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FrontSheet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_FDS_HYPERLINK_TOGGLE_STATE__" hidden="1">"ON"</definedName>
    <definedName name="Lang">[1]Overview!$E$6</definedName>
    <definedName name="_xlnm.Print_Area" localSheetId="0">FrontSheet!$B$2:$N$94</definedName>
    <definedName name="_xlnm.Print_Area">#REF!</definedName>
    <definedName name="PRINT_AREA_MI">#REF!</definedName>
    <definedName name="scenario">[2]Valuation!$C$27</definedName>
    <definedName name="SPWS_WBID">"C9AF7796-C0DC-475D-9961-257EB9C9D7B4"</definedName>
    <definedName name="tFront_Adhoc_ModelHighlights.Downside">FrontSheet!$K$20</definedName>
    <definedName name="tFront_Adhoc_ModelHighlights.FSVersion">FrontSheet!$S$100</definedName>
    <definedName name="tFront_Adhoc_ModelHighlights.FXHedge">FrontSheet!$C$13</definedName>
    <definedName name="tFront_Adhoc_ModelHighlights.Rationale">FrontSheet!$K$27</definedName>
    <definedName name="tFront_Adhoc_ModelHighlights.Recommend">FrontSheet!$C$11</definedName>
    <definedName name="tFront_Adhoc_ModelHighlights.TCM2014">FrontSheet!$U$113</definedName>
    <definedName name="tFront_Adhoc_ModelHighlights.TCM2015">FrontSheet!$V$113</definedName>
    <definedName name="tFront_Adhoc_ModelHighlights.TCM2016">FrontSheet!$W$113</definedName>
    <definedName name="tFront_Adhoc_ModelHighlights.TCM2017">FrontSheet!$X$113</definedName>
    <definedName name="tFront_Adhoc_ModelHighlights.TCM2018">FrontSheet!$Y$113</definedName>
    <definedName name="tFront_Adhoc_ModelHighlights.TCM2019">FrontSheet!$Z$113</definedName>
    <definedName name="tFront_Adhoc_ModelHighlights.TCM2020">FrontSheet!$AA$113</definedName>
    <definedName name="tFront_Adhoc_ModelHighlights.TCMIRR2014">FrontSheet!$U$114</definedName>
    <definedName name="tFront_Adhoc_ModelHighlights.TCMIRR2015">FrontSheet!$V$114</definedName>
    <definedName name="tFront_Adhoc_ModelHighlights.TCMIRR2016">FrontSheet!$W$114</definedName>
    <definedName name="tFront_Adhoc_ModelHighlights.TCMIRR2017">FrontSheet!$X$114</definedName>
    <definedName name="tFront_Adhoc_ModelHighlights.TCMIRR2018">FrontSheet!$Y$114</definedName>
    <definedName name="tFront_Adhoc_ModelHighlights.TCMIRR2019">FrontSheet!$Z$114</definedName>
    <definedName name="tFront_Adhoc_ModelHighlights.Upside1Yr">FrontSheet!$K$18</definedName>
    <definedName name="tFront_Adhoc_ModelHighlights.Upside3Yr">FrontSheet!$L$18</definedName>
    <definedName name="tFront_Entity">FrontSheet!$R$98</definedName>
    <definedName name="tFront_Entry_ModelHighlights">FrontSheet!$R$101</definedName>
    <definedName name="tFront_SheetName">FrontSheet!$R$99</definedName>
    <definedName name="tfront_SheetVersion">FrontSheet!$R$100</definedName>
    <definedName name="tFront_Snapshot_ModelHighlights">FrontSheet!$B$3:$N$95</definedName>
    <definedName name="TICKER">[1]Overview!$E$5</definedName>
  </definedNames>
  <calcPr calcId="145621"/>
</workbook>
</file>

<file path=xl/calcChain.xml><?xml version="1.0" encoding="utf-8"?>
<calcChain xmlns="http://schemas.openxmlformats.org/spreadsheetml/2006/main">
  <c r="S100" i="4" l="1"/>
  <c r="H70" i="4" l="1"/>
  <c r="G70" i="4"/>
  <c r="F70" i="4"/>
  <c r="E70" i="4"/>
  <c r="D70" i="4"/>
  <c r="C70" i="4"/>
  <c r="C75" i="4"/>
  <c r="H75" i="4"/>
  <c r="G75" i="4"/>
  <c r="F75" i="4"/>
  <c r="E75" i="4"/>
  <c r="D75" i="4"/>
  <c r="H69" i="4"/>
  <c r="G69" i="4"/>
  <c r="F69" i="4"/>
  <c r="E69" i="4"/>
  <c r="D69" i="4"/>
  <c r="H68" i="4"/>
  <c r="G68" i="4"/>
  <c r="F68" i="4"/>
  <c r="E68" i="4"/>
  <c r="D68" i="4"/>
  <c r="C68" i="4"/>
  <c r="H99" i="4"/>
  <c r="G99" i="4"/>
  <c r="F99" i="4"/>
  <c r="E99" i="4"/>
  <c r="D99" i="4"/>
  <c r="C99" i="4"/>
  <c r="H91" i="4"/>
  <c r="G91" i="4"/>
  <c r="F91" i="4"/>
  <c r="E91" i="4"/>
  <c r="D91" i="4"/>
  <c r="C91" i="4"/>
  <c r="C3" i="4"/>
  <c r="L24" i="4" l="1"/>
  <c r="K24" i="4"/>
  <c r="Z114" i="4"/>
  <c r="Y114" i="4"/>
  <c r="X114" i="4"/>
  <c r="W114" i="4"/>
  <c r="V114" i="4"/>
  <c r="U114" i="4"/>
  <c r="AA113" i="4"/>
  <c r="Z113" i="4"/>
  <c r="Y113" i="4"/>
  <c r="X113" i="4"/>
  <c r="W113" i="4"/>
  <c r="V113" i="4"/>
  <c r="U113" i="4"/>
  <c r="R98" i="4"/>
  <c r="N76" i="4"/>
  <c r="M76" i="4"/>
  <c r="L76" i="4"/>
  <c r="H76" i="4"/>
  <c r="G76" i="4"/>
  <c r="F76" i="4"/>
  <c r="E76" i="4"/>
  <c r="D76" i="4"/>
  <c r="C76" i="4"/>
  <c r="H74" i="4"/>
  <c r="G74" i="4"/>
  <c r="F74" i="4"/>
  <c r="E74" i="4"/>
  <c r="D74" i="4"/>
  <c r="C74" i="4"/>
  <c r="N70" i="4"/>
  <c r="M70" i="4"/>
  <c r="L70" i="4"/>
  <c r="K70" i="4"/>
  <c r="H64" i="4"/>
  <c r="H66" i="4" s="1"/>
  <c r="H72" i="4" s="1"/>
  <c r="G64" i="4"/>
  <c r="G66" i="4" s="1"/>
  <c r="G72" i="4" s="1"/>
  <c r="F64" i="4"/>
  <c r="F66" i="4" s="1"/>
  <c r="E64" i="4"/>
  <c r="E66" i="4" s="1"/>
  <c r="E72" i="4" s="1"/>
  <c r="E82" i="4" s="1"/>
  <c r="D64" i="4"/>
  <c r="D66" i="4" s="1"/>
  <c r="C64" i="4"/>
  <c r="C66" i="4" s="1"/>
  <c r="N59" i="4"/>
  <c r="M59" i="4"/>
  <c r="M60" i="4" s="1"/>
  <c r="L59" i="4"/>
  <c r="L60" i="4" s="1"/>
  <c r="K59" i="4"/>
  <c r="K60" i="4" s="1"/>
  <c r="H57" i="4"/>
  <c r="D57" i="4"/>
  <c r="H55" i="4"/>
  <c r="N65" i="4" s="1"/>
  <c r="G55" i="4"/>
  <c r="G57" i="4" s="1"/>
  <c r="F55" i="4"/>
  <c r="F57" i="4" s="1"/>
  <c r="E55" i="4"/>
  <c r="K65" i="4" s="1"/>
  <c r="D55" i="4"/>
  <c r="C55" i="4"/>
  <c r="D56" i="4" s="1"/>
  <c r="H53" i="4"/>
  <c r="G53" i="4"/>
  <c r="F53" i="4"/>
  <c r="E53" i="4"/>
  <c r="D53" i="4"/>
  <c r="C53" i="4"/>
  <c r="H49" i="4"/>
  <c r="G49" i="4"/>
  <c r="F49" i="4"/>
  <c r="E49" i="4"/>
  <c r="D49" i="4"/>
  <c r="C49" i="4"/>
  <c r="H47" i="4"/>
  <c r="G47" i="4"/>
  <c r="F47" i="4"/>
  <c r="E47" i="4"/>
  <c r="D47" i="4"/>
  <c r="C47" i="4"/>
  <c r="H45" i="4"/>
  <c r="G45" i="4"/>
  <c r="F45" i="4"/>
  <c r="E45" i="4"/>
  <c r="D45" i="4"/>
  <c r="C45" i="4"/>
  <c r="H43" i="4"/>
  <c r="G43" i="4"/>
  <c r="F43" i="4"/>
  <c r="E43" i="4"/>
  <c r="D43" i="4"/>
  <c r="H40" i="4"/>
  <c r="G40" i="4"/>
  <c r="N58" i="4" s="1"/>
  <c r="F40" i="4"/>
  <c r="M58" i="4" s="1"/>
  <c r="E40" i="4"/>
  <c r="L73" i="4" s="1"/>
  <c r="D40" i="4"/>
  <c r="K40" i="4" s="1"/>
  <c r="C40" i="4"/>
  <c r="H27" i="4"/>
  <c r="H24" i="4"/>
  <c r="H21" i="4"/>
  <c r="G21" i="4"/>
  <c r="F21" i="4"/>
  <c r="E21" i="4"/>
  <c r="D21" i="4"/>
  <c r="H17" i="4"/>
  <c r="G17" i="4"/>
  <c r="F17" i="4"/>
  <c r="E17" i="4"/>
  <c r="D13" i="4"/>
  <c r="C9" i="4"/>
  <c r="D20" i="4"/>
  <c r="G20" i="4"/>
  <c r="G3" i="4"/>
  <c r="D29" i="4"/>
  <c r="F20" i="4"/>
  <c r="G29" i="4"/>
  <c r="C6" i="4"/>
  <c r="G8" i="4"/>
  <c r="E29" i="4"/>
  <c r="G6" i="4"/>
  <c r="E26" i="4"/>
  <c r="G26" i="4"/>
  <c r="D26" i="4"/>
  <c r="G7" i="4"/>
  <c r="G4" i="4"/>
  <c r="D17" i="4"/>
  <c r="H20" i="4"/>
  <c r="E20" i="4"/>
  <c r="F29" i="4"/>
  <c r="F26" i="4"/>
  <c r="C5" i="4"/>
  <c r="E77" i="4" l="1"/>
  <c r="E80" i="4" s="1"/>
  <c r="H77" i="4"/>
  <c r="H80" i="4" s="1"/>
  <c r="H82" i="4"/>
  <c r="E57" i="4"/>
  <c r="M71" i="4"/>
  <c r="G77" i="4"/>
  <c r="G80" i="4" s="1"/>
  <c r="G82" i="4"/>
  <c r="C67" i="4"/>
  <c r="C72" i="4"/>
  <c r="L63" i="4"/>
  <c r="F72" i="4"/>
  <c r="L40" i="4"/>
  <c r="E56" i="4"/>
  <c r="L58" i="4"/>
  <c r="L65" i="4"/>
  <c r="D67" i="4"/>
  <c r="D72" i="4"/>
  <c r="N40" i="4"/>
  <c r="M66" i="4"/>
  <c r="M67" i="4" s="1"/>
  <c r="N24" i="4"/>
  <c r="N20" i="4"/>
  <c r="N19" i="4"/>
  <c r="N18" i="4"/>
  <c r="G61" i="4"/>
  <c r="E18" i="4"/>
  <c r="C59" i="4"/>
  <c r="C60" i="4" s="1"/>
  <c r="G10" i="4"/>
  <c r="H59" i="4"/>
  <c r="H60" i="4" s="1"/>
  <c r="F59" i="4"/>
  <c r="F60" i="4" s="1"/>
  <c r="M77" i="4" s="1"/>
  <c r="G59" i="4"/>
  <c r="G60" i="4" s="1"/>
  <c r="N77" i="4" s="1"/>
  <c r="E59" i="4"/>
  <c r="E60" i="4" s="1"/>
  <c r="L77" i="4" s="1"/>
  <c r="D59" i="4"/>
  <c r="D60" i="4" s="1"/>
  <c r="F18" i="4"/>
  <c r="D27" i="4"/>
  <c r="G18" i="4"/>
  <c r="D24" i="4"/>
  <c r="H18" i="4"/>
  <c r="E24" i="4"/>
  <c r="F27" i="4"/>
  <c r="F24" i="4"/>
  <c r="G27" i="4"/>
  <c r="M75" i="4"/>
  <c r="L12" i="4"/>
  <c r="M11" i="4"/>
  <c r="L75" i="4"/>
  <c r="M20" i="4"/>
  <c r="K12" i="4"/>
  <c r="G5" i="4"/>
  <c r="M19" i="4"/>
  <c r="N11" i="4"/>
  <c r="M18" i="4"/>
  <c r="N12" i="4"/>
  <c r="L11" i="4"/>
  <c r="N75" i="4"/>
  <c r="M24" i="4"/>
  <c r="M12" i="4"/>
  <c r="K11" i="4"/>
  <c r="E27" i="4"/>
  <c r="D18" i="4"/>
  <c r="G24" i="4"/>
  <c r="N69" i="4"/>
  <c r="N62" i="4"/>
  <c r="H67" i="4"/>
  <c r="N63" i="4"/>
  <c r="H78" i="4"/>
  <c r="M63" i="4"/>
  <c r="M69" i="4"/>
  <c r="G67" i="4"/>
  <c r="M62" i="4"/>
  <c r="K66" i="4"/>
  <c r="K67" i="4" s="1"/>
  <c r="K71" i="4"/>
  <c r="L66" i="4"/>
  <c r="L67" i="4" s="1"/>
  <c r="L71" i="4"/>
  <c r="L61" i="4"/>
  <c r="E67" i="4"/>
  <c r="K62" i="4"/>
  <c r="K63" i="4"/>
  <c r="K69" i="4"/>
  <c r="E78" i="4"/>
  <c r="H56" i="4"/>
  <c r="N60" i="4"/>
  <c r="N61" i="4" s="1"/>
  <c r="L62" i="4"/>
  <c r="F67" i="4"/>
  <c r="M40" i="4"/>
  <c r="C57" i="4"/>
  <c r="K58" i="4"/>
  <c r="K61" i="4"/>
  <c r="L69" i="4"/>
  <c r="M73" i="4"/>
  <c r="M61" i="4"/>
  <c r="M65" i="4"/>
  <c r="N73" i="4"/>
  <c r="F56" i="4"/>
  <c r="G56" i="4"/>
  <c r="C7" i="4"/>
  <c r="G78" i="4" l="1"/>
  <c r="D77" i="4"/>
  <c r="D82" i="4"/>
  <c r="D83" i="4" s="1"/>
  <c r="C77" i="4"/>
  <c r="C82" i="4"/>
  <c r="C83" i="4" s="1"/>
  <c r="F77" i="4"/>
  <c r="F80" i="4" s="1"/>
  <c r="F82" i="4"/>
  <c r="F83" i="4" s="1"/>
  <c r="L78" i="4"/>
  <c r="G9" i="4"/>
  <c r="H79" i="4" s="1"/>
  <c r="E83" i="4"/>
  <c r="G83" i="4"/>
  <c r="H83" i="4"/>
  <c r="F78" i="4"/>
  <c r="G81" i="4"/>
  <c r="M78" i="4"/>
  <c r="N78" i="4"/>
  <c r="F61" i="4"/>
  <c r="F81" i="4"/>
  <c r="H81" i="4"/>
  <c r="H61" i="4"/>
  <c r="N66" i="4"/>
  <c r="N67" i="4" s="1"/>
  <c r="N71" i="4"/>
  <c r="E61" i="4"/>
  <c r="E81" i="4"/>
  <c r="K5" i="4" l="1"/>
  <c r="E79" i="4"/>
  <c r="M9" i="4"/>
  <c r="D79" i="4"/>
  <c r="M6" i="4"/>
  <c r="C80" i="4"/>
  <c r="C78" i="4"/>
  <c r="N5" i="4"/>
  <c r="D80" i="4"/>
  <c r="D78" i="4"/>
  <c r="K8" i="4"/>
  <c r="N6" i="4"/>
  <c r="L5" i="4"/>
  <c r="G79" i="4"/>
  <c r="N8" i="4"/>
  <c r="K6" i="4"/>
  <c r="K9" i="4"/>
  <c r="N9" i="4"/>
  <c r="L8" i="4"/>
  <c r="M5" i="4"/>
  <c r="M8" i="4"/>
  <c r="L6" i="4"/>
  <c r="L9" i="4"/>
  <c r="F79" i="4"/>
  <c r="C79" i="4"/>
  <c r="C81" i="4" l="1"/>
  <c r="C61" i="4"/>
  <c r="D61" i="4"/>
  <c r="D81" i="4"/>
</calcChain>
</file>

<file path=xl/sharedStrings.xml><?xml version="1.0" encoding="utf-8"?>
<sst xmlns="http://schemas.openxmlformats.org/spreadsheetml/2006/main" count="194" uniqueCount="165">
  <si>
    <t>Company:</t>
  </si>
  <si>
    <t>FD Shares (mn):</t>
  </si>
  <si>
    <t>Valuation</t>
  </si>
  <si>
    <t>Current Y</t>
  </si>
  <si>
    <t>CY + 1</t>
  </si>
  <si>
    <t>CY + 2</t>
  </si>
  <si>
    <t>CY +3</t>
  </si>
  <si>
    <t>Stock Code:</t>
  </si>
  <si>
    <t>Price (US$/sh):</t>
  </si>
  <si>
    <t>EV/ Sales</t>
  </si>
  <si>
    <t>Fiscal Year:</t>
  </si>
  <si>
    <t>Mkt Cap ($Mn):</t>
  </si>
  <si>
    <t xml:space="preserve">  TCM</t>
  </si>
  <si>
    <t>Currency/ Units:</t>
  </si>
  <si>
    <t xml:space="preserve">  - Cash</t>
  </si>
  <si>
    <t xml:space="preserve">  Consensus</t>
  </si>
  <si>
    <t>ADTO (20 day, US$mn):</t>
  </si>
  <si>
    <t xml:space="preserve">  + Debt</t>
  </si>
  <si>
    <t>EV/OP</t>
  </si>
  <si>
    <t xml:space="preserve">  + Other Adj</t>
  </si>
  <si>
    <t>TCM % of FF:</t>
  </si>
  <si>
    <t>Enterprise  Value:</t>
  </si>
  <si>
    <t>WACC:</t>
  </si>
  <si>
    <t>Book Value/shr:</t>
  </si>
  <si>
    <t>P/E</t>
  </si>
  <si>
    <t>Direction (L/S):</t>
  </si>
  <si>
    <t>Long</t>
  </si>
  <si>
    <t>Date Updated:</t>
  </si>
  <si>
    <t>FX Hedge:</t>
  </si>
  <si>
    <t>Finacial Period:</t>
  </si>
  <si>
    <t>FY 2014 to 2017</t>
  </si>
  <si>
    <t>BEST_CUR_FISCAL_QTR_PERIOD</t>
  </si>
  <si>
    <t>EQY_FISCAL_YR_END</t>
  </si>
  <si>
    <t>1FQ</t>
  </si>
  <si>
    <t>1FY</t>
  </si>
  <si>
    <t>2FY</t>
  </si>
  <si>
    <t>3FY</t>
  </si>
  <si>
    <t>4FY</t>
  </si>
  <si>
    <t>Delta v/s Consensus</t>
  </si>
  <si>
    <t>Price Target</t>
  </si>
  <si>
    <t>1 Yr</t>
  </si>
  <si>
    <t>3 Yr</t>
  </si>
  <si>
    <t>Return 1 Yr</t>
  </si>
  <si>
    <t>Return 3 Yr</t>
  </si>
  <si>
    <t>BEST_SALES</t>
  </si>
  <si>
    <t>Revenue</t>
  </si>
  <si>
    <t>PT (Upside)</t>
  </si>
  <si>
    <t>TCM</t>
  </si>
  <si>
    <t>PT (Base)</t>
  </si>
  <si>
    <t>Consensus</t>
  </si>
  <si>
    <t>PT (Downside)</t>
  </si>
  <si>
    <t>Operating Profit/EBITA</t>
  </si>
  <si>
    <t>Probability (U)</t>
  </si>
  <si>
    <t>BEST_OPP</t>
  </si>
  <si>
    <t>Probability (B)</t>
  </si>
  <si>
    <t>BEST_EBITDA</t>
  </si>
  <si>
    <t>Probability (D)</t>
  </si>
  <si>
    <t>BEST_EPS</t>
  </si>
  <si>
    <t>EPS</t>
  </si>
  <si>
    <t>Expected Price &amp; Return:</t>
  </si>
  <si>
    <t>E.G</t>
  </si>
  <si>
    <t>BEST_CALCULATED_FCF</t>
  </si>
  <si>
    <t>Other Metrics (e.g. FCF)</t>
  </si>
  <si>
    <t>Rationale: Upside</t>
  </si>
  <si>
    <t>Rationale: Base</t>
  </si>
  <si>
    <t>Rationale: Downside</t>
  </si>
  <si>
    <t>Investment Attractions:</t>
  </si>
  <si>
    <t>Investment Risks:</t>
  </si>
  <si>
    <t>Key Financials:</t>
  </si>
  <si>
    <t>Business Drivers:</t>
  </si>
  <si>
    <t>Income Statement</t>
  </si>
  <si>
    <t>Variable A</t>
  </si>
  <si>
    <t xml:space="preserve">  % growth</t>
  </si>
  <si>
    <t>Variable B</t>
  </si>
  <si>
    <t>GROSS_PROFIT</t>
  </si>
  <si>
    <t>Gross Profit</t>
  </si>
  <si>
    <t>Variable C</t>
  </si>
  <si>
    <t xml:space="preserve">  % margin</t>
  </si>
  <si>
    <t>Variable D</t>
  </si>
  <si>
    <t>OPEX</t>
  </si>
  <si>
    <t xml:space="preserve">  % revenue</t>
  </si>
  <si>
    <t>Costs</t>
  </si>
  <si>
    <t>Variable E</t>
  </si>
  <si>
    <t>Variable F</t>
  </si>
  <si>
    <t>Net Interest</t>
  </si>
  <si>
    <t>Variable G</t>
  </si>
  <si>
    <t xml:space="preserve">  % rate</t>
  </si>
  <si>
    <t>Variable H</t>
  </si>
  <si>
    <t>Taxes</t>
  </si>
  <si>
    <t>Other Metrics (for example)</t>
  </si>
  <si>
    <t>Other adjustments</t>
  </si>
  <si>
    <t>Market size</t>
  </si>
  <si>
    <t>Net Income</t>
  </si>
  <si>
    <t>Market share</t>
  </si>
  <si>
    <t xml:space="preserve"> </t>
  </si>
  <si>
    <t>Dividends</t>
  </si>
  <si>
    <t>Leverage and Returns</t>
  </si>
  <si>
    <t xml:space="preserve">  DPS</t>
  </si>
  <si>
    <t>Net Debt</t>
  </si>
  <si>
    <t xml:space="preserve">  % yield</t>
  </si>
  <si>
    <t>Capital Employed (E+ND)</t>
  </si>
  <si>
    <t xml:space="preserve">  % Free Cash Flow</t>
  </si>
  <si>
    <t>Leverage (ND/CE)</t>
  </si>
  <si>
    <t>EBITDA/CAPEX</t>
  </si>
  <si>
    <t>Cash Flow Statement</t>
  </si>
  <si>
    <t>EBITDA/Interest</t>
  </si>
  <si>
    <t>EBIT</t>
  </si>
  <si>
    <t>D &amp; A</t>
  </si>
  <si>
    <t>ROE</t>
  </si>
  <si>
    <t xml:space="preserve">EBITDA  </t>
  </si>
  <si>
    <t>ROCE (EBITA post tax)</t>
  </si>
  <si>
    <t>ROCE-WACC</t>
  </si>
  <si>
    <t>W/C</t>
  </si>
  <si>
    <t>Chg in W/C</t>
  </si>
  <si>
    <t>Incremental EBITDA/CAPEX</t>
  </si>
  <si>
    <t>Incremental EBITA mgn</t>
  </si>
  <si>
    <t>OCF</t>
  </si>
  <si>
    <t>Incremental ROCE</t>
  </si>
  <si>
    <t>CAPEX</t>
  </si>
  <si>
    <t xml:space="preserve">  % D &amp; A</t>
  </si>
  <si>
    <t>IRR Decomp:</t>
  </si>
  <si>
    <t xml:space="preserve">  % Net PP &amp; E</t>
  </si>
  <si>
    <t>IRR Target %</t>
  </si>
  <si>
    <t>Pre-financing FCF</t>
  </si>
  <si>
    <t>EBITDA or EPS Growth</t>
  </si>
  <si>
    <t>Yield</t>
  </si>
  <si>
    <t xml:space="preserve">  % EV yield</t>
  </si>
  <si>
    <t>Multiple Expansion</t>
  </si>
  <si>
    <t>Free Cash Flow</t>
  </si>
  <si>
    <t xml:space="preserve">  % equity yield</t>
  </si>
  <si>
    <t>Other Notes:</t>
  </si>
  <si>
    <t>Balance Sheet</t>
  </si>
  <si>
    <t>Shareholder's Equity</t>
  </si>
  <si>
    <t>Minorities</t>
  </si>
  <si>
    <t>Debt</t>
  </si>
  <si>
    <t>Total</t>
  </si>
  <si>
    <t>Goodwill</t>
  </si>
  <si>
    <t>Cash</t>
  </si>
  <si>
    <t>Frontsheet Meta Data</t>
  </si>
  <si>
    <t>Named Range</t>
  </si>
  <si>
    <t>tFront_Entity</t>
  </si>
  <si>
    <t>tFront_SheetName</t>
  </si>
  <si>
    <t>ModelHighlights</t>
  </si>
  <si>
    <t>tFront_SheetVersion</t>
  </si>
  <si>
    <t>tFront_Entry_ModelHighlights</t>
  </si>
  <si>
    <t>Frontsheet</t>
  </si>
  <si>
    <t>Rec Values</t>
  </si>
  <si>
    <t>Short</t>
  </si>
  <si>
    <t>Hedge</t>
  </si>
  <si>
    <t>No Fx Hedge</t>
  </si>
  <si>
    <t>Hedge 50%</t>
  </si>
  <si>
    <t>Hedge Full</t>
  </si>
  <si>
    <t>IRR</t>
  </si>
  <si>
    <t>FY 2015 to 2018</t>
  </si>
  <si>
    <t>FY 2016 to 2019</t>
  </si>
  <si>
    <t>FY 2017 to 2020</t>
  </si>
  <si>
    <t>TCM ownership (mm shares)</t>
  </si>
  <si>
    <t>Core Free Cash Flow</t>
  </si>
  <si>
    <t>Creditors</t>
  </si>
  <si>
    <t>Other liabilities</t>
  </si>
  <si>
    <t>Total SE and liabilities</t>
  </si>
  <si>
    <t>Net PP&amp;E</t>
  </si>
  <si>
    <t>Debtors</t>
  </si>
  <si>
    <t>Other assets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</si>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</sst>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\x"/>
    <numFmt numFmtId="166" formatCode="_-* #,##0_-;\-* #,##0_-;_-* &quot;-&quot;??_-;_-@_-"/>
    <numFmt numFmtId="167" formatCode="[$-409]mmm\-yy;@"/>
    <numFmt numFmtId="168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NewRomanPS"/>
    </font>
    <font>
      <sz val="10"/>
      <name val="Garamond"/>
      <family val="1"/>
    </font>
    <font>
      <b/>
      <sz val="10"/>
      <color theme="1"/>
      <name val="Garamond"/>
      <family val="1"/>
    </font>
    <font>
      <b/>
      <sz val="10"/>
      <name val="Garamond"/>
      <family val="1"/>
    </font>
    <font>
      <sz val="10"/>
      <color theme="1"/>
      <name val="Garamond"/>
      <family val="1"/>
    </font>
    <font>
      <sz val="10"/>
      <color theme="0" tint="-0.14999847407452621"/>
      <name val="Garamond"/>
      <family val="1"/>
    </font>
    <font>
      <b/>
      <u/>
      <sz val="10"/>
      <name val="Garamond"/>
      <family val="1"/>
    </font>
    <font>
      <sz val="10"/>
      <color rgb="FFFFFF00"/>
      <name val="Garamond"/>
      <family val="1"/>
    </font>
    <font>
      <i/>
      <sz val="10"/>
      <name val="Garamond"/>
      <family val="1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1" xfId="2" applyFont="1" applyFill="1" applyBorder="1"/>
    <xf numFmtId="0" fontId="3" fillId="0" borderId="0" xfId="2" applyFont="1"/>
    <xf numFmtId="0" fontId="3" fillId="0" borderId="1" xfId="2" applyFont="1" applyBorder="1"/>
    <xf numFmtId="0" fontId="3" fillId="0" borderId="0" xfId="2" applyFont="1" applyBorder="1"/>
    <xf numFmtId="0" fontId="5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7" xfId="2" applyFont="1" applyFill="1" applyBorder="1"/>
    <xf numFmtId="0" fontId="3" fillId="0" borderId="7" xfId="2" applyFont="1" applyBorder="1"/>
    <xf numFmtId="165" fontId="3" fillId="0" borderId="0" xfId="2" applyNumberFormat="1" applyFont="1" applyBorder="1"/>
    <xf numFmtId="165" fontId="3" fillId="0" borderId="8" xfId="2" applyNumberFormat="1" applyFont="1" applyBorder="1"/>
    <xf numFmtId="165" fontId="3" fillId="0" borderId="0" xfId="3" applyNumberFormat="1" applyFont="1" applyBorder="1"/>
    <xf numFmtId="165" fontId="3" fillId="0" borderId="8" xfId="3" applyNumberFormat="1" applyFont="1" applyBorder="1"/>
    <xf numFmtId="0" fontId="3" fillId="0" borderId="9" xfId="2" applyFont="1" applyBorder="1"/>
    <xf numFmtId="165" fontId="3" fillId="0" borderId="10" xfId="3" applyNumberFormat="1" applyFont="1" applyBorder="1"/>
    <xf numFmtId="165" fontId="3" fillId="0" borderId="11" xfId="3" applyNumberFormat="1" applyFont="1" applyBorder="1"/>
    <xf numFmtId="0" fontId="6" fillId="2" borderId="0" xfId="2" applyNumberFormat="1" applyFont="1" applyFill="1" applyBorder="1"/>
    <xf numFmtId="14" fontId="6" fillId="2" borderId="8" xfId="2" applyNumberFormat="1" applyFont="1" applyFill="1" applyBorder="1"/>
    <xf numFmtId="164" fontId="3" fillId="0" borderId="0" xfId="3" applyFont="1" applyBorder="1"/>
    <xf numFmtId="0" fontId="3" fillId="0" borderId="9" xfId="2" applyFont="1" applyFill="1" applyBorder="1"/>
    <xf numFmtId="0" fontId="7" fillId="0" borderId="0" xfId="2" applyFont="1"/>
    <xf numFmtId="0" fontId="7" fillId="0" borderId="0" xfId="2" quotePrefix="1" applyFont="1"/>
    <xf numFmtId="0" fontId="3" fillId="0" borderId="5" xfId="2" applyFont="1" applyBorder="1"/>
    <xf numFmtId="0" fontId="3" fillId="2" borderId="5" xfId="2" applyFont="1" applyFill="1" applyBorder="1" applyAlignment="1">
      <alignment horizontal="center"/>
    </xf>
    <xf numFmtId="167" fontId="3" fillId="2" borderId="5" xfId="2" applyNumberFormat="1" applyFont="1" applyFill="1" applyBorder="1" applyAlignment="1">
      <alignment horizontal="center"/>
    </xf>
    <xf numFmtId="167" fontId="3" fillId="2" borderId="6" xfId="2" applyNumberFormat="1" applyFont="1" applyFill="1" applyBorder="1" applyAlignment="1">
      <alignment horizontal="center"/>
    </xf>
    <xf numFmtId="9" fontId="3" fillId="0" borderId="0" xfId="1" applyFont="1" applyBorder="1"/>
    <xf numFmtId="9" fontId="3" fillId="0" borderId="8" xfId="1" applyFont="1" applyBorder="1"/>
    <xf numFmtId="164" fontId="3" fillId="2" borderId="0" xfId="3" applyFont="1" applyFill="1" applyBorder="1"/>
    <xf numFmtId="168" fontId="3" fillId="0" borderId="0" xfId="1" applyNumberFormat="1" applyFont="1" applyBorder="1"/>
    <xf numFmtId="168" fontId="3" fillId="0" borderId="8" xfId="1" applyNumberFormat="1" applyFont="1" applyBorder="1"/>
    <xf numFmtId="166" fontId="3" fillId="2" borderId="0" xfId="2" applyNumberFormat="1" applyFont="1" applyFill="1" applyBorder="1"/>
    <xf numFmtId="166" fontId="3" fillId="2" borderId="8" xfId="2" applyNumberFormat="1" applyFont="1" applyFill="1" applyBorder="1"/>
    <xf numFmtId="166" fontId="3" fillId="2" borderId="0" xfId="3" applyNumberFormat="1" applyFont="1" applyFill="1" applyBorder="1"/>
    <xf numFmtId="166" fontId="3" fillId="2" borderId="8" xfId="3" applyNumberFormat="1" applyFont="1" applyFill="1" applyBorder="1"/>
    <xf numFmtId="9" fontId="3" fillId="2" borderId="0" xfId="2" applyNumberFormat="1" applyFont="1" applyFill="1" applyBorder="1"/>
    <xf numFmtId="0" fontId="3" fillId="0" borderId="8" xfId="2" applyFont="1" applyBorder="1"/>
    <xf numFmtId="9" fontId="3" fillId="0" borderId="8" xfId="2" applyNumberFormat="1" applyFont="1" applyBorder="1"/>
    <xf numFmtId="2" fontId="3" fillId="2" borderId="0" xfId="2" applyNumberFormat="1" applyFont="1" applyFill="1" applyBorder="1"/>
    <xf numFmtId="2" fontId="3" fillId="2" borderId="8" xfId="2" applyNumberFormat="1" applyFont="1" applyFill="1" applyBorder="1"/>
    <xf numFmtId="168" fontId="3" fillId="0" borderId="0" xfId="1" applyNumberFormat="1" applyFont="1" applyFill="1" applyBorder="1"/>
    <xf numFmtId="168" fontId="3" fillId="2" borderId="0" xfId="1" applyNumberFormat="1" applyFont="1" applyFill="1" applyBorder="1"/>
    <xf numFmtId="168" fontId="3" fillId="2" borderId="8" xfId="1" applyNumberFormat="1" applyFont="1" applyFill="1" applyBorder="1"/>
    <xf numFmtId="164" fontId="3" fillId="2" borderId="0" xfId="2" applyNumberFormat="1" applyFont="1" applyFill="1" applyBorder="1"/>
    <xf numFmtId="164" fontId="3" fillId="2" borderId="8" xfId="2" applyNumberFormat="1" applyFont="1" applyFill="1" applyBorder="1"/>
    <xf numFmtId="168" fontId="3" fillId="0" borderId="8" xfId="2" applyNumberFormat="1" applyFont="1" applyBorder="1"/>
    <xf numFmtId="0" fontId="3" fillId="0" borderId="10" xfId="2" applyFont="1" applyBorder="1"/>
    <xf numFmtId="166" fontId="3" fillId="2" borderId="10" xfId="2" applyNumberFormat="1" applyFont="1" applyFill="1" applyBorder="1"/>
    <xf numFmtId="166" fontId="3" fillId="2" borderId="11" xfId="2" applyNumberFormat="1" applyFont="1" applyFill="1" applyBorder="1"/>
    <xf numFmtId="0" fontId="8" fillId="0" borderId="4" xfId="2" applyFont="1" applyFill="1" applyBorder="1"/>
    <xf numFmtId="0" fontId="3" fillId="0" borderId="5" xfId="2" applyFont="1" applyFill="1" applyBorder="1"/>
    <xf numFmtId="0" fontId="3" fillId="0" borderId="6" xfId="2" applyFont="1" applyFill="1" applyBorder="1"/>
    <xf numFmtId="0" fontId="8" fillId="0" borderId="4" xfId="2" applyFont="1" applyBorder="1"/>
    <xf numFmtId="0" fontId="3" fillId="0" borderId="6" xfId="2" applyFont="1" applyBorder="1"/>
    <xf numFmtId="0" fontId="8" fillId="0" borderId="7" xfId="2" applyFont="1" applyBorder="1"/>
    <xf numFmtId="0" fontId="3" fillId="0" borderId="0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9" fillId="2" borderId="0" xfId="2" applyFont="1" applyFill="1" applyBorder="1"/>
    <xf numFmtId="0" fontId="9" fillId="2" borderId="8" xfId="2" applyFont="1" applyFill="1" applyBorder="1"/>
    <xf numFmtId="0" fontId="10" fillId="0" borderId="7" xfId="2" applyFont="1" applyBorder="1"/>
    <xf numFmtId="0" fontId="10" fillId="0" borderId="0" xfId="2" applyFont="1" applyBorder="1"/>
    <xf numFmtId="9" fontId="10" fillId="0" borderId="0" xfId="1" applyFont="1" applyBorder="1"/>
    <xf numFmtId="9" fontId="10" fillId="0" borderId="8" xfId="1" applyFont="1" applyBorder="1"/>
    <xf numFmtId="168" fontId="3" fillId="0" borderId="0" xfId="2" applyNumberFormat="1" applyFont="1" applyBorder="1"/>
    <xf numFmtId="9" fontId="3" fillId="2" borderId="8" xfId="2" applyNumberFormat="1" applyFont="1" applyFill="1" applyBorder="1"/>
    <xf numFmtId="168" fontId="3" fillId="0" borderId="0" xfId="2" applyNumberFormat="1" applyFont="1" applyFill="1" applyBorder="1"/>
    <xf numFmtId="168" fontId="3" fillId="0" borderId="8" xfId="2" applyNumberFormat="1" applyFont="1" applyFill="1" applyBorder="1"/>
    <xf numFmtId="0" fontId="3" fillId="2" borderId="0" xfId="2" applyFont="1" applyFill="1" applyBorder="1"/>
    <xf numFmtId="0" fontId="3" fillId="2" borderId="8" xfId="2" applyFont="1" applyFill="1" applyBorder="1"/>
    <xf numFmtId="166" fontId="3" fillId="0" borderId="0" xfId="3" applyNumberFormat="1" applyFont="1" applyFill="1" applyBorder="1"/>
    <xf numFmtId="166" fontId="3" fillId="0" borderId="8" xfId="3" applyNumberFormat="1" applyFont="1" applyFill="1" applyBorder="1"/>
    <xf numFmtId="168" fontId="10" fillId="0" borderId="0" xfId="1" applyNumberFormat="1" applyFont="1" applyBorder="1"/>
    <xf numFmtId="168" fontId="10" fillId="0" borderId="8" xfId="1" applyNumberFormat="1" applyFont="1" applyBorder="1"/>
    <xf numFmtId="0" fontId="3" fillId="0" borderId="11" xfId="2" applyFont="1" applyBorder="1"/>
    <xf numFmtId="164" fontId="3" fillId="0" borderId="0" xfId="2" applyNumberFormat="1" applyFont="1" applyFill="1" applyBorder="1"/>
    <xf numFmtId="164" fontId="3" fillId="0" borderId="8" xfId="2" applyNumberFormat="1" applyFont="1" applyFill="1" applyBorder="1"/>
    <xf numFmtId="166" fontId="3" fillId="0" borderId="0" xfId="3" applyNumberFormat="1" applyFont="1" applyBorder="1"/>
    <xf numFmtId="166" fontId="3" fillId="0" borderId="8" xfId="3" applyNumberFormat="1" applyFont="1" applyBorder="1"/>
    <xf numFmtId="10" fontId="3" fillId="0" borderId="0" xfId="1" applyNumberFormat="1" applyFont="1" applyBorder="1"/>
    <xf numFmtId="10" fontId="3" fillId="0" borderId="8" xfId="1" applyNumberFormat="1" applyFont="1" applyBorder="1"/>
    <xf numFmtId="2" fontId="3" fillId="0" borderId="0" xfId="2" applyNumberFormat="1" applyFont="1" applyBorder="1"/>
    <xf numFmtId="2" fontId="3" fillId="0" borderId="8" xfId="2" applyNumberFormat="1" applyFont="1" applyBorder="1"/>
    <xf numFmtId="0" fontId="5" fillId="0" borderId="7" xfId="2" applyFont="1" applyBorder="1"/>
    <xf numFmtId="168" fontId="5" fillId="0" borderId="0" xfId="1" applyNumberFormat="1" applyFont="1" applyBorder="1"/>
    <xf numFmtId="168" fontId="5" fillId="0" borderId="8" xfId="1" applyNumberFormat="1" applyFont="1" applyBorder="1"/>
    <xf numFmtId="0" fontId="5" fillId="0" borderId="9" xfId="2" applyFont="1" applyBorder="1"/>
    <xf numFmtId="168" fontId="5" fillId="0" borderId="10" xfId="1" applyNumberFormat="1" applyFont="1" applyBorder="1"/>
    <xf numFmtId="168" fontId="5" fillId="0" borderId="11" xfId="1" applyNumberFormat="1" applyFont="1" applyBorder="1"/>
    <xf numFmtId="164" fontId="3" fillId="0" borderId="0" xfId="3" applyFont="1" applyFill="1" applyBorder="1" applyAlignment="1">
      <alignment horizontal="center"/>
    </xf>
    <xf numFmtId="164" fontId="3" fillId="2" borderId="0" xfId="3" applyFont="1" applyFill="1" applyBorder="1" applyAlignment="1">
      <alignment horizontal="center"/>
    </xf>
    <xf numFmtId="164" fontId="3" fillId="0" borderId="8" xfId="3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168" fontId="3" fillId="0" borderId="8" xfId="2" applyNumberFormat="1" applyFont="1" applyFill="1" applyBorder="1" applyAlignment="1">
      <alignment horizontal="center"/>
    </xf>
    <xf numFmtId="166" fontId="3" fillId="0" borderId="0" xfId="2" applyNumberFormat="1" applyFont="1" applyBorder="1"/>
    <xf numFmtId="168" fontId="3" fillId="0" borderId="8" xfId="1" applyNumberFormat="1" applyFont="1" applyFill="1" applyBorder="1"/>
    <xf numFmtId="168" fontId="3" fillId="0" borderId="10" xfId="1" applyNumberFormat="1" applyFont="1" applyFill="1" applyBorder="1"/>
    <xf numFmtId="168" fontId="3" fillId="0" borderId="11" xfId="1" applyNumberFormat="1" applyFont="1" applyFill="1" applyBorder="1"/>
    <xf numFmtId="166" fontId="5" fillId="0" borderId="0" xfId="3" applyNumberFormat="1" applyFont="1" applyBorder="1"/>
    <xf numFmtId="166" fontId="5" fillId="0" borderId="8" xfId="3" applyNumberFormat="1" applyFont="1" applyBorder="1"/>
    <xf numFmtId="164" fontId="3" fillId="2" borderId="8" xfId="3" applyFont="1" applyFill="1" applyBorder="1"/>
    <xf numFmtId="166" fontId="5" fillId="0" borderId="10" xfId="3" applyNumberFormat="1" applyFont="1" applyBorder="1"/>
    <xf numFmtId="166" fontId="5" fillId="0" borderId="11" xfId="3" applyNumberFormat="1" applyFont="1" applyBorder="1"/>
    <xf numFmtId="0" fontId="5" fillId="0" borderId="0" xfId="2" applyFont="1"/>
    <xf numFmtId="0" fontId="6" fillId="0" borderId="0" xfId="0" applyFont="1"/>
    <xf numFmtId="0" fontId="3" fillId="3" borderId="0" xfId="2" applyFont="1" applyFill="1"/>
    <xf numFmtId="0" fontId="5" fillId="4" borderId="7" xfId="2" applyFont="1" applyFill="1" applyBorder="1"/>
    <xf numFmtId="0" fontId="3" fillId="0" borderId="8" xfId="2" applyFont="1" applyFill="1" applyBorder="1"/>
    <xf numFmtId="0" fontId="3" fillId="0" borderId="0" xfId="2" applyFont="1" applyFill="1" applyBorder="1"/>
    <xf numFmtId="0" fontId="10" fillId="0" borderId="7" xfId="2" applyFont="1" applyFill="1" applyBorder="1"/>
    <xf numFmtId="0" fontId="5" fillId="0" borderId="7" xfId="2" applyFont="1" applyFill="1" applyBorder="1"/>
    <xf numFmtId="164" fontId="3" fillId="0" borderId="0" xfId="3" applyNumberFormat="1" applyFont="1" applyFill="1" applyBorder="1"/>
    <xf numFmtId="0" fontId="3" fillId="0" borderId="0" xfId="3" applyNumberFormat="1" applyFont="1" applyFill="1" applyBorder="1"/>
    <xf numFmtId="0" fontId="3" fillId="0" borderId="8" xfId="3" applyNumberFormat="1" applyFont="1" applyFill="1" applyBorder="1"/>
    <xf numFmtId="0" fontId="4" fillId="0" borderId="2" xfId="2" applyFont="1" applyFill="1" applyBorder="1"/>
    <xf numFmtId="0" fontId="4" fillId="0" borderId="3" xfId="2" applyFont="1" applyFill="1" applyBorder="1"/>
    <xf numFmtId="2" fontId="3" fillId="0" borderId="2" xfId="2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4" borderId="0" xfId="2" applyFont="1" applyFill="1" applyBorder="1"/>
    <xf numFmtId="0" fontId="4" fillId="4" borderId="8" xfId="2" applyFont="1" applyFill="1" applyBorder="1"/>
    <xf numFmtId="2" fontId="3" fillId="0" borderId="0" xfId="2" applyNumberFormat="1" applyFont="1" applyFill="1" applyBorder="1" applyAlignment="1">
      <alignment horizontal="center"/>
    </xf>
    <xf numFmtId="2" fontId="3" fillId="0" borderId="8" xfId="2" applyNumberFormat="1" applyFont="1" applyFill="1" applyBorder="1" applyAlignment="1">
      <alignment horizontal="center"/>
    </xf>
    <xf numFmtId="0" fontId="6" fillId="0" borderId="0" xfId="2" applyFont="1" applyFill="1" applyBorder="1"/>
    <xf numFmtId="0" fontId="6" fillId="0" borderId="8" xfId="2" applyFont="1" applyFill="1" applyBorder="1"/>
    <xf numFmtId="166" fontId="3" fillId="0" borderId="0" xfId="3" applyNumberFormat="1" applyFont="1" applyFill="1" applyBorder="1" applyAlignment="1">
      <alignment horizontal="center"/>
    </xf>
    <xf numFmtId="166" fontId="3" fillId="0" borderId="8" xfId="3" applyNumberFormat="1" applyFont="1" applyFill="1" applyBorder="1" applyAlignment="1">
      <alignment horizontal="center"/>
    </xf>
    <xf numFmtId="14" fontId="6" fillId="2" borderId="0" xfId="2" applyNumberFormat="1" applyFont="1" applyFill="1" applyBorder="1"/>
    <xf numFmtId="0" fontId="6" fillId="2" borderId="8" xfId="2" applyFont="1" applyFill="1" applyBorder="1"/>
    <xf numFmtId="164" fontId="6" fillId="0" borderId="0" xfId="3" applyNumberFormat="1" applyFont="1" applyFill="1" applyBorder="1"/>
    <xf numFmtId="164" fontId="6" fillId="0" borderId="8" xfId="3" applyNumberFormat="1" applyFont="1" applyFill="1" applyBorder="1"/>
    <xf numFmtId="164" fontId="6" fillId="0" borderId="0" xfId="8" applyNumberFormat="1" applyFont="1" applyFill="1" applyBorder="1"/>
    <xf numFmtId="164" fontId="6" fillId="0" borderId="8" xfId="8" applyNumberFormat="1" applyFont="1" applyFill="1" applyBorder="1"/>
    <xf numFmtId="10" fontId="6" fillId="0" borderId="0" xfId="1" applyNumberFormat="1" applyFont="1" applyFill="1" applyBorder="1"/>
    <xf numFmtId="10" fontId="6" fillId="0" borderId="8" xfId="1" applyNumberFormat="1" applyFont="1" applyFill="1" applyBorder="1"/>
    <xf numFmtId="166" fontId="3" fillId="0" borderId="0" xfId="2" applyNumberFormat="1" applyFont="1" applyFill="1" applyBorder="1" applyAlignment="1">
      <alignment horizontal="center"/>
    </xf>
    <xf numFmtId="0" fontId="3" fillId="0" borderId="8" xfId="2" applyFont="1" applyFill="1" applyBorder="1" applyAlignment="1">
      <alignment horizontal="center"/>
    </xf>
    <xf numFmtId="2" fontId="3" fillId="0" borderId="10" xfId="2" applyNumberFormat="1" applyFont="1" applyFill="1" applyBorder="1" applyAlignment="1">
      <alignment horizontal="center"/>
    </xf>
    <xf numFmtId="2" fontId="3" fillId="0" borderId="11" xfId="2" applyNumberFormat="1" applyFont="1" applyFill="1" applyBorder="1" applyAlignment="1">
      <alignment horizontal="center"/>
    </xf>
    <xf numFmtId="0" fontId="6" fillId="2" borderId="0" xfId="2" applyFont="1" applyFill="1" applyBorder="1"/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0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2" borderId="9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6" fillId="2" borderId="10" xfId="2" applyNumberFormat="1" applyFont="1" applyFill="1" applyBorder="1" applyAlignment="1">
      <alignment horizontal="center"/>
    </xf>
    <xf numFmtId="0" fontId="6" fillId="2" borderId="11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left"/>
    </xf>
    <xf numFmtId="0" fontId="3" fillId="2" borderId="8" xfId="2" applyFont="1" applyFill="1" applyBorder="1" applyAlignment="1">
      <alignment horizontal="left"/>
    </xf>
    <xf numFmtId="0" fontId="3" fillId="2" borderId="10" xfId="2" applyFont="1" applyFill="1" applyBorder="1" applyAlignment="1">
      <alignment horizontal="left"/>
    </xf>
    <xf numFmtId="0" fontId="3" fillId="2" borderId="11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top"/>
    </xf>
    <xf numFmtId="0" fontId="3" fillId="2" borderId="2" xfId="2" applyFont="1" applyFill="1" applyBorder="1" applyAlignment="1">
      <alignment horizontal="left" vertical="top"/>
    </xf>
    <xf numFmtId="0" fontId="3" fillId="2" borderId="3" xfId="2" applyFont="1" applyFill="1" applyBorder="1" applyAlignment="1">
      <alignment horizontal="left" vertical="top"/>
    </xf>
    <xf numFmtId="0" fontId="3" fillId="2" borderId="7" xfId="2" applyFont="1" applyFill="1" applyBorder="1" applyAlignment="1">
      <alignment horizontal="left" vertical="top"/>
    </xf>
    <xf numFmtId="0" fontId="3" fillId="2" borderId="0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left" vertical="top"/>
    </xf>
    <xf numFmtId="0" fontId="3" fillId="2" borderId="9" xfId="2" applyFont="1" applyFill="1" applyBorder="1" applyAlignment="1">
      <alignment horizontal="left" vertical="top"/>
    </xf>
    <xf numFmtId="0" fontId="3" fillId="2" borderId="10" xfId="2" applyFont="1" applyFill="1" applyBorder="1" applyAlignment="1">
      <alignment horizontal="left" vertical="top"/>
    </xf>
    <xf numFmtId="0" fontId="3" fillId="2" borderId="11" xfId="2" applyFont="1" applyFill="1" applyBorder="1" applyAlignment="1">
      <alignment horizontal="left" vertical="top"/>
    </xf>
  </cellXfs>
  <cellStyles count="9">
    <cellStyle name="Comma" xfId="8" builtinId="3"/>
    <cellStyle name="Comma 2" xfId="3"/>
    <cellStyle name="Comma 3" xfId="4"/>
    <cellStyle name="Comma 4" xfId="5"/>
    <cellStyle name="Normal" xfId="0" builtinId="0"/>
    <cellStyle name="Normal 2" xfId="2"/>
    <cellStyle name="Percent" xfId="1" builtinId="5"/>
    <cellStyle name="Percent 2" xfId="6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Personal/TCM%20Ideas/RGN%20Models/Bloomberg%20Company%20Analysis%20Overview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Personal/TCM%20Ideas/RGN%20Models/20130801%20Yelp%20model%20-%20copy%20for%20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CapH"/>
      <sheetName val="PricesH"/>
      <sheetName val="ControlsH"/>
      <sheetName val="DataH"/>
      <sheetName val="Overview"/>
      <sheetName val="Peers"/>
      <sheetName val="Indices"/>
      <sheetName val="Financials"/>
      <sheetName val="Ratings"/>
      <sheetName val="EST Brokers"/>
      <sheetName val="EST Detail"/>
      <sheetName val="VAL Graphs"/>
      <sheetName val="Owners"/>
      <sheetName val="Help"/>
    </sheetNames>
    <sheetDataSet>
      <sheetData sheetId="0"/>
      <sheetData sheetId="1"/>
      <sheetData sheetId="2"/>
      <sheetData sheetId="3"/>
      <sheetData sheetId="4">
        <row r="5">
          <cell r="E5" t="str">
            <v>TSLA US</v>
          </cell>
        </row>
        <row r="6">
          <cell r="E6" t="str">
            <v>English</v>
          </cell>
        </row>
      </sheetData>
      <sheetData sheetId="5"/>
      <sheetData sheetId="6"/>
      <sheetData sheetId="7"/>
      <sheetData sheetId="8">
        <row r="24">
          <cell r="E24" t="str">
            <v>Buy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Valuation"/>
      <sheetName val="Financials"/>
      <sheetName val="Opearation"/>
      <sheetName val="Market"/>
      <sheetName val="Rev by cohort"/>
      <sheetName val="Cohort"/>
    </sheetNames>
    <sheetDataSet>
      <sheetData sheetId="0" refreshError="1"/>
      <sheetData sheetId="1">
        <row r="27">
          <cell r="C27" t="str">
            <v>2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maleFrontSheet">
    <pageSetUpPr fitToPage="1"/>
  </sheetPr>
  <dimension ref="A3:AA119"/>
  <sheetViews>
    <sheetView tabSelected="1" workbookViewId="0">
      <selection activeCell="C4" sqref="C4:D4"/>
    </sheetView>
  </sheetViews>
  <sheetFormatPr defaultRowHeight="12.75"/>
  <cols>
    <col min="1" max="1" width="23" style="21" bestFit="1" customWidth="1"/>
    <col min="2" max="2" width="22.7109375" style="2" customWidth="1"/>
    <col min="3" max="3" width="11.7109375" style="2" customWidth="1"/>
    <col min="4" max="4" width="11.5703125" style="2" customWidth="1"/>
    <col min="5" max="5" width="10.28515625" style="2" customWidth="1"/>
    <col min="6" max="6" width="14" style="2" bestFit="1" customWidth="1"/>
    <col min="7" max="7" width="10.28515625" style="2" customWidth="1"/>
    <col min="8" max="8" width="12.140625" style="2" customWidth="1"/>
    <col min="9" max="9" width="3.28515625" style="2" customWidth="1"/>
    <col min="10" max="10" width="24.42578125" style="2" bestFit="1" customWidth="1"/>
    <col min="11" max="14" width="11.85546875" style="2" customWidth="1"/>
    <col min="15" max="15" width="11.5703125" style="2" customWidth="1"/>
    <col min="16" max="16" width="10" style="2" hidden="1" customWidth="1"/>
    <col min="17" max="17" width="24.42578125" style="2" hidden="1" customWidth="1"/>
    <col min="18" max="18" width="13.5703125" style="2" hidden="1" customWidth="1"/>
    <col min="19" max="20" width="9.140625" style="2" hidden="1" customWidth="1"/>
    <col min="21" max="21" width="13.140625" style="2" hidden="1" customWidth="1"/>
    <col min="22" max="27" width="9.140625" style="2" hidden="1" customWidth="1"/>
    <col min="28" max="28" width="0" style="2" hidden="1" customWidth="1"/>
    <col min="29" max="257" width="9.140625" style="2"/>
    <col min="258" max="258" width="2" style="2" customWidth="1"/>
    <col min="259" max="259" width="14" style="2" customWidth="1"/>
    <col min="260" max="260" width="11.7109375" style="2" customWidth="1"/>
    <col min="261" max="261" width="10.28515625" style="2" customWidth="1"/>
    <col min="262" max="262" width="9.42578125" style="2" customWidth="1"/>
    <col min="263" max="263" width="14" style="2" bestFit="1" customWidth="1"/>
    <col min="264" max="265" width="10.28515625" style="2" customWidth="1"/>
    <col min="266" max="266" width="3.28515625" style="2" customWidth="1"/>
    <col min="267" max="267" width="24.85546875" style="2" customWidth="1"/>
    <col min="268" max="271" width="11.85546875" style="2" customWidth="1"/>
    <col min="272" max="272" width="11.5703125" style="2" customWidth="1"/>
    <col min="273" max="513" width="9.140625" style="2"/>
    <col min="514" max="514" width="2" style="2" customWidth="1"/>
    <col min="515" max="515" width="14" style="2" customWidth="1"/>
    <col min="516" max="516" width="11.7109375" style="2" customWidth="1"/>
    <col min="517" max="517" width="10.28515625" style="2" customWidth="1"/>
    <col min="518" max="518" width="9.42578125" style="2" customWidth="1"/>
    <col min="519" max="519" width="14" style="2" bestFit="1" customWidth="1"/>
    <col min="520" max="521" width="10.28515625" style="2" customWidth="1"/>
    <col min="522" max="522" width="3.28515625" style="2" customWidth="1"/>
    <col min="523" max="523" width="24.85546875" style="2" customWidth="1"/>
    <col min="524" max="527" width="11.85546875" style="2" customWidth="1"/>
    <col min="528" max="528" width="11.5703125" style="2" customWidth="1"/>
    <col min="529" max="769" width="9.140625" style="2"/>
    <col min="770" max="770" width="2" style="2" customWidth="1"/>
    <col min="771" max="771" width="14" style="2" customWidth="1"/>
    <col min="772" max="772" width="11.7109375" style="2" customWidth="1"/>
    <col min="773" max="773" width="10.28515625" style="2" customWidth="1"/>
    <col min="774" max="774" width="9.42578125" style="2" customWidth="1"/>
    <col min="775" max="775" width="14" style="2" bestFit="1" customWidth="1"/>
    <col min="776" max="777" width="10.28515625" style="2" customWidth="1"/>
    <col min="778" max="778" width="3.28515625" style="2" customWidth="1"/>
    <col min="779" max="779" width="24.85546875" style="2" customWidth="1"/>
    <col min="780" max="783" width="11.85546875" style="2" customWidth="1"/>
    <col min="784" max="784" width="11.5703125" style="2" customWidth="1"/>
    <col min="785" max="1025" width="9.140625" style="2"/>
    <col min="1026" max="1026" width="2" style="2" customWidth="1"/>
    <col min="1027" max="1027" width="14" style="2" customWidth="1"/>
    <col min="1028" max="1028" width="11.7109375" style="2" customWidth="1"/>
    <col min="1029" max="1029" width="10.28515625" style="2" customWidth="1"/>
    <col min="1030" max="1030" width="9.42578125" style="2" customWidth="1"/>
    <col min="1031" max="1031" width="14" style="2" bestFit="1" customWidth="1"/>
    <col min="1032" max="1033" width="10.28515625" style="2" customWidth="1"/>
    <col min="1034" max="1034" width="3.28515625" style="2" customWidth="1"/>
    <col min="1035" max="1035" width="24.85546875" style="2" customWidth="1"/>
    <col min="1036" max="1039" width="11.85546875" style="2" customWidth="1"/>
    <col min="1040" max="1040" width="11.5703125" style="2" customWidth="1"/>
    <col min="1041" max="1281" width="9.140625" style="2"/>
    <col min="1282" max="1282" width="2" style="2" customWidth="1"/>
    <col min="1283" max="1283" width="14" style="2" customWidth="1"/>
    <col min="1284" max="1284" width="11.7109375" style="2" customWidth="1"/>
    <col min="1285" max="1285" width="10.28515625" style="2" customWidth="1"/>
    <col min="1286" max="1286" width="9.42578125" style="2" customWidth="1"/>
    <col min="1287" max="1287" width="14" style="2" bestFit="1" customWidth="1"/>
    <col min="1288" max="1289" width="10.28515625" style="2" customWidth="1"/>
    <col min="1290" max="1290" width="3.28515625" style="2" customWidth="1"/>
    <col min="1291" max="1291" width="24.85546875" style="2" customWidth="1"/>
    <col min="1292" max="1295" width="11.85546875" style="2" customWidth="1"/>
    <col min="1296" max="1296" width="11.5703125" style="2" customWidth="1"/>
    <col min="1297" max="1537" width="9.140625" style="2"/>
    <col min="1538" max="1538" width="2" style="2" customWidth="1"/>
    <col min="1539" max="1539" width="14" style="2" customWidth="1"/>
    <col min="1540" max="1540" width="11.7109375" style="2" customWidth="1"/>
    <col min="1541" max="1541" width="10.28515625" style="2" customWidth="1"/>
    <col min="1542" max="1542" width="9.42578125" style="2" customWidth="1"/>
    <col min="1543" max="1543" width="14" style="2" bestFit="1" customWidth="1"/>
    <col min="1544" max="1545" width="10.28515625" style="2" customWidth="1"/>
    <col min="1546" max="1546" width="3.28515625" style="2" customWidth="1"/>
    <col min="1547" max="1547" width="24.85546875" style="2" customWidth="1"/>
    <col min="1548" max="1551" width="11.85546875" style="2" customWidth="1"/>
    <col min="1552" max="1552" width="11.5703125" style="2" customWidth="1"/>
    <col min="1553" max="1793" width="9.140625" style="2"/>
    <col min="1794" max="1794" width="2" style="2" customWidth="1"/>
    <col min="1795" max="1795" width="14" style="2" customWidth="1"/>
    <col min="1796" max="1796" width="11.7109375" style="2" customWidth="1"/>
    <col min="1797" max="1797" width="10.28515625" style="2" customWidth="1"/>
    <col min="1798" max="1798" width="9.42578125" style="2" customWidth="1"/>
    <col min="1799" max="1799" width="14" style="2" bestFit="1" customWidth="1"/>
    <col min="1800" max="1801" width="10.28515625" style="2" customWidth="1"/>
    <col min="1802" max="1802" width="3.28515625" style="2" customWidth="1"/>
    <col min="1803" max="1803" width="24.85546875" style="2" customWidth="1"/>
    <col min="1804" max="1807" width="11.85546875" style="2" customWidth="1"/>
    <col min="1808" max="1808" width="11.5703125" style="2" customWidth="1"/>
    <col min="1809" max="2049" width="9.140625" style="2"/>
    <col min="2050" max="2050" width="2" style="2" customWidth="1"/>
    <col min="2051" max="2051" width="14" style="2" customWidth="1"/>
    <col min="2052" max="2052" width="11.7109375" style="2" customWidth="1"/>
    <col min="2053" max="2053" width="10.28515625" style="2" customWidth="1"/>
    <col min="2054" max="2054" width="9.42578125" style="2" customWidth="1"/>
    <col min="2055" max="2055" width="14" style="2" bestFit="1" customWidth="1"/>
    <col min="2056" max="2057" width="10.28515625" style="2" customWidth="1"/>
    <col min="2058" max="2058" width="3.28515625" style="2" customWidth="1"/>
    <col min="2059" max="2059" width="24.85546875" style="2" customWidth="1"/>
    <col min="2060" max="2063" width="11.85546875" style="2" customWidth="1"/>
    <col min="2064" max="2064" width="11.5703125" style="2" customWidth="1"/>
    <col min="2065" max="2305" width="9.140625" style="2"/>
    <col min="2306" max="2306" width="2" style="2" customWidth="1"/>
    <col min="2307" max="2307" width="14" style="2" customWidth="1"/>
    <col min="2308" max="2308" width="11.7109375" style="2" customWidth="1"/>
    <col min="2309" max="2309" width="10.28515625" style="2" customWidth="1"/>
    <col min="2310" max="2310" width="9.42578125" style="2" customWidth="1"/>
    <col min="2311" max="2311" width="14" style="2" bestFit="1" customWidth="1"/>
    <col min="2312" max="2313" width="10.28515625" style="2" customWidth="1"/>
    <col min="2314" max="2314" width="3.28515625" style="2" customWidth="1"/>
    <col min="2315" max="2315" width="24.85546875" style="2" customWidth="1"/>
    <col min="2316" max="2319" width="11.85546875" style="2" customWidth="1"/>
    <col min="2320" max="2320" width="11.5703125" style="2" customWidth="1"/>
    <col min="2321" max="2561" width="9.140625" style="2"/>
    <col min="2562" max="2562" width="2" style="2" customWidth="1"/>
    <col min="2563" max="2563" width="14" style="2" customWidth="1"/>
    <col min="2564" max="2564" width="11.7109375" style="2" customWidth="1"/>
    <col min="2565" max="2565" width="10.28515625" style="2" customWidth="1"/>
    <col min="2566" max="2566" width="9.42578125" style="2" customWidth="1"/>
    <col min="2567" max="2567" width="14" style="2" bestFit="1" customWidth="1"/>
    <col min="2568" max="2569" width="10.28515625" style="2" customWidth="1"/>
    <col min="2570" max="2570" width="3.28515625" style="2" customWidth="1"/>
    <col min="2571" max="2571" width="24.85546875" style="2" customWidth="1"/>
    <col min="2572" max="2575" width="11.85546875" style="2" customWidth="1"/>
    <col min="2576" max="2576" width="11.5703125" style="2" customWidth="1"/>
    <col min="2577" max="2817" width="9.140625" style="2"/>
    <col min="2818" max="2818" width="2" style="2" customWidth="1"/>
    <col min="2819" max="2819" width="14" style="2" customWidth="1"/>
    <col min="2820" max="2820" width="11.7109375" style="2" customWidth="1"/>
    <col min="2821" max="2821" width="10.28515625" style="2" customWidth="1"/>
    <col min="2822" max="2822" width="9.42578125" style="2" customWidth="1"/>
    <col min="2823" max="2823" width="14" style="2" bestFit="1" customWidth="1"/>
    <col min="2824" max="2825" width="10.28515625" style="2" customWidth="1"/>
    <col min="2826" max="2826" width="3.28515625" style="2" customWidth="1"/>
    <col min="2827" max="2827" width="24.85546875" style="2" customWidth="1"/>
    <col min="2828" max="2831" width="11.85546875" style="2" customWidth="1"/>
    <col min="2832" max="2832" width="11.5703125" style="2" customWidth="1"/>
    <col min="2833" max="3073" width="9.140625" style="2"/>
    <col min="3074" max="3074" width="2" style="2" customWidth="1"/>
    <col min="3075" max="3075" width="14" style="2" customWidth="1"/>
    <col min="3076" max="3076" width="11.7109375" style="2" customWidth="1"/>
    <col min="3077" max="3077" width="10.28515625" style="2" customWidth="1"/>
    <col min="3078" max="3078" width="9.42578125" style="2" customWidth="1"/>
    <col min="3079" max="3079" width="14" style="2" bestFit="1" customWidth="1"/>
    <col min="3080" max="3081" width="10.28515625" style="2" customWidth="1"/>
    <col min="3082" max="3082" width="3.28515625" style="2" customWidth="1"/>
    <col min="3083" max="3083" width="24.85546875" style="2" customWidth="1"/>
    <col min="3084" max="3087" width="11.85546875" style="2" customWidth="1"/>
    <col min="3088" max="3088" width="11.5703125" style="2" customWidth="1"/>
    <col min="3089" max="3329" width="9.140625" style="2"/>
    <col min="3330" max="3330" width="2" style="2" customWidth="1"/>
    <col min="3331" max="3331" width="14" style="2" customWidth="1"/>
    <col min="3332" max="3332" width="11.7109375" style="2" customWidth="1"/>
    <col min="3333" max="3333" width="10.28515625" style="2" customWidth="1"/>
    <col min="3334" max="3334" width="9.42578125" style="2" customWidth="1"/>
    <col min="3335" max="3335" width="14" style="2" bestFit="1" customWidth="1"/>
    <col min="3336" max="3337" width="10.28515625" style="2" customWidth="1"/>
    <col min="3338" max="3338" width="3.28515625" style="2" customWidth="1"/>
    <col min="3339" max="3339" width="24.85546875" style="2" customWidth="1"/>
    <col min="3340" max="3343" width="11.85546875" style="2" customWidth="1"/>
    <col min="3344" max="3344" width="11.5703125" style="2" customWidth="1"/>
    <col min="3345" max="3585" width="9.140625" style="2"/>
    <col min="3586" max="3586" width="2" style="2" customWidth="1"/>
    <col min="3587" max="3587" width="14" style="2" customWidth="1"/>
    <col min="3588" max="3588" width="11.7109375" style="2" customWidth="1"/>
    <col min="3589" max="3589" width="10.28515625" style="2" customWidth="1"/>
    <col min="3590" max="3590" width="9.42578125" style="2" customWidth="1"/>
    <col min="3591" max="3591" width="14" style="2" bestFit="1" customWidth="1"/>
    <col min="3592" max="3593" width="10.28515625" style="2" customWidth="1"/>
    <col min="3594" max="3594" width="3.28515625" style="2" customWidth="1"/>
    <col min="3595" max="3595" width="24.85546875" style="2" customWidth="1"/>
    <col min="3596" max="3599" width="11.85546875" style="2" customWidth="1"/>
    <col min="3600" max="3600" width="11.5703125" style="2" customWidth="1"/>
    <col min="3601" max="3841" width="9.140625" style="2"/>
    <col min="3842" max="3842" width="2" style="2" customWidth="1"/>
    <col min="3843" max="3843" width="14" style="2" customWidth="1"/>
    <col min="3844" max="3844" width="11.7109375" style="2" customWidth="1"/>
    <col min="3845" max="3845" width="10.28515625" style="2" customWidth="1"/>
    <col min="3846" max="3846" width="9.42578125" style="2" customWidth="1"/>
    <col min="3847" max="3847" width="14" style="2" bestFit="1" customWidth="1"/>
    <col min="3848" max="3849" width="10.28515625" style="2" customWidth="1"/>
    <col min="3850" max="3850" width="3.28515625" style="2" customWidth="1"/>
    <col min="3851" max="3851" width="24.85546875" style="2" customWidth="1"/>
    <col min="3852" max="3855" width="11.85546875" style="2" customWidth="1"/>
    <col min="3856" max="3856" width="11.5703125" style="2" customWidth="1"/>
    <col min="3857" max="4097" width="9.140625" style="2"/>
    <col min="4098" max="4098" width="2" style="2" customWidth="1"/>
    <col min="4099" max="4099" width="14" style="2" customWidth="1"/>
    <col min="4100" max="4100" width="11.7109375" style="2" customWidth="1"/>
    <col min="4101" max="4101" width="10.28515625" style="2" customWidth="1"/>
    <col min="4102" max="4102" width="9.42578125" style="2" customWidth="1"/>
    <col min="4103" max="4103" width="14" style="2" bestFit="1" customWidth="1"/>
    <col min="4104" max="4105" width="10.28515625" style="2" customWidth="1"/>
    <col min="4106" max="4106" width="3.28515625" style="2" customWidth="1"/>
    <col min="4107" max="4107" width="24.85546875" style="2" customWidth="1"/>
    <col min="4108" max="4111" width="11.85546875" style="2" customWidth="1"/>
    <col min="4112" max="4112" width="11.5703125" style="2" customWidth="1"/>
    <col min="4113" max="4353" width="9.140625" style="2"/>
    <col min="4354" max="4354" width="2" style="2" customWidth="1"/>
    <col min="4355" max="4355" width="14" style="2" customWidth="1"/>
    <col min="4356" max="4356" width="11.7109375" style="2" customWidth="1"/>
    <col min="4357" max="4357" width="10.28515625" style="2" customWidth="1"/>
    <col min="4358" max="4358" width="9.42578125" style="2" customWidth="1"/>
    <col min="4359" max="4359" width="14" style="2" bestFit="1" customWidth="1"/>
    <col min="4360" max="4361" width="10.28515625" style="2" customWidth="1"/>
    <col min="4362" max="4362" width="3.28515625" style="2" customWidth="1"/>
    <col min="4363" max="4363" width="24.85546875" style="2" customWidth="1"/>
    <col min="4364" max="4367" width="11.85546875" style="2" customWidth="1"/>
    <col min="4368" max="4368" width="11.5703125" style="2" customWidth="1"/>
    <col min="4369" max="4609" width="9.140625" style="2"/>
    <col min="4610" max="4610" width="2" style="2" customWidth="1"/>
    <col min="4611" max="4611" width="14" style="2" customWidth="1"/>
    <col min="4612" max="4612" width="11.7109375" style="2" customWidth="1"/>
    <col min="4613" max="4613" width="10.28515625" style="2" customWidth="1"/>
    <col min="4614" max="4614" width="9.42578125" style="2" customWidth="1"/>
    <col min="4615" max="4615" width="14" style="2" bestFit="1" customWidth="1"/>
    <col min="4616" max="4617" width="10.28515625" style="2" customWidth="1"/>
    <col min="4618" max="4618" width="3.28515625" style="2" customWidth="1"/>
    <col min="4619" max="4619" width="24.85546875" style="2" customWidth="1"/>
    <col min="4620" max="4623" width="11.85546875" style="2" customWidth="1"/>
    <col min="4624" max="4624" width="11.5703125" style="2" customWidth="1"/>
    <col min="4625" max="4865" width="9.140625" style="2"/>
    <col min="4866" max="4866" width="2" style="2" customWidth="1"/>
    <col min="4867" max="4867" width="14" style="2" customWidth="1"/>
    <col min="4868" max="4868" width="11.7109375" style="2" customWidth="1"/>
    <col min="4869" max="4869" width="10.28515625" style="2" customWidth="1"/>
    <col min="4870" max="4870" width="9.42578125" style="2" customWidth="1"/>
    <col min="4871" max="4871" width="14" style="2" bestFit="1" customWidth="1"/>
    <col min="4872" max="4873" width="10.28515625" style="2" customWidth="1"/>
    <col min="4874" max="4874" width="3.28515625" style="2" customWidth="1"/>
    <col min="4875" max="4875" width="24.85546875" style="2" customWidth="1"/>
    <col min="4876" max="4879" width="11.85546875" style="2" customWidth="1"/>
    <col min="4880" max="4880" width="11.5703125" style="2" customWidth="1"/>
    <col min="4881" max="5121" width="9.140625" style="2"/>
    <col min="5122" max="5122" width="2" style="2" customWidth="1"/>
    <col min="5123" max="5123" width="14" style="2" customWidth="1"/>
    <col min="5124" max="5124" width="11.7109375" style="2" customWidth="1"/>
    <col min="5125" max="5125" width="10.28515625" style="2" customWidth="1"/>
    <col min="5126" max="5126" width="9.42578125" style="2" customWidth="1"/>
    <col min="5127" max="5127" width="14" style="2" bestFit="1" customWidth="1"/>
    <col min="5128" max="5129" width="10.28515625" style="2" customWidth="1"/>
    <col min="5130" max="5130" width="3.28515625" style="2" customWidth="1"/>
    <col min="5131" max="5131" width="24.85546875" style="2" customWidth="1"/>
    <col min="5132" max="5135" width="11.85546875" style="2" customWidth="1"/>
    <col min="5136" max="5136" width="11.5703125" style="2" customWidth="1"/>
    <col min="5137" max="5377" width="9.140625" style="2"/>
    <col min="5378" max="5378" width="2" style="2" customWidth="1"/>
    <col min="5379" max="5379" width="14" style="2" customWidth="1"/>
    <col min="5380" max="5380" width="11.7109375" style="2" customWidth="1"/>
    <col min="5381" max="5381" width="10.28515625" style="2" customWidth="1"/>
    <col min="5382" max="5382" width="9.42578125" style="2" customWidth="1"/>
    <col min="5383" max="5383" width="14" style="2" bestFit="1" customWidth="1"/>
    <col min="5384" max="5385" width="10.28515625" style="2" customWidth="1"/>
    <col min="5386" max="5386" width="3.28515625" style="2" customWidth="1"/>
    <col min="5387" max="5387" width="24.85546875" style="2" customWidth="1"/>
    <col min="5388" max="5391" width="11.85546875" style="2" customWidth="1"/>
    <col min="5392" max="5392" width="11.5703125" style="2" customWidth="1"/>
    <col min="5393" max="5633" width="9.140625" style="2"/>
    <col min="5634" max="5634" width="2" style="2" customWidth="1"/>
    <col min="5635" max="5635" width="14" style="2" customWidth="1"/>
    <col min="5636" max="5636" width="11.7109375" style="2" customWidth="1"/>
    <col min="5637" max="5637" width="10.28515625" style="2" customWidth="1"/>
    <col min="5638" max="5638" width="9.42578125" style="2" customWidth="1"/>
    <col min="5639" max="5639" width="14" style="2" bestFit="1" customWidth="1"/>
    <col min="5640" max="5641" width="10.28515625" style="2" customWidth="1"/>
    <col min="5642" max="5642" width="3.28515625" style="2" customWidth="1"/>
    <col min="5643" max="5643" width="24.85546875" style="2" customWidth="1"/>
    <col min="5644" max="5647" width="11.85546875" style="2" customWidth="1"/>
    <col min="5648" max="5648" width="11.5703125" style="2" customWidth="1"/>
    <col min="5649" max="5889" width="9.140625" style="2"/>
    <col min="5890" max="5890" width="2" style="2" customWidth="1"/>
    <col min="5891" max="5891" width="14" style="2" customWidth="1"/>
    <col min="5892" max="5892" width="11.7109375" style="2" customWidth="1"/>
    <col min="5893" max="5893" width="10.28515625" style="2" customWidth="1"/>
    <col min="5894" max="5894" width="9.42578125" style="2" customWidth="1"/>
    <col min="5895" max="5895" width="14" style="2" bestFit="1" customWidth="1"/>
    <col min="5896" max="5897" width="10.28515625" style="2" customWidth="1"/>
    <col min="5898" max="5898" width="3.28515625" style="2" customWidth="1"/>
    <col min="5899" max="5899" width="24.85546875" style="2" customWidth="1"/>
    <col min="5900" max="5903" width="11.85546875" style="2" customWidth="1"/>
    <col min="5904" max="5904" width="11.5703125" style="2" customWidth="1"/>
    <col min="5905" max="6145" width="9.140625" style="2"/>
    <col min="6146" max="6146" width="2" style="2" customWidth="1"/>
    <col min="6147" max="6147" width="14" style="2" customWidth="1"/>
    <col min="6148" max="6148" width="11.7109375" style="2" customWidth="1"/>
    <col min="6149" max="6149" width="10.28515625" style="2" customWidth="1"/>
    <col min="6150" max="6150" width="9.42578125" style="2" customWidth="1"/>
    <col min="6151" max="6151" width="14" style="2" bestFit="1" customWidth="1"/>
    <col min="6152" max="6153" width="10.28515625" style="2" customWidth="1"/>
    <col min="6154" max="6154" width="3.28515625" style="2" customWidth="1"/>
    <col min="6155" max="6155" width="24.85546875" style="2" customWidth="1"/>
    <col min="6156" max="6159" width="11.85546875" style="2" customWidth="1"/>
    <col min="6160" max="6160" width="11.5703125" style="2" customWidth="1"/>
    <col min="6161" max="6401" width="9.140625" style="2"/>
    <col min="6402" max="6402" width="2" style="2" customWidth="1"/>
    <col min="6403" max="6403" width="14" style="2" customWidth="1"/>
    <col min="6404" max="6404" width="11.7109375" style="2" customWidth="1"/>
    <col min="6405" max="6405" width="10.28515625" style="2" customWidth="1"/>
    <col min="6406" max="6406" width="9.42578125" style="2" customWidth="1"/>
    <col min="6407" max="6407" width="14" style="2" bestFit="1" customWidth="1"/>
    <col min="6408" max="6409" width="10.28515625" style="2" customWidth="1"/>
    <col min="6410" max="6410" width="3.28515625" style="2" customWidth="1"/>
    <col min="6411" max="6411" width="24.85546875" style="2" customWidth="1"/>
    <col min="6412" max="6415" width="11.85546875" style="2" customWidth="1"/>
    <col min="6416" max="6416" width="11.5703125" style="2" customWidth="1"/>
    <col min="6417" max="6657" width="9.140625" style="2"/>
    <col min="6658" max="6658" width="2" style="2" customWidth="1"/>
    <col min="6659" max="6659" width="14" style="2" customWidth="1"/>
    <col min="6660" max="6660" width="11.7109375" style="2" customWidth="1"/>
    <col min="6661" max="6661" width="10.28515625" style="2" customWidth="1"/>
    <col min="6662" max="6662" width="9.42578125" style="2" customWidth="1"/>
    <col min="6663" max="6663" width="14" style="2" bestFit="1" customWidth="1"/>
    <col min="6664" max="6665" width="10.28515625" style="2" customWidth="1"/>
    <col min="6666" max="6666" width="3.28515625" style="2" customWidth="1"/>
    <col min="6667" max="6667" width="24.85546875" style="2" customWidth="1"/>
    <col min="6668" max="6671" width="11.85546875" style="2" customWidth="1"/>
    <col min="6672" max="6672" width="11.5703125" style="2" customWidth="1"/>
    <col min="6673" max="6913" width="9.140625" style="2"/>
    <col min="6914" max="6914" width="2" style="2" customWidth="1"/>
    <col min="6915" max="6915" width="14" style="2" customWidth="1"/>
    <col min="6916" max="6916" width="11.7109375" style="2" customWidth="1"/>
    <col min="6917" max="6917" width="10.28515625" style="2" customWidth="1"/>
    <col min="6918" max="6918" width="9.42578125" style="2" customWidth="1"/>
    <col min="6919" max="6919" width="14" style="2" bestFit="1" customWidth="1"/>
    <col min="6920" max="6921" width="10.28515625" style="2" customWidth="1"/>
    <col min="6922" max="6922" width="3.28515625" style="2" customWidth="1"/>
    <col min="6923" max="6923" width="24.85546875" style="2" customWidth="1"/>
    <col min="6924" max="6927" width="11.85546875" style="2" customWidth="1"/>
    <col min="6928" max="6928" width="11.5703125" style="2" customWidth="1"/>
    <col min="6929" max="7169" width="9.140625" style="2"/>
    <col min="7170" max="7170" width="2" style="2" customWidth="1"/>
    <col min="7171" max="7171" width="14" style="2" customWidth="1"/>
    <col min="7172" max="7172" width="11.7109375" style="2" customWidth="1"/>
    <col min="7173" max="7173" width="10.28515625" style="2" customWidth="1"/>
    <col min="7174" max="7174" width="9.42578125" style="2" customWidth="1"/>
    <col min="7175" max="7175" width="14" style="2" bestFit="1" customWidth="1"/>
    <col min="7176" max="7177" width="10.28515625" style="2" customWidth="1"/>
    <col min="7178" max="7178" width="3.28515625" style="2" customWidth="1"/>
    <col min="7179" max="7179" width="24.85546875" style="2" customWidth="1"/>
    <col min="7180" max="7183" width="11.85546875" style="2" customWidth="1"/>
    <col min="7184" max="7184" width="11.5703125" style="2" customWidth="1"/>
    <col min="7185" max="7425" width="9.140625" style="2"/>
    <col min="7426" max="7426" width="2" style="2" customWidth="1"/>
    <col min="7427" max="7427" width="14" style="2" customWidth="1"/>
    <col min="7428" max="7428" width="11.7109375" style="2" customWidth="1"/>
    <col min="7429" max="7429" width="10.28515625" style="2" customWidth="1"/>
    <col min="7430" max="7430" width="9.42578125" style="2" customWidth="1"/>
    <col min="7431" max="7431" width="14" style="2" bestFit="1" customWidth="1"/>
    <col min="7432" max="7433" width="10.28515625" style="2" customWidth="1"/>
    <col min="7434" max="7434" width="3.28515625" style="2" customWidth="1"/>
    <col min="7435" max="7435" width="24.85546875" style="2" customWidth="1"/>
    <col min="7436" max="7439" width="11.85546875" style="2" customWidth="1"/>
    <col min="7440" max="7440" width="11.5703125" style="2" customWidth="1"/>
    <col min="7441" max="7681" width="9.140625" style="2"/>
    <col min="7682" max="7682" width="2" style="2" customWidth="1"/>
    <col min="7683" max="7683" width="14" style="2" customWidth="1"/>
    <col min="7684" max="7684" width="11.7109375" style="2" customWidth="1"/>
    <col min="7685" max="7685" width="10.28515625" style="2" customWidth="1"/>
    <col min="7686" max="7686" width="9.42578125" style="2" customWidth="1"/>
    <col min="7687" max="7687" width="14" style="2" bestFit="1" customWidth="1"/>
    <col min="7688" max="7689" width="10.28515625" style="2" customWidth="1"/>
    <col min="7690" max="7690" width="3.28515625" style="2" customWidth="1"/>
    <col min="7691" max="7691" width="24.85546875" style="2" customWidth="1"/>
    <col min="7692" max="7695" width="11.85546875" style="2" customWidth="1"/>
    <col min="7696" max="7696" width="11.5703125" style="2" customWidth="1"/>
    <col min="7697" max="7937" width="9.140625" style="2"/>
    <col min="7938" max="7938" width="2" style="2" customWidth="1"/>
    <col min="7939" max="7939" width="14" style="2" customWidth="1"/>
    <col min="7940" max="7940" width="11.7109375" style="2" customWidth="1"/>
    <col min="7941" max="7941" width="10.28515625" style="2" customWidth="1"/>
    <col min="7942" max="7942" width="9.42578125" style="2" customWidth="1"/>
    <col min="7943" max="7943" width="14" style="2" bestFit="1" customWidth="1"/>
    <col min="7944" max="7945" width="10.28515625" style="2" customWidth="1"/>
    <col min="7946" max="7946" width="3.28515625" style="2" customWidth="1"/>
    <col min="7947" max="7947" width="24.85546875" style="2" customWidth="1"/>
    <col min="7948" max="7951" width="11.85546875" style="2" customWidth="1"/>
    <col min="7952" max="7952" width="11.5703125" style="2" customWidth="1"/>
    <col min="7953" max="8193" width="9.140625" style="2"/>
    <col min="8194" max="8194" width="2" style="2" customWidth="1"/>
    <col min="8195" max="8195" width="14" style="2" customWidth="1"/>
    <col min="8196" max="8196" width="11.7109375" style="2" customWidth="1"/>
    <col min="8197" max="8197" width="10.28515625" style="2" customWidth="1"/>
    <col min="8198" max="8198" width="9.42578125" style="2" customWidth="1"/>
    <col min="8199" max="8199" width="14" style="2" bestFit="1" customWidth="1"/>
    <col min="8200" max="8201" width="10.28515625" style="2" customWidth="1"/>
    <col min="8202" max="8202" width="3.28515625" style="2" customWidth="1"/>
    <col min="8203" max="8203" width="24.85546875" style="2" customWidth="1"/>
    <col min="8204" max="8207" width="11.85546875" style="2" customWidth="1"/>
    <col min="8208" max="8208" width="11.5703125" style="2" customWidth="1"/>
    <col min="8209" max="8449" width="9.140625" style="2"/>
    <col min="8450" max="8450" width="2" style="2" customWidth="1"/>
    <col min="8451" max="8451" width="14" style="2" customWidth="1"/>
    <col min="8452" max="8452" width="11.7109375" style="2" customWidth="1"/>
    <col min="8453" max="8453" width="10.28515625" style="2" customWidth="1"/>
    <col min="8454" max="8454" width="9.42578125" style="2" customWidth="1"/>
    <col min="8455" max="8455" width="14" style="2" bestFit="1" customWidth="1"/>
    <col min="8456" max="8457" width="10.28515625" style="2" customWidth="1"/>
    <col min="8458" max="8458" width="3.28515625" style="2" customWidth="1"/>
    <col min="8459" max="8459" width="24.85546875" style="2" customWidth="1"/>
    <col min="8460" max="8463" width="11.85546875" style="2" customWidth="1"/>
    <col min="8464" max="8464" width="11.5703125" style="2" customWidth="1"/>
    <col min="8465" max="8705" width="9.140625" style="2"/>
    <col min="8706" max="8706" width="2" style="2" customWidth="1"/>
    <col min="8707" max="8707" width="14" style="2" customWidth="1"/>
    <col min="8708" max="8708" width="11.7109375" style="2" customWidth="1"/>
    <col min="8709" max="8709" width="10.28515625" style="2" customWidth="1"/>
    <col min="8710" max="8710" width="9.42578125" style="2" customWidth="1"/>
    <col min="8711" max="8711" width="14" style="2" bestFit="1" customWidth="1"/>
    <col min="8712" max="8713" width="10.28515625" style="2" customWidth="1"/>
    <col min="8714" max="8714" width="3.28515625" style="2" customWidth="1"/>
    <col min="8715" max="8715" width="24.85546875" style="2" customWidth="1"/>
    <col min="8716" max="8719" width="11.85546875" style="2" customWidth="1"/>
    <col min="8720" max="8720" width="11.5703125" style="2" customWidth="1"/>
    <col min="8721" max="8961" width="9.140625" style="2"/>
    <col min="8962" max="8962" width="2" style="2" customWidth="1"/>
    <col min="8963" max="8963" width="14" style="2" customWidth="1"/>
    <col min="8964" max="8964" width="11.7109375" style="2" customWidth="1"/>
    <col min="8965" max="8965" width="10.28515625" style="2" customWidth="1"/>
    <col min="8966" max="8966" width="9.42578125" style="2" customWidth="1"/>
    <col min="8967" max="8967" width="14" style="2" bestFit="1" customWidth="1"/>
    <col min="8968" max="8969" width="10.28515625" style="2" customWidth="1"/>
    <col min="8970" max="8970" width="3.28515625" style="2" customWidth="1"/>
    <col min="8971" max="8971" width="24.85546875" style="2" customWidth="1"/>
    <col min="8972" max="8975" width="11.85546875" style="2" customWidth="1"/>
    <col min="8976" max="8976" width="11.5703125" style="2" customWidth="1"/>
    <col min="8977" max="9217" width="9.140625" style="2"/>
    <col min="9218" max="9218" width="2" style="2" customWidth="1"/>
    <col min="9219" max="9219" width="14" style="2" customWidth="1"/>
    <col min="9220" max="9220" width="11.7109375" style="2" customWidth="1"/>
    <col min="9221" max="9221" width="10.28515625" style="2" customWidth="1"/>
    <col min="9222" max="9222" width="9.42578125" style="2" customWidth="1"/>
    <col min="9223" max="9223" width="14" style="2" bestFit="1" customWidth="1"/>
    <col min="9224" max="9225" width="10.28515625" style="2" customWidth="1"/>
    <col min="9226" max="9226" width="3.28515625" style="2" customWidth="1"/>
    <col min="9227" max="9227" width="24.85546875" style="2" customWidth="1"/>
    <col min="9228" max="9231" width="11.85546875" style="2" customWidth="1"/>
    <col min="9232" max="9232" width="11.5703125" style="2" customWidth="1"/>
    <col min="9233" max="9473" width="9.140625" style="2"/>
    <col min="9474" max="9474" width="2" style="2" customWidth="1"/>
    <col min="9475" max="9475" width="14" style="2" customWidth="1"/>
    <col min="9476" max="9476" width="11.7109375" style="2" customWidth="1"/>
    <col min="9477" max="9477" width="10.28515625" style="2" customWidth="1"/>
    <col min="9478" max="9478" width="9.42578125" style="2" customWidth="1"/>
    <col min="9479" max="9479" width="14" style="2" bestFit="1" customWidth="1"/>
    <col min="9480" max="9481" width="10.28515625" style="2" customWidth="1"/>
    <col min="9482" max="9482" width="3.28515625" style="2" customWidth="1"/>
    <col min="9483" max="9483" width="24.85546875" style="2" customWidth="1"/>
    <col min="9484" max="9487" width="11.85546875" style="2" customWidth="1"/>
    <col min="9488" max="9488" width="11.5703125" style="2" customWidth="1"/>
    <col min="9489" max="9729" width="9.140625" style="2"/>
    <col min="9730" max="9730" width="2" style="2" customWidth="1"/>
    <col min="9731" max="9731" width="14" style="2" customWidth="1"/>
    <col min="9732" max="9732" width="11.7109375" style="2" customWidth="1"/>
    <col min="9733" max="9733" width="10.28515625" style="2" customWidth="1"/>
    <col min="9734" max="9734" width="9.42578125" style="2" customWidth="1"/>
    <col min="9735" max="9735" width="14" style="2" bestFit="1" customWidth="1"/>
    <col min="9736" max="9737" width="10.28515625" style="2" customWidth="1"/>
    <col min="9738" max="9738" width="3.28515625" style="2" customWidth="1"/>
    <col min="9739" max="9739" width="24.85546875" style="2" customWidth="1"/>
    <col min="9740" max="9743" width="11.85546875" style="2" customWidth="1"/>
    <col min="9744" max="9744" width="11.5703125" style="2" customWidth="1"/>
    <col min="9745" max="9985" width="9.140625" style="2"/>
    <col min="9986" max="9986" width="2" style="2" customWidth="1"/>
    <col min="9987" max="9987" width="14" style="2" customWidth="1"/>
    <col min="9988" max="9988" width="11.7109375" style="2" customWidth="1"/>
    <col min="9989" max="9989" width="10.28515625" style="2" customWidth="1"/>
    <col min="9990" max="9990" width="9.42578125" style="2" customWidth="1"/>
    <col min="9991" max="9991" width="14" style="2" bestFit="1" customWidth="1"/>
    <col min="9992" max="9993" width="10.28515625" style="2" customWidth="1"/>
    <col min="9994" max="9994" width="3.28515625" style="2" customWidth="1"/>
    <col min="9995" max="9995" width="24.85546875" style="2" customWidth="1"/>
    <col min="9996" max="9999" width="11.85546875" style="2" customWidth="1"/>
    <col min="10000" max="10000" width="11.5703125" style="2" customWidth="1"/>
    <col min="10001" max="10241" width="9.140625" style="2"/>
    <col min="10242" max="10242" width="2" style="2" customWidth="1"/>
    <col min="10243" max="10243" width="14" style="2" customWidth="1"/>
    <col min="10244" max="10244" width="11.7109375" style="2" customWidth="1"/>
    <col min="10245" max="10245" width="10.28515625" style="2" customWidth="1"/>
    <col min="10246" max="10246" width="9.42578125" style="2" customWidth="1"/>
    <col min="10247" max="10247" width="14" style="2" bestFit="1" customWidth="1"/>
    <col min="10248" max="10249" width="10.28515625" style="2" customWidth="1"/>
    <col min="10250" max="10250" width="3.28515625" style="2" customWidth="1"/>
    <col min="10251" max="10251" width="24.85546875" style="2" customWidth="1"/>
    <col min="10252" max="10255" width="11.85546875" style="2" customWidth="1"/>
    <col min="10256" max="10256" width="11.5703125" style="2" customWidth="1"/>
    <col min="10257" max="10497" width="9.140625" style="2"/>
    <col min="10498" max="10498" width="2" style="2" customWidth="1"/>
    <col min="10499" max="10499" width="14" style="2" customWidth="1"/>
    <col min="10500" max="10500" width="11.7109375" style="2" customWidth="1"/>
    <col min="10501" max="10501" width="10.28515625" style="2" customWidth="1"/>
    <col min="10502" max="10502" width="9.42578125" style="2" customWidth="1"/>
    <col min="10503" max="10503" width="14" style="2" bestFit="1" customWidth="1"/>
    <col min="10504" max="10505" width="10.28515625" style="2" customWidth="1"/>
    <col min="10506" max="10506" width="3.28515625" style="2" customWidth="1"/>
    <col min="10507" max="10507" width="24.85546875" style="2" customWidth="1"/>
    <col min="10508" max="10511" width="11.85546875" style="2" customWidth="1"/>
    <col min="10512" max="10512" width="11.5703125" style="2" customWidth="1"/>
    <col min="10513" max="10753" width="9.140625" style="2"/>
    <col min="10754" max="10754" width="2" style="2" customWidth="1"/>
    <col min="10755" max="10755" width="14" style="2" customWidth="1"/>
    <col min="10756" max="10756" width="11.7109375" style="2" customWidth="1"/>
    <col min="10757" max="10757" width="10.28515625" style="2" customWidth="1"/>
    <col min="10758" max="10758" width="9.42578125" style="2" customWidth="1"/>
    <col min="10759" max="10759" width="14" style="2" bestFit="1" customWidth="1"/>
    <col min="10760" max="10761" width="10.28515625" style="2" customWidth="1"/>
    <col min="10762" max="10762" width="3.28515625" style="2" customWidth="1"/>
    <col min="10763" max="10763" width="24.85546875" style="2" customWidth="1"/>
    <col min="10764" max="10767" width="11.85546875" style="2" customWidth="1"/>
    <col min="10768" max="10768" width="11.5703125" style="2" customWidth="1"/>
    <col min="10769" max="11009" width="9.140625" style="2"/>
    <col min="11010" max="11010" width="2" style="2" customWidth="1"/>
    <col min="11011" max="11011" width="14" style="2" customWidth="1"/>
    <col min="11012" max="11012" width="11.7109375" style="2" customWidth="1"/>
    <col min="11013" max="11013" width="10.28515625" style="2" customWidth="1"/>
    <col min="11014" max="11014" width="9.42578125" style="2" customWidth="1"/>
    <col min="11015" max="11015" width="14" style="2" bestFit="1" customWidth="1"/>
    <col min="11016" max="11017" width="10.28515625" style="2" customWidth="1"/>
    <col min="11018" max="11018" width="3.28515625" style="2" customWidth="1"/>
    <col min="11019" max="11019" width="24.85546875" style="2" customWidth="1"/>
    <col min="11020" max="11023" width="11.85546875" style="2" customWidth="1"/>
    <col min="11024" max="11024" width="11.5703125" style="2" customWidth="1"/>
    <col min="11025" max="11265" width="9.140625" style="2"/>
    <col min="11266" max="11266" width="2" style="2" customWidth="1"/>
    <col min="11267" max="11267" width="14" style="2" customWidth="1"/>
    <col min="11268" max="11268" width="11.7109375" style="2" customWidth="1"/>
    <col min="11269" max="11269" width="10.28515625" style="2" customWidth="1"/>
    <col min="11270" max="11270" width="9.42578125" style="2" customWidth="1"/>
    <col min="11271" max="11271" width="14" style="2" bestFit="1" customWidth="1"/>
    <col min="11272" max="11273" width="10.28515625" style="2" customWidth="1"/>
    <col min="11274" max="11274" width="3.28515625" style="2" customWidth="1"/>
    <col min="11275" max="11275" width="24.85546875" style="2" customWidth="1"/>
    <col min="11276" max="11279" width="11.85546875" style="2" customWidth="1"/>
    <col min="11280" max="11280" width="11.5703125" style="2" customWidth="1"/>
    <col min="11281" max="11521" width="9.140625" style="2"/>
    <col min="11522" max="11522" width="2" style="2" customWidth="1"/>
    <col min="11523" max="11523" width="14" style="2" customWidth="1"/>
    <col min="11524" max="11524" width="11.7109375" style="2" customWidth="1"/>
    <col min="11525" max="11525" width="10.28515625" style="2" customWidth="1"/>
    <col min="11526" max="11526" width="9.42578125" style="2" customWidth="1"/>
    <col min="11527" max="11527" width="14" style="2" bestFit="1" customWidth="1"/>
    <col min="11528" max="11529" width="10.28515625" style="2" customWidth="1"/>
    <col min="11530" max="11530" width="3.28515625" style="2" customWidth="1"/>
    <col min="11531" max="11531" width="24.85546875" style="2" customWidth="1"/>
    <col min="11532" max="11535" width="11.85546875" style="2" customWidth="1"/>
    <col min="11536" max="11536" width="11.5703125" style="2" customWidth="1"/>
    <col min="11537" max="11777" width="9.140625" style="2"/>
    <col min="11778" max="11778" width="2" style="2" customWidth="1"/>
    <col min="11779" max="11779" width="14" style="2" customWidth="1"/>
    <col min="11780" max="11780" width="11.7109375" style="2" customWidth="1"/>
    <col min="11781" max="11781" width="10.28515625" style="2" customWidth="1"/>
    <col min="11782" max="11782" width="9.42578125" style="2" customWidth="1"/>
    <col min="11783" max="11783" width="14" style="2" bestFit="1" customWidth="1"/>
    <col min="11784" max="11785" width="10.28515625" style="2" customWidth="1"/>
    <col min="11786" max="11786" width="3.28515625" style="2" customWidth="1"/>
    <col min="11787" max="11787" width="24.85546875" style="2" customWidth="1"/>
    <col min="11788" max="11791" width="11.85546875" style="2" customWidth="1"/>
    <col min="11792" max="11792" width="11.5703125" style="2" customWidth="1"/>
    <col min="11793" max="12033" width="9.140625" style="2"/>
    <col min="12034" max="12034" width="2" style="2" customWidth="1"/>
    <col min="12035" max="12035" width="14" style="2" customWidth="1"/>
    <col min="12036" max="12036" width="11.7109375" style="2" customWidth="1"/>
    <col min="12037" max="12037" width="10.28515625" style="2" customWidth="1"/>
    <col min="12038" max="12038" width="9.42578125" style="2" customWidth="1"/>
    <col min="12039" max="12039" width="14" style="2" bestFit="1" customWidth="1"/>
    <col min="12040" max="12041" width="10.28515625" style="2" customWidth="1"/>
    <col min="12042" max="12042" width="3.28515625" style="2" customWidth="1"/>
    <col min="12043" max="12043" width="24.85546875" style="2" customWidth="1"/>
    <col min="12044" max="12047" width="11.85546875" style="2" customWidth="1"/>
    <col min="12048" max="12048" width="11.5703125" style="2" customWidth="1"/>
    <col min="12049" max="12289" width="9.140625" style="2"/>
    <col min="12290" max="12290" width="2" style="2" customWidth="1"/>
    <col min="12291" max="12291" width="14" style="2" customWidth="1"/>
    <col min="12292" max="12292" width="11.7109375" style="2" customWidth="1"/>
    <col min="12293" max="12293" width="10.28515625" style="2" customWidth="1"/>
    <col min="12294" max="12294" width="9.42578125" style="2" customWidth="1"/>
    <col min="12295" max="12295" width="14" style="2" bestFit="1" customWidth="1"/>
    <col min="12296" max="12297" width="10.28515625" style="2" customWidth="1"/>
    <col min="12298" max="12298" width="3.28515625" style="2" customWidth="1"/>
    <col min="12299" max="12299" width="24.85546875" style="2" customWidth="1"/>
    <col min="12300" max="12303" width="11.85546875" style="2" customWidth="1"/>
    <col min="12304" max="12304" width="11.5703125" style="2" customWidth="1"/>
    <col min="12305" max="12545" width="9.140625" style="2"/>
    <col min="12546" max="12546" width="2" style="2" customWidth="1"/>
    <col min="12547" max="12547" width="14" style="2" customWidth="1"/>
    <col min="12548" max="12548" width="11.7109375" style="2" customWidth="1"/>
    <col min="12549" max="12549" width="10.28515625" style="2" customWidth="1"/>
    <col min="12550" max="12550" width="9.42578125" style="2" customWidth="1"/>
    <col min="12551" max="12551" width="14" style="2" bestFit="1" customWidth="1"/>
    <col min="12552" max="12553" width="10.28515625" style="2" customWidth="1"/>
    <col min="12554" max="12554" width="3.28515625" style="2" customWidth="1"/>
    <col min="12555" max="12555" width="24.85546875" style="2" customWidth="1"/>
    <col min="12556" max="12559" width="11.85546875" style="2" customWidth="1"/>
    <col min="12560" max="12560" width="11.5703125" style="2" customWidth="1"/>
    <col min="12561" max="12801" width="9.140625" style="2"/>
    <col min="12802" max="12802" width="2" style="2" customWidth="1"/>
    <col min="12803" max="12803" width="14" style="2" customWidth="1"/>
    <col min="12804" max="12804" width="11.7109375" style="2" customWidth="1"/>
    <col min="12805" max="12805" width="10.28515625" style="2" customWidth="1"/>
    <col min="12806" max="12806" width="9.42578125" style="2" customWidth="1"/>
    <col min="12807" max="12807" width="14" style="2" bestFit="1" customWidth="1"/>
    <col min="12808" max="12809" width="10.28515625" style="2" customWidth="1"/>
    <col min="12810" max="12810" width="3.28515625" style="2" customWidth="1"/>
    <col min="12811" max="12811" width="24.85546875" style="2" customWidth="1"/>
    <col min="12812" max="12815" width="11.85546875" style="2" customWidth="1"/>
    <col min="12816" max="12816" width="11.5703125" style="2" customWidth="1"/>
    <col min="12817" max="13057" width="9.140625" style="2"/>
    <col min="13058" max="13058" width="2" style="2" customWidth="1"/>
    <col min="13059" max="13059" width="14" style="2" customWidth="1"/>
    <col min="13060" max="13060" width="11.7109375" style="2" customWidth="1"/>
    <col min="13061" max="13061" width="10.28515625" style="2" customWidth="1"/>
    <col min="13062" max="13062" width="9.42578125" style="2" customWidth="1"/>
    <col min="13063" max="13063" width="14" style="2" bestFit="1" customWidth="1"/>
    <col min="13064" max="13065" width="10.28515625" style="2" customWidth="1"/>
    <col min="13066" max="13066" width="3.28515625" style="2" customWidth="1"/>
    <col min="13067" max="13067" width="24.85546875" style="2" customWidth="1"/>
    <col min="13068" max="13071" width="11.85546875" style="2" customWidth="1"/>
    <col min="13072" max="13072" width="11.5703125" style="2" customWidth="1"/>
    <col min="13073" max="13313" width="9.140625" style="2"/>
    <col min="13314" max="13314" width="2" style="2" customWidth="1"/>
    <col min="13315" max="13315" width="14" style="2" customWidth="1"/>
    <col min="13316" max="13316" width="11.7109375" style="2" customWidth="1"/>
    <col min="13317" max="13317" width="10.28515625" style="2" customWidth="1"/>
    <col min="13318" max="13318" width="9.42578125" style="2" customWidth="1"/>
    <col min="13319" max="13319" width="14" style="2" bestFit="1" customWidth="1"/>
    <col min="13320" max="13321" width="10.28515625" style="2" customWidth="1"/>
    <col min="13322" max="13322" width="3.28515625" style="2" customWidth="1"/>
    <col min="13323" max="13323" width="24.85546875" style="2" customWidth="1"/>
    <col min="13324" max="13327" width="11.85546875" style="2" customWidth="1"/>
    <col min="13328" max="13328" width="11.5703125" style="2" customWidth="1"/>
    <col min="13329" max="13569" width="9.140625" style="2"/>
    <col min="13570" max="13570" width="2" style="2" customWidth="1"/>
    <col min="13571" max="13571" width="14" style="2" customWidth="1"/>
    <col min="13572" max="13572" width="11.7109375" style="2" customWidth="1"/>
    <col min="13573" max="13573" width="10.28515625" style="2" customWidth="1"/>
    <col min="13574" max="13574" width="9.42578125" style="2" customWidth="1"/>
    <col min="13575" max="13575" width="14" style="2" bestFit="1" customWidth="1"/>
    <col min="13576" max="13577" width="10.28515625" style="2" customWidth="1"/>
    <col min="13578" max="13578" width="3.28515625" style="2" customWidth="1"/>
    <col min="13579" max="13579" width="24.85546875" style="2" customWidth="1"/>
    <col min="13580" max="13583" width="11.85546875" style="2" customWidth="1"/>
    <col min="13584" max="13584" width="11.5703125" style="2" customWidth="1"/>
    <col min="13585" max="13825" width="9.140625" style="2"/>
    <col min="13826" max="13826" width="2" style="2" customWidth="1"/>
    <col min="13827" max="13827" width="14" style="2" customWidth="1"/>
    <col min="13828" max="13828" width="11.7109375" style="2" customWidth="1"/>
    <col min="13829" max="13829" width="10.28515625" style="2" customWidth="1"/>
    <col min="13830" max="13830" width="9.42578125" style="2" customWidth="1"/>
    <col min="13831" max="13831" width="14" style="2" bestFit="1" customWidth="1"/>
    <col min="13832" max="13833" width="10.28515625" style="2" customWidth="1"/>
    <col min="13834" max="13834" width="3.28515625" style="2" customWidth="1"/>
    <col min="13835" max="13835" width="24.85546875" style="2" customWidth="1"/>
    <col min="13836" max="13839" width="11.85546875" style="2" customWidth="1"/>
    <col min="13840" max="13840" width="11.5703125" style="2" customWidth="1"/>
    <col min="13841" max="14081" width="9.140625" style="2"/>
    <col min="14082" max="14082" width="2" style="2" customWidth="1"/>
    <col min="14083" max="14083" width="14" style="2" customWidth="1"/>
    <col min="14084" max="14084" width="11.7109375" style="2" customWidth="1"/>
    <col min="14085" max="14085" width="10.28515625" style="2" customWidth="1"/>
    <col min="14086" max="14086" width="9.42578125" style="2" customWidth="1"/>
    <col min="14087" max="14087" width="14" style="2" bestFit="1" customWidth="1"/>
    <col min="14088" max="14089" width="10.28515625" style="2" customWidth="1"/>
    <col min="14090" max="14090" width="3.28515625" style="2" customWidth="1"/>
    <col min="14091" max="14091" width="24.85546875" style="2" customWidth="1"/>
    <col min="14092" max="14095" width="11.85546875" style="2" customWidth="1"/>
    <col min="14096" max="14096" width="11.5703125" style="2" customWidth="1"/>
    <col min="14097" max="14337" width="9.140625" style="2"/>
    <col min="14338" max="14338" width="2" style="2" customWidth="1"/>
    <col min="14339" max="14339" width="14" style="2" customWidth="1"/>
    <col min="14340" max="14340" width="11.7109375" style="2" customWidth="1"/>
    <col min="14341" max="14341" width="10.28515625" style="2" customWidth="1"/>
    <col min="14342" max="14342" width="9.42578125" style="2" customWidth="1"/>
    <col min="14343" max="14343" width="14" style="2" bestFit="1" customWidth="1"/>
    <col min="14344" max="14345" width="10.28515625" style="2" customWidth="1"/>
    <col min="14346" max="14346" width="3.28515625" style="2" customWidth="1"/>
    <col min="14347" max="14347" width="24.85546875" style="2" customWidth="1"/>
    <col min="14348" max="14351" width="11.85546875" style="2" customWidth="1"/>
    <col min="14352" max="14352" width="11.5703125" style="2" customWidth="1"/>
    <col min="14353" max="14593" width="9.140625" style="2"/>
    <col min="14594" max="14594" width="2" style="2" customWidth="1"/>
    <col min="14595" max="14595" width="14" style="2" customWidth="1"/>
    <col min="14596" max="14596" width="11.7109375" style="2" customWidth="1"/>
    <col min="14597" max="14597" width="10.28515625" style="2" customWidth="1"/>
    <col min="14598" max="14598" width="9.42578125" style="2" customWidth="1"/>
    <col min="14599" max="14599" width="14" style="2" bestFit="1" customWidth="1"/>
    <col min="14600" max="14601" width="10.28515625" style="2" customWidth="1"/>
    <col min="14602" max="14602" width="3.28515625" style="2" customWidth="1"/>
    <col min="14603" max="14603" width="24.85546875" style="2" customWidth="1"/>
    <col min="14604" max="14607" width="11.85546875" style="2" customWidth="1"/>
    <col min="14608" max="14608" width="11.5703125" style="2" customWidth="1"/>
    <col min="14609" max="14849" width="9.140625" style="2"/>
    <col min="14850" max="14850" width="2" style="2" customWidth="1"/>
    <col min="14851" max="14851" width="14" style="2" customWidth="1"/>
    <col min="14852" max="14852" width="11.7109375" style="2" customWidth="1"/>
    <col min="14853" max="14853" width="10.28515625" style="2" customWidth="1"/>
    <col min="14854" max="14854" width="9.42578125" style="2" customWidth="1"/>
    <col min="14855" max="14855" width="14" style="2" bestFit="1" customWidth="1"/>
    <col min="14856" max="14857" width="10.28515625" style="2" customWidth="1"/>
    <col min="14858" max="14858" width="3.28515625" style="2" customWidth="1"/>
    <col min="14859" max="14859" width="24.85546875" style="2" customWidth="1"/>
    <col min="14860" max="14863" width="11.85546875" style="2" customWidth="1"/>
    <col min="14864" max="14864" width="11.5703125" style="2" customWidth="1"/>
    <col min="14865" max="15105" width="9.140625" style="2"/>
    <col min="15106" max="15106" width="2" style="2" customWidth="1"/>
    <col min="15107" max="15107" width="14" style="2" customWidth="1"/>
    <col min="15108" max="15108" width="11.7109375" style="2" customWidth="1"/>
    <col min="15109" max="15109" width="10.28515625" style="2" customWidth="1"/>
    <col min="15110" max="15110" width="9.42578125" style="2" customWidth="1"/>
    <col min="15111" max="15111" width="14" style="2" bestFit="1" customWidth="1"/>
    <col min="15112" max="15113" width="10.28515625" style="2" customWidth="1"/>
    <col min="15114" max="15114" width="3.28515625" style="2" customWidth="1"/>
    <col min="15115" max="15115" width="24.85546875" style="2" customWidth="1"/>
    <col min="15116" max="15119" width="11.85546875" style="2" customWidth="1"/>
    <col min="15120" max="15120" width="11.5703125" style="2" customWidth="1"/>
    <col min="15121" max="15361" width="9.140625" style="2"/>
    <col min="15362" max="15362" width="2" style="2" customWidth="1"/>
    <col min="15363" max="15363" width="14" style="2" customWidth="1"/>
    <col min="15364" max="15364" width="11.7109375" style="2" customWidth="1"/>
    <col min="15365" max="15365" width="10.28515625" style="2" customWidth="1"/>
    <col min="15366" max="15366" width="9.42578125" style="2" customWidth="1"/>
    <col min="15367" max="15367" width="14" style="2" bestFit="1" customWidth="1"/>
    <col min="15368" max="15369" width="10.28515625" style="2" customWidth="1"/>
    <col min="15370" max="15370" width="3.28515625" style="2" customWidth="1"/>
    <col min="15371" max="15371" width="24.85546875" style="2" customWidth="1"/>
    <col min="15372" max="15375" width="11.85546875" style="2" customWidth="1"/>
    <col min="15376" max="15376" width="11.5703125" style="2" customWidth="1"/>
    <col min="15377" max="15617" width="9.140625" style="2"/>
    <col min="15618" max="15618" width="2" style="2" customWidth="1"/>
    <col min="15619" max="15619" width="14" style="2" customWidth="1"/>
    <col min="15620" max="15620" width="11.7109375" style="2" customWidth="1"/>
    <col min="15621" max="15621" width="10.28515625" style="2" customWidth="1"/>
    <col min="15622" max="15622" width="9.42578125" style="2" customWidth="1"/>
    <col min="15623" max="15623" width="14" style="2" bestFit="1" customWidth="1"/>
    <col min="15624" max="15625" width="10.28515625" style="2" customWidth="1"/>
    <col min="15626" max="15626" width="3.28515625" style="2" customWidth="1"/>
    <col min="15627" max="15627" width="24.85546875" style="2" customWidth="1"/>
    <col min="15628" max="15631" width="11.85546875" style="2" customWidth="1"/>
    <col min="15632" max="15632" width="11.5703125" style="2" customWidth="1"/>
    <col min="15633" max="15873" width="9.140625" style="2"/>
    <col min="15874" max="15874" width="2" style="2" customWidth="1"/>
    <col min="15875" max="15875" width="14" style="2" customWidth="1"/>
    <col min="15876" max="15876" width="11.7109375" style="2" customWidth="1"/>
    <col min="15877" max="15877" width="10.28515625" style="2" customWidth="1"/>
    <col min="15878" max="15878" width="9.42578125" style="2" customWidth="1"/>
    <col min="15879" max="15879" width="14" style="2" bestFit="1" customWidth="1"/>
    <col min="15880" max="15881" width="10.28515625" style="2" customWidth="1"/>
    <col min="15882" max="15882" width="3.28515625" style="2" customWidth="1"/>
    <col min="15883" max="15883" width="24.85546875" style="2" customWidth="1"/>
    <col min="15884" max="15887" width="11.85546875" style="2" customWidth="1"/>
    <col min="15888" max="15888" width="11.5703125" style="2" customWidth="1"/>
    <col min="15889" max="16129" width="9.140625" style="2"/>
    <col min="16130" max="16130" width="2" style="2" customWidth="1"/>
    <col min="16131" max="16131" width="14" style="2" customWidth="1"/>
    <col min="16132" max="16132" width="11.7109375" style="2" customWidth="1"/>
    <col min="16133" max="16133" width="10.28515625" style="2" customWidth="1"/>
    <col min="16134" max="16134" width="9.42578125" style="2" customWidth="1"/>
    <col min="16135" max="16135" width="14" style="2" bestFit="1" customWidth="1"/>
    <col min="16136" max="16137" width="10.28515625" style="2" customWidth="1"/>
    <col min="16138" max="16138" width="3.28515625" style="2" customWidth="1"/>
    <col min="16139" max="16139" width="24.85546875" style="2" customWidth="1"/>
    <col min="16140" max="16143" width="11.85546875" style="2" customWidth="1"/>
    <col min="16144" max="16144" width="11.5703125" style="2" customWidth="1"/>
    <col min="16145" max="16384" width="9.140625" style="2"/>
  </cols>
  <sheetData>
    <row r="3" spans="2:14" ht="15.75" customHeight="1">
      <c r="B3" s="1" t="s">
        <v>0</v>
      </c>
      <c r="C3" s="114" t="e">
        <f ca="1">_xll.BDP(C4,  "NAME")</f>
        <v>#NAME?</v>
      </c>
      <c r="D3" s="115"/>
      <c r="F3" s="3" t="s">
        <v>1</v>
      </c>
      <c r="G3" s="116" t="e">
        <f ca="1">_xll.BDP(C4, "EQY_SH_OUT_TOT_MULT_SH")</f>
        <v>#NAME?</v>
      </c>
      <c r="H3" s="117"/>
      <c r="I3" s="4"/>
      <c r="J3" s="5" t="s">
        <v>2</v>
      </c>
      <c r="K3" s="6" t="s">
        <v>3</v>
      </c>
      <c r="L3" s="6" t="s">
        <v>4</v>
      </c>
      <c r="M3" s="6" t="s">
        <v>5</v>
      </c>
      <c r="N3" s="7" t="s">
        <v>6</v>
      </c>
    </row>
    <row r="4" spans="2:14">
      <c r="B4" s="106" t="s">
        <v>7</v>
      </c>
      <c r="C4" s="118"/>
      <c r="D4" s="119"/>
      <c r="F4" s="9" t="s">
        <v>8</v>
      </c>
      <c r="G4" s="120" t="e">
        <f ca="1">_xll.BDP(C4, "PX_LAST")</f>
        <v>#NAME?</v>
      </c>
      <c r="H4" s="121"/>
      <c r="I4" s="4"/>
      <c r="J4" s="9" t="s">
        <v>9</v>
      </c>
      <c r="K4" s="10"/>
      <c r="L4" s="10"/>
      <c r="M4" s="10"/>
      <c r="N4" s="11"/>
    </row>
    <row r="5" spans="2:14">
      <c r="B5" s="8" t="s">
        <v>10</v>
      </c>
      <c r="C5" s="122" t="e">
        <f ca="1">_xll.BDP(C4, "EQY_FISCAL_YR_END")</f>
        <v>#NAME?</v>
      </c>
      <c r="D5" s="123"/>
      <c r="F5" s="9" t="s">
        <v>11</v>
      </c>
      <c r="G5" s="124" t="e">
        <f ca="1">G4*G3</f>
        <v>#NAME?</v>
      </c>
      <c r="H5" s="125"/>
      <c r="I5" s="4"/>
      <c r="J5" s="9" t="s">
        <v>12</v>
      </c>
      <c r="K5" s="12" t="e">
        <f t="shared" ref="K5:N6" ca="1" si="0">$G$9/E19</f>
        <v>#NAME?</v>
      </c>
      <c r="L5" s="12" t="e">
        <f t="shared" ca="1" si="0"/>
        <v>#NAME?</v>
      </c>
      <c r="M5" s="12" t="e">
        <f t="shared" ca="1" si="0"/>
        <v>#NAME?</v>
      </c>
      <c r="N5" s="13" t="e">
        <f t="shared" ca="1" si="0"/>
        <v>#NAME?</v>
      </c>
    </row>
    <row r="6" spans="2:14">
      <c r="B6" s="8" t="s">
        <v>13</v>
      </c>
      <c r="C6" s="122" t="e">
        <f ca="1">_xll.BDP(C4, "EQY_FUND_CRNCY")</f>
        <v>#NAME?</v>
      </c>
      <c r="D6" s="123"/>
      <c r="F6" s="9" t="s">
        <v>14</v>
      </c>
      <c r="G6" s="124" t="e">
        <f ca="1">_xll.BDP(C4,"CASH_AND_MARKETABLE_SECURITIES")</f>
        <v>#NAME?</v>
      </c>
      <c r="H6" s="125"/>
      <c r="I6" s="4"/>
      <c r="J6" s="9" t="s">
        <v>15</v>
      </c>
      <c r="K6" s="12" t="e">
        <f t="shared" ca="1" si="0"/>
        <v>#NAME?</v>
      </c>
      <c r="L6" s="12" t="e">
        <f t="shared" ca="1" si="0"/>
        <v>#NAME?</v>
      </c>
      <c r="M6" s="12" t="e">
        <f t="shared" ca="1" si="0"/>
        <v>#NAME?</v>
      </c>
      <c r="N6" s="13" t="e">
        <f t="shared" ca="1" si="0"/>
        <v>#NAME?</v>
      </c>
    </row>
    <row r="7" spans="2:14">
      <c r="B7" s="8" t="s">
        <v>16</v>
      </c>
      <c r="C7" s="128" t="e">
        <f ca="1">_xll.BDP(C4, "VOLUME_AVG_20D")*G4/1000000</f>
        <v>#NAME?</v>
      </c>
      <c r="D7" s="129"/>
      <c r="F7" s="9" t="s">
        <v>17</v>
      </c>
      <c r="G7" s="124" t="e">
        <f ca="1">_xll.BDP(C4, "SHORT_AND_LONG_TERM_DEBT")</f>
        <v>#NAME?</v>
      </c>
      <c r="H7" s="125"/>
      <c r="I7" s="4"/>
      <c r="J7" s="9" t="s">
        <v>18</v>
      </c>
      <c r="K7" s="12"/>
      <c r="L7" s="12"/>
      <c r="M7" s="12"/>
      <c r="N7" s="13"/>
    </row>
    <row r="8" spans="2:14">
      <c r="B8" s="8" t="s">
        <v>156</v>
      </c>
      <c r="C8" s="130"/>
      <c r="D8" s="131"/>
      <c r="F8" s="9" t="s">
        <v>19</v>
      </c>
      <c r="G8" s="124" t="e">
        <f ca="1">_xll.BDP(C4, "PREFERRED_EQUITY_&amp;_MINORITY_INT")</f>
        <v>#NAME?</v>
      </c>
      <c r="H8" s="125"/>
      <c r="I8" s="4"/>
      <c r="J8" s="9" t="s">
        <v>12</v>
      </c>
      <c r="K8" s="12" t="e">
        <f ca="1">$G$9/E22</f>
        <v>#NAME?</v>
      </c>
      <c r="L8" s="12" t="e">
        <f t="shared" ref="K8:N9" ca="1" si="1">$G$9/F22</f>
        <v>#NAME?</v>
      </c>
      <c r="M8" s="12" t="e">
        <f t="shared" ca="1" si="1"/>
        <v>#NAME?</v>
      </c>
      <c r="N8" s="13" t="e">
        <f t="shared" ca="1" si="1"/>
        <v>#NAME?</v>
      </c>
    </row>
    <row r="9" spans="2:14">
      <c r="B9" s="8" t="s">
        <v>20</v>
      </c>
      <c r="C9" s="132" t="e">
        <f ca="1">C8/_xll.BDP(C4, "EQY_FLOAT")</f>
        <v>#NAME?</v>
      </c>
      <c r="D9" s="133"/>
      <c r="F9" s="9" t="s">
        <v>21</v>
      </c>
      <c r="G9" s="134" t="e">
        <f ca="1">G5-G6+G7+G8</f>
        <v>#NAME?</v>
      </c>
      <c r="H9" s="135"/>
      <c r="I9" s="4"/>
      <c r="J9" s="9" t="s">
        <v>15</v>
      </c>
      <c r="K9" s="12" t="e">
        <f t="shared" ca="1" si="1"/>
        <v>#NAME?</v>
      </c>
      <c r="L9" s="12" t="e">
        <f t="shared" ca="1" si="1"/>
        <v>#NAME?</v>
      </c>
      <c r="M9" s="12" t="e">
        <f t="shared" ca="1" si="1"/>
        <v>#NAME?</v>
      </c>
      <c r="N9" s="13" t="e">
        <f t="shared" ca="1" si="1"/>
        <v>#NAME?</v>
      </c>
    </row>
    <row r="10" spans="2:14">
      <c r="B10" s="8" t="s">
        <v>22</v>
      </c>
      <c r="C10" s="132"/>
      <c r="D10" s="133"/>
      <c r="F10" s="14" t="s">
        <v>23</v>
      </c>
      <c r="G10" s="136" t="e">
        <f ca="1">E86/G3</f>
        <v>#NAME?</v>
      </c>
      <c r="H10" s="137"/>
      <c r="I10" s="4"/>
      <c r="J10" s="9" t="s">
        <v>24</v>
      </c>
      <c r="K10" s="12"/>
      <c r="L10" s="12"/>
      <c r="M10" s="12"/>
      <c r="N10" s="13"/>
    </row>
    <row r="11" spans="2:14">
      <c r="B11" s="8" t="s">
        <v>25</v>
      </c>
      <c r="C11" s="138" t="s">
        <v>26</v>
      </c>
      <c r="D11" s="127"/>
      <c r="I11" s="4"/>
      <c r="J11" s="9" t="s">
        <v>12</v>
      </c>
      <c r="K11" s="12" t="e">
        <f t="shared" ref="K11:N12" ca="1" si="2">$G$4/E25</f>
        <v>#NAME?</v>
      </c>
      <c r="L11" s="12" t="e">
        <f t="shared" ca="1" si="2"/>
        <v>#NAME?</v>
      </c>
      <c r="M11" s="12" t="e">
        <f t="shared" ca="1" si="2"/>
        <v>#NAME?</v>
      </c>
      <c r="N11" s="13" t="e">
        <f t="shared" ca="1" si="2"/>
        <v>#NAME?</v>
      </c>
    </row>
    <row r="12" spans="2:14">
      <c r="B12" s="8" t="s">
        <v>27</v>
      </c>
      <c r="C12" s="126"/>
      <c r="D12" s="127"/>
      <c r="I12" s="4"/>
      <c r="J12" s="14" t="s">
        <v>15</v>
      </c>
      <c r="K12" s="15" t="e">
        <f t="shared" ca="1" si="2"/>
        <v>#NAME?</v>
      </c>
      <c r="L12" s="15" t="e">
        <f t="shared" ca="1" si="2"/>
        <v>#NAME?</v>
      </c>
      <c r="M12" s="15" t="e">
        <f t="shared" ca="1" si="2"/>
        <v>#NAME?</v>
      </c>
      <c r="N12" s="16" t="e">
        <f t="shared" ca="1" si="2"/>
        <v>#NAME?</v>
      </c>
    </row>
    <row r="13" spans="2:14">
      <c r="B13" s="8" t="s">
        <v>28</v>
      </c>
      <c r="C13" s="17">
        <v>0</v>
      </c>
      <c r="D13" s="18" t="str">
        <f>VLOOKUP(tFront_Adhoc_ModelHighlights.FXHedge,Q110:R112,2)</f>
        <v>No Fx Hedge</v>
      </c>
      <c r="I13" s="4"/>
      <c r="J13" s="4"/>
      <c r="K13" s="19"/>
      <c r="L13" s="19"/>
      <c r="M13" s="19"/>
      <c r="N13" s="19"/>
    </row>
    <row r="14" spans="2:14">
      <c r="B14" s="20" t="s">
        <v>29</v>
      </c>
      <c r="C14" s="148" t="s">
        <v>30</v>
      </c>
      <c r="D14" s="149"/>
      <c r="I14" s="4"/>
      <c r="J14" s="4"/>
      <c r="K14" s="19"/>
      <c r="L14" s="19"/>
      <c r="M14" s="19"/>
      <c r="N14" s="19"/>
    </row>
    <row r="15" spans="2:14">
      <c r="D15" s="21" t="s">
        <v>31</v>
      </c>
      <c r="E15" s="21" t="s">
        <v>32</v>
      </c>
      <c r="F15" s="21"/>
      <c r="G15" s="21"/>
      <c r="H15" s="21"/>
    </row>
    <row r="16" spans="2:14">
      <c r="D16" s="21" t="s">
        <v>33</v>
      </c>
      <c r="E16" s="22" t="s">
        <v>34</v>
      </c>
      <c r="F16" s="21" t="s">
        <v>35</v>
      </c>
      <c r="G16" s="21" t="s">
        <v>36</v>
      </c>
      <c r="H16" s="21" t="s">
        <v>37</v>
      </c>
    </row>
    <row r="17" spans="1:14">
      <c r="B17" s="5" t="s">
        <v>38</v>
      </c>
      <c r="C17" s="23"/>
      <c r="D17" s="24" t="e">
        <f ca="1">_xll.BDP(C4, D15)</f>
        <v>#NAME?</v>
      </c>
      <c r="E17" s="25" t="str">
        <f>CONCATENATE("FY", MID(C14, 3, 5))</f>
        <v>FY 2014</v>
      </c>
      <c r="F17" s="25" t="str">
        <f>CONCATENATE("FY ", MID(C14, 3, 5)+1)</f>
        <v>FY 2015</v>
      </c>
      <c r="G17" s="25" t="str">
        <f>CONCATENATE("FY ", MID(C14, 3, 5)+2)</f>
        <v>FY 2016</v>
      </c>
      <c r="H17" s="26" t="str">
        <f>CONCATENATE("FY ", MID(C14, 3, 5)+3)</f>
        <v>FY 2017</v>
      </c>
      <c r="J17" s="5" t="s">
        <v>39</v>
      </c>
      <c r="K17" s="6" t="s">
        <v>40</v>
      </c>
      <c r="L17" s="6" t="s">
        <v>41</v>
      </c>
      <c r="M17" s="6" t="s">
        <v>42</v>
      </c>
      <c r="N17" s="7" t="s">
        <v>43</v>
      </c>
    </row>
    <row r="18" spans="1:14">
      <c r="A18" s="21" t="s">
        <v>44</v>
      </c>
      <c r="B18" s="9" t="s">
        <v>45</v>
      </c>
      <c r="C18" s="4"/>
      <c r="D18" s="27" t="e">
        <f ca="1">D19/D20-1</f>
        <v>#NAME?</v>
      </c>
      <c r="E18" s="27" t="e">
        <f ca="1">E19/E20-1</f>
        <v>#NAME?</v>
      </c>
      <c r="F18" s="27" t="e">
        <f ca="1">F19/F20-1</f>
        <v>#NAME?</v>
      </c>
      <c r="G18" s="27" t="e">
        <f ca="1">G19/G20-1</f>
        <v>#NAME?</v>
      </c>
      <c r="H18" s="28" t="e">
        <f ca="1">H19/H20-1</f>
        <v>#NAME?</v>
      </c>
      <c r="J18" s="9" t="s">
        <v>46</v>
      </c>
      <c r="K18" s="29"/>
      <c r="L18" s="29"/>
      <c r="M18" s="30" t="e">
        <f t="shared" ref="M18:M20" ca="1" si="3">K18/$G$4-1</f>
        <v>#NAME?</v>
      </c>
      <c r="N18" s="95" t="e">
        <f ca="1">(L18/$G$4)^(1/3)-1</f>
        <v>#NAME?</v>
      </c>
    </row>
    <row r="19" spans="1:14">
      <c r="B19" s="9"/>
      <c r="C19" s="4" t="s">
        <v>47</v>
      </c>
      <c r="D19" s="32"/>
      <c r="E19" s="32"/>
      <c r="F19" s="32"/>
      <c r="G19" s="32"/>
      <c r="H19" s="33"/>
      <c r="J19" s="9" t="s">
        <v>48</v>
      </c>
      <c r="K19" s="29"/>
      <c r="L19" s="29"/>
      <c r="M19" s="30" t="e">
        <f t="shared" ca="1" si="3"/>
        <v>#NAME?</v>
      </c>
      <c r="N19" s="95" t="e">
        <f t="shared" ref="N19:N20" ca="1" si="4">(L19/$G$4)^(1/3)-1</f>
        <v>#NAME?</v>
      </c>
    </row>
    <row r="20" spans="1:14">
      <c r="B20" s="9"/>
      <c r="C20" s="4" t="s">
        <v>49</v>
      </c>
      <c r="D20" s="34" t="e">
        <f ca="1">_xll.BDP($C$4, $A18, "BEST_FPERIOD_OVERRIDE=1FQ")</f>
        <v>#NAME?</v>
      </c>
      <c r="E20" s="34" t="e">
        <f ca="1">_xll.BDP($C$4,$A18, "BEST_FPERIOD_OVERRIDE=1FY")</f>
        <v>#NAME?</v>
      </c>
      <c r="F20" s="34" t="e">
        <f ca="1">_xll.BDP($C$4, $A18, "BEST_FPERIOD_OVERRIDE=2FY")</f>
        <v>#NAME?</v>
      </c>
      <c r="G20" s="34" t="e">
        <f ca="1">_xll.BDP($C$4, $A18, "BEST_FPERIOD_OVERRIDE=3FY")</f>
        <v>#NAME?</v>
      </c>
      <c r="H20" s="35" t="e">
        <f ca="1">_xll.BDP($C$4, $A18, "BEST_FPERIOD_OVERRIDE=4FY")</f>
        <v>#NAME?</v>
      </c>
      <c r="J20" s="9" t="s">
        <v>50</v>
      </c>
      <c r="K20" s="29"/>
      <c r="L20" s="29"/>
      <c r="M20" s="30" t="e">
        <f t="shared" ca="1" si="3"/>
        <v>#NAME?</v>
      </c>
      <c r="N20" s="95" t="e">
        <f t="shared" ca="1" si="4"/>
        <v>#NAME?</v>
      </c>
    </row>
    <row r="21" spans="1:14">
      <c r="B21" s="9" t="s">
        <v>51</v>
      </c>
      <c r="C21" s="4"/>
      <c r="D21" s="30" t="e">
        <f>D22/D23-1</f>
        <v>#DIV/0!</v>
      </c>
      <c r="E21" s="30" t="e">
        <f>E22/E23-1</f>
        <v>#DIV/0!</v>
      </c>
      <c r="F21" s="30" t="e">
        <f>F22/F23-1</f>
        <v>#DIV/0!</v>
      </c>
      <c r="G21" s="30" t="e">
        <f>G22/G23-1</f>
        <v>#DIV/0!</v>
      </c>
      <c r="H21" s="31" t="e">
        <f>H22/H23-1</f>
        <v>#DIV/0!</v>
      </c>
      <c r="J21" s="9" t="s">
        <v>52</v>
      </c>
      <c r="K21" s="36"/>
      <c r="L21" s="36"/>
      <c r="M21" s="4"/>
      <c r="N21" s="107"/>
    </row>
    <row r="22" spans="1:14">
      <c r="A22" s="21" t="s">
        <v>53</v>
      </c>
      <c r="B22" s="9"/>
      <c r="C22" s="4" t="s">
        <v>47</v>
      </c>
      <c r="D22" s="34"/>
      <c r="E22" s="34"/>
      <c r="F22" s="34"/>
      <c r="G22" s="34"/>
      <c r="H22" s="35"/>
      <c r="J22" s="9" t="s">
        <v>54</v>
      </c>
      <c r="K22" s="36"/>
      <c r="L22" s="36"/>
      <c r="M22" s="4"/>
      <c r="N22" s="107"/>
    </row>
    <row r="23" spans="1:14">
      <c r="A23" s="21" t="s">
        <v>55</v>
      </c>
      <c r="B23" s="9"/>
      <c r="C23" s="4" t="s">
        <v>49</v>
      </c>
      <c r="D23" s="34"/>
      <c r="E23" s="34"/>
      <c r="F23" s="34"/>
      <c r="G23" s="34"/>
      <c r="H23" s="35"/>
      <c r="J23" s="9" t="s">
        <v>56</v>
      </c>
      <c r="K23" s="36"/>
      <c r="L23" s="36"/>
      <c r="M23" s="4"/>
      <c r="N23" s="107"/>
    </row>
    <row r="24" spans="1:14">
      <c r="A24" s="21" t="s">
        <v>57</v>
      </c>
      <c r="B24" s="9" t="s">
        <v>58</v>
      </c>
      <c r="C24" s="4"/>
      <c r="D24" s="27" t="e">
        <f ca="1">D25/D26-1</f>
        <v>#NAME?</v>
      </c>
      <c r="E24" s="27" t="e">
        <f ca="1">E25/E26-1</f>
        <v>#NAME?</v>
      </c>
      <c r="F24" s="27" t="e">
        <f ca="1">F25/F26-1</f>
        <v>#NAME?</v>
      </c>
      <c r="G24" s="27" t="e">
        <f ca="1">G25/G26-1</f>
        <v>#NAME?</v>
      </c>
      <c r="H24" s="38" t="e">
        <f>H25/H26-1</f>
        <v>#DIV/0!</v>
      </c>
      <c r="J24" s="9" t="s">
        <v>59</v>
      </c>
      <c r="K24" s="19">
        <f>((K18*K21)+(K19*K22)+(K20*K23))</f>
        <v>0</v>
      </c>
      <c r="L24" s="19">
        <f>((L18*L21)+(L19*L22)+(L20*L23))</f>
        <v>0</v>
      </c>
      <c r="M24" s="30" t="e">
        <f ca="1">K24/$G$4-1</f>
        <v>#NAME?</v>
      </c>
      <c r="N24" s="95" t="e">
        <f t="shared" ref="N24" ca="1" si="5">(L24/$G$4)^(1/3)-1</f>
        <v>#NAME?</v>
      </c>
    </row>
    <row r="25" spans="1:14">
      <c r="B25" s="9"/>
      <c r="C25" s="4" t="s">
        <v>47</v>
      </c>
      <c r="D25" s="39"/>
      <c r="E25" s="39"/>
      <c r="F25" s="39"/>
      <c r="G25" s="39"/>
      <c r="H25" s="40"/>
      <c r="J25" s="8"/>
      <c r="K25" s="41"/>
      <c r="L25" s="41"/>
      <c r="M25" s="41"/>
      <c r="N25" s="95"/>
    </row>
    <row r="26" spans="1:14">
      <c r="A26" s="21" t="s">
        <v>60</v>
      </c>
      <c r="B26" s="9"/>
      <c r="C26" s="4" t="s">
        <v>49</v>
      </c>
      <c r="D26" s="44" t="e">
        <f ca="1">_xll.BDP($C$4, $A24, "BEST_FPERIOD_OVERRIDE=1FQ")</f>
        <v>#NAME?</v>
      </c>
      <c r="E26" s="44" t="e">
        <f ca="1">_xll.BDP($C$4,$A24, "BEST_FPERIOD_OVERRIDE=1FY")</f>
        <v>#NAME?</v>
      </c>
      <c r="F26" s="44" t="e">
        <f ca="1">_xll.BDP($C$4, $A24, "BEST_FPERIOD_OVERRIDE=2FY")</f>
        <v>#NAME?</v>
      </c>
      <c r="G26" s="44" t="e">
        <f ca="1">_xll.BDP($C$4, $A24, "BEST_FPERIOD_OVERRIDE=3FY")</f>
        <v>#NAME?</v>
      </c>
      <c r="H26" s="45"/>
      <c r="J26" s="8"/>
      <c r="K26" s="108"/>
      <c r="L26" s="108"/>
      <c r="M26" s="41"/>
      <c r="N26" s="95"/>
    </row>
    <row r="27" spans="1:14">
      <c r="A27" s="21" t="s">
        <v>61</v>
      </c>
      <c r="B27" s="9" t="s">
        <v>62</v>
      </c>
      <c r="C27" s="4"/>
      <c r="D27" s="30" t="e">
        <f ca="1">D28/D29-1</f>
        <v>#NAME?</v>
      </c>
      <c r="E27" s="30" t="e">
        <f ca="1">E28/E29-1</f>
        <v>#NAME?</v>
      </c>
      <c r="F27" s="30" t="e">
        <f ca="1">F28/F29-1</f>
        <v>#NAME?</v>
      </c>
      <c r="G27" s="30" t="e">
        <f ca="1">G28/G29-1</f>
        <v>#NAME?</v>
      </c>
      <c r="H27" s="46" t="e">
        <f>H28/H29-1</f>
        <v>#DIV/0!</v>
      </c>
      <c r="J27" s="9" t="s">
        <v>63</v>
      </c>
      <c r="K27" s="150"/>
      <c r="L27" s="150"/>
      <c r="M27" s="150"/>
      <c r="N27" s="151"/>
    </row>
    <row r="28" spans="1:14">
      <c r="B28" s="9"/>
      <c r="C28" s="4" t="s">
        <v>47</v>
      </c>
      <c r="D28" s="34"/>
      <c r="E28" s="34"/>
      <c r="F28" s="34"/>
      <c r="G28" s="34"/>
      <c r="H28" s="33"/>
      <c r="J28" s="9" t="s">
        <v>64</v>
      </c>
      <c r="K28" s="150"/>
      <c r="L28" s="150"/>
      <c r="M28" s="150"/>
      <c r="N28" s="151"/>
    </row>
    <row r="29" spans="1:14">
      <c r="B29" s="14"/>
      <c r="C29" s="47" t="s">
        <v>49</v>
      </c>
      <c r="D29" s="48" t="e">
        <f ca="1">_xll.BDP($C$4, $A27, "BEST_FPERIOD_OVERRIDE=1FQ")</f>
        <v>#NAME?</v>
      </c>
      <c r="E29" s="48" t="e">
        <f ca="1">_xll.BDP($C$4,$A27, "BEST_FPERIOD_OVERRIDE=1FY")</f>
        <v>#NAME?</v>
      </c>
      <c r="F29" s="48" t="e">
        <f ca="1">_xll.BDP($C$4, $A27, "BEST_FPERIOD_OVERRIDE=2FY")</f>
        <v>#NAME?</v>
      </c>
      <c r="G29" s="48" t="e">
        <f ca="1">_xll.BDP($C$4, $A27, "BEST_FPERIOD_OVERRIDE=3FY")</f>
        <v>#NAME?</v>
      </c>
      <c r="H29" s="49"/>
      <c r="J29" s="14" t="s">
        <v>65</v>
      </c>
      <c r="K29" s="152"/>
      <c r="L29" s="152"/>
      <c r="M29" s="152"/>
      <c r="N29" s="153"/>
    </row>
    <row r="31" spans="1:14">
      <c r="B31" s="50" t="s">
        <v>66</v>
      </c>
      <c r="C31" s="51"/>
      <c r="D31" s="51"/>
      <c r="E31" s="51"/>
      <c r="F31" s="51"/>
      <c r="G31" s="51"/>
      <c r="H31" s="52"/>
      <c r="J31" s="53" t="s">
        <v>67</v>
      </c>
      <c r="K31" s="23"/>
      <c r="L31" s="23"/>
      <c r="M31" s="23"/>
      <c r="N31" s="54"/>
    </row>
    <row r="32" spans="1:14">
      <c r="B32" s="154"/>
      <c r="C32" s="155"/>
      <c r="D32" s="155"/>
      <c r="E32" s="155"/>
      <c r="F32" s="155"/>
      <c r="G32" s="155"/>
      <c r="H32" s="156"/>
      <c r="J32" s="154"/>
      <c r="K32" s="155"/>
      <c r="L32" s="155"/>
      <c r="M32" s="155"/>
      <c r="N32" s="156"/>
    </row>
    <row r="33" spans="1:14">
      <c r="B33" s="157"/>
      <c r="C33" s="158"/>
      <c r="D33" s="158"/>
      <c r="E33" s="158"/>
      <c r="F33" s="158"/>
      <c r="G33" s="158"/>
      <c r="H33" s="159"/>
      <c r="J33" s="157"/>
      <c r="K33" s="158"/>
      <c r="L33" s="158"/>
      <c r="M33" s="158"/>
      <c r="N33" s="159"/>
    </row>
    <row r="34" spans="1:14">
      <c r="B34" s="157"/>
      <c r="C34" s="158"/>
      <c r="D34" s="158"/>
      <c r="E34" s="158"/>
      <c r="F34" s="158"/>
      <c r="G34" s="158"/>
      <c r="H34" s="159"/>
      <c r="J34" s="157"/>
      <c r="K34" s="158"/>
      <c r="L34" s="158"/>
      <c r="M34" s="158"/>
      <c r="N34" s="159"/>
    </row>
    <row r="35" spans="1:14">
      <c r="B35" s="157"/>
      <c r="C35" s="158"/>
      <c r="D35" s="158"/>
      <c r="E35" s="158"/>
      <c r="F35" s="158"/>
      <c r="G35" s="158"/>
      <c r="H35" s="159"/>
      <c r="J35" s="157"/>
      <c r="K35" s="158"/>
      <c r="L35" s="158"/>
      <c r="M35" s="158"/>
      <c r="N35" s="159"/>
    </row>
    <row r="36" spans="1:14">
      <c r="B36" s="157"/>
      <c r="C36" s="158"/>
      <c r="D36" s="158"/>
      <c r="E36" s="158"/>
      <c r="F36" s="158"/>
      <c r="G36" s="158"/>
      <c r="H36" s="159"/>
      <c r="J36" s="157"/>
      <c r="K36" s="158"/>
      <c r="L36" s="158"/>
      <c r="M36" s="158"/>
      <c r="N36" s="159"/>
    </row>
    <row r="37" spans="1:14">
      <c r="B37" s="157"/>
      <c r="C37" s="158"/>
      <c r="D37" s="158"/>
      <c r="E37" s="158"/>
      <c r="F37" s="158"/>
      <c r="G37" s="158"/>
      <c r="H37" s="159"/>
      <c r="J37" s="157"/>
      <c r="K37" s="158"/>
      <c r="L37" s="158"/>
      <c r="M37" s="158"/>
      <c r="N37" s="159"/>
    </row>
    <row r="38" spans="1:14">
      <c r="B38" s="160"/>
      <c r="C38" s="161"/>
      <c r="D38" s="161"/>
      <c r="E38" s="161"/>
      <c r="F38" s="161"/>
      <c r="G38" s="161"/>
      <c r="H38" s="162"/>
      <c r="J38" s="160"/>
      <c r="K38" s="161"/>
      <c r="L38" s="161"/>
      <c r="M38" s="161"/>
      <c r="N38" s="162"/>
    </row>
    <row r="40" spans="1:14">
      <c r="B40" s="5" t="s">
        <v>68</v>
      </c>
      <c r="C40" s="6" t="str">
        <f>CONCATENATE("FY", MID(C14, 3, 5)-2)</f>
        <v>FY2012</v>
      </c>
      <c r="D40" s="6" t="str">
        <f>CONCATENATE("FY", MID(C14, 3, 5)-1)</f>
        <v>FY2013</v>
      </c>
      <c r="E40" s="6" t="str">
        <f>CONCATENATE("FY", MID(C14, 3, 5))</f>
        <v>FY 2014</v>
      </c>
      <c r="F40" s="6" t="str">
        <f>CONCATENATE("FY ", MID(C14, 3, 5)+1)</f>
        <v>FY 2015</v>
      </c>
      <c r="G40" s="6" t="str">
        <f>CONCATENATE("FY ", MID(C14, 3, 5)+2)</f>
        <v>FY 2016</v>
      </c>
      <c r="H40" s="7" t="str">
        <f>CONCATENATE("FY ", MID(C14, 3, 5)+3)</f>
        <v>FY 2017</v>
      </c>
      <c r="J40" s="5" t="s">
        <v>69</v>
      </c>
      <c r="K40" s="6" t="str">
        <f>D40</f>
        <v>FY2013</v>
      </c>
      <c r="L40" s="6" t="str">
        <f>E40</f>
        <v>FY 2014</v>
      </c>
      <c r="M40" s="6" t="str">
        <f>F40</f>
        <v>FY 2015</v>
      </c>
      <c r="N40" s="7" t="str">
        <f>G40</f>
        <v>FY 2016</v>
      </c>
    </row>
    <row r="41" spans="1:14">
      <c r="B41" s="55" t="s">
        <v>70</v>
      </c>
      <c r="C41" s="56"/>
      <c r="D41" s="56"/>
      <c r="E41" s="56"/>
      <c r="F41" s="56"/>
      <c r="G41" s="56"/>
      <c r="H41" s="57"/>
      <c r="J41" s="55" t="s">
        <v>45</v>
      </c>
      <c r="K41" s="56"/>
      <c r="L41" s="56"/>
      <c r="M41" s="56"/>
      <c r="N41" s="57"/>
    </row>
    <row r="42" spans="1:14">
      <c r="A42" s="21" t="s">
        <v>44</v>
      </c>
      <c r="B42" s="9" t="s">
        <v>45</v>
      </c>
      <c r="C42" s="34"/>
      <c r="D42" s="34"/>
      <c r="E42" s="34"/>
      <c r="F42" s="34"/>
      <c r="G42" s="34"/>
      <c r="H42" s="35"/>
      <c r="J42" s="9" t="s">
        <v>71</v>
      </c>
      <c r="K42" s="58"/>
      <c r="L42" s="58"/>
      <c r="M42" s="58"/>
      <c r="N42" s="59"/>
    </row>
    <row r="43" spans="1:14">
      <c r="B43" s="60" t="s">
        <v>72</v>
      </c>
      <c r="C43" s="61"/>
      <c r="D43" s="62" t="e">
        <f>D42/C42-1</f>
        <v>#DIV/0!</v>
      </c>
      <c r="E43" s="62" t="e">
        <f>E42/D42-1</f>
        <v>#DIV/0!</v>
      </c>
      <c r="F43" s="62" t="e">
        <f>F42/E42-1</f>
        <v>#DIV/0!</v>
      </c>
      <c r="G43" s="62" t="e">
        <f>G42/F42-1</f>
        <v>#DIV/0!</v>
      </c>
      <c r="H43" s="63" t="e">
        <f>H42/G42-1</f>
        <v>#DIV/0!</v>
      </c>
      <c r="J43" s="9" t="s">
        <v>73</v>
      </c>
      <c r="K43" s="58"/>
      <c r="L43" s="58"/>
      <c r="M43" s="58"/>
      <c r="N43" s="59"/>
    </row>
    <row r="44" spans="1:14">
      <c r="A44" s="21" t="s">
        <v>74</v>
      </c>
      <c r="B44" s="9" t="s">
        <v>75</v>
      </c>
      <c r="C44" s="34"/>
      <c r="D44" s="34"/>
      <c r="E44" s="34"/>
      <c r="F44" s="34"/>
      <c r="G44" s="34"/>
      <c r="H44" s="35"/>
      <c r="J44" s="9" t="s">
        <v>76</v>
      </c>
      <c r="K44" s="58"/>
      <c r="L44" s="58"/>
      <c r="M44" s="58"/>
      <c r="N44" s="59"/>
    </row>
    <row r="45" spans="1:14">
      <c r="B45" s="60" t="s">
        <v>77</v>
      </c>
      <c r="C45" s="30" t="e">
        <f t="shared" ref="C45:H45" si="6">C44/C42</f>
        <v>#DIV/0!</v>
      </c>
      <c r="D45" s="30" t="e">
        <f t="shared" si="6"/>
        <v>#DIV/0!</v>
      </c>
      <c r="E45" s="64" t="e">
        <f t="shared" si="6"/>
        <v>#DIV/0!</v>
      </c>
      <c r="F45" s="64" t="e">
        <f t="shared" si="6"/>
        <v>#DIV/0!</v>
      </c>
      <c r="G45" s="64" t="e">
        <f t="shared" si="6"/>
        <v>#DIV/0!</v>
      </c>
      <c r="H45" s="46" t="e">
        <f t="shared" si="6"/>
        <v>#DIV/0!</v>
      </c>
      <c r="J45" s="9" t="s">
        <v>78</v>
      </c>
      <c r="K45" s="58"/>
      <c r="L45" s="58"/>
      <c r="M45" s="58"/>
      <c r="N45" s="59"/>
    </row>
    <row r="46" spans="1:14">
      <c r="B46" s="9" t="s">
        <v>79</v>
      </c>
      <c r="C46" s="34"/>
      <c r="D46" s="34"/>
      <c r="E46" s="34"/>
      <c r="F46" s="34"/>
      <c r="G46" s="34"/>
      <c r="H46" s="35"/>
      <c r="J46" s="9"/>
      <c r="K46" s="4"/>
      <c r="L46" s="4"/>
      <c r="M46" s="4"/>
      <c r="N46" s="37"/>
    </row>
    <row r="47" spans="1:14">
      <c r="B47" s="60" t="s">
        <v>80</v>
      </c>
      <c r="C47" s="30" t="e">
        <f t="shared" ref="C47:H47" si="7">C46/C42</f>
        <v>#DIV/0!</v>
      </c>
      <c r="D47" s="30" t="e">
        <f t="shared" si="7"/>
        <v>#DIV/0!</v>
      </c>
      <c r="E47" s="30" t="e">
        <f t="shared" si="7"/>
        <v>#DIV/0!</v>
      </c>
      <c r="F47" s="30" t="e">
        <f t="shared" si="7"/>
        <v>#DIV/0!</v>
      </c>
      <c r="G47" s="30" t="e">
        <f t="shared" si="7"/>
        <v>#DIV/0!</v>
      </c>
      <c r="H47" s="31" t="e">
        <f t="shared" si="7"/>
        <v>#DIV/0!</v>
      </c>
      <c r="J47" s="55" t="s">
        <v>81</v>
      </c>
      <c r="K47" s="4"/>
      <c r="L47" s="4"/>
      <c r="M47" s="4"/>
      <c r="N47" s="37"/>
    </row>
    <row r="48" spans="1:14">
      <c r="B48" s="8" t="s">
        <v>106</v>
      </c>
      <c r="C48" s="34"/>
      <c r="D48" s="34"/>
      <c r="E48" s="34"/>
      <c r="F48" s="34"/>
      <c r="G48" s="34"/>
      <c r="H48" s="35"/>
      <c r="J48" s="9" t="s">
        <v>82</v>
      </c>
      <c r="K48" s="58"/>
      <c r="L48" s="58"/>
      <c r="M48" s="58"/>
      <c r="N48" s="59"/>
    </row>
    <row r="49" spans="2:14">
      <c r="B49" s="60" t="s">
        <v>77</v>
      </c>
      <c r="C49" s="30" t="e">
        <f t="shared" ref="C49:H49" si="8">C48/C42</f>
        <v>#DIV/0!</v>
      </c>
      <c r="D49" s="30" t="e">
        <f t="shared" si="8"/>
        <v>#DIV/0!</v>
      </c>
      <c r="E49" s="30" t="e">
        <f t="shared" si="8"/>
        <v>#DIV/0!</v>
      </c>
      <c r="F49" s="30" t="e">
        <f t="shared" si="8"/>
        <v>#DIV/0!</v>
      </c>
      <c r="G49" s="30" t="e">
        <f t="shared" si="8"/>
        <v>#DIV/0!</v>
      </c>
      <c r="H49" s="31" t="e">
        <f t="shared" si="8"/>
        <v>#DIV/0!</v>
      </c>
      <c r="J49" s="9" t="s">
        <v>83</v>
      </c>
      <c r="K49" s="58"/>
      <c r="L49" s="58"/>
      <c r="M49" s="58"/>
      <c r="N49" s="59"/>
    </row>
    <row r="50" spans="2:14">
      <c r="B50" s="9" t="s">
        <v>84</v>
      </c>
      <c r="C50" s="34"/>
      <c r="D50" s="34"/>
      <c r="E50" s="34"/>
      <c r="F50" s="34"/>
      <c r="G50" s="34"/>
      <c r="H50" s="35"/>
      <c r="J50" s="9" t="s">
        <v>85</v>
      </c>
      <c r="K50" s="58"/>
      <c r="L50" s="58"/>
      <c r="M50" s="58"/>
      <c r="N50" s="59"/>
    </row>
    <row r="51" spans="2:14">
      <c r="B51" s="60" t="s">
        <v>86</v>
      </c>
      <c r="C51" s="36"/>
      <c r="D51" s="36"/>
      <c r="E51" s="36"/>
      <c r="F51" s="36"/>
      <c r="G51" s="36"/>
      <c r="H51" s="65"/>
      <c r="J51" s="9" t="s">
        <v>87</v>
      </c>
      <c r="K51" s="58"/>
      <c r="L51" s="58"/>
      <c r="M51" s="58"/>
      <c r="N51" s="59"/>
    </row>
    <row r="52" spans="2:14">
      <c r="B52" s="9" t="s">
        <v>88</v>
      </c>
      <c r="C52" s="34"/>
      <c r="D52" s="34"/>
      <c r="E52" s="34"/>
      <c r="F52" s="34"/>
      <c r="G52" s="34"/>
      <c r="H52" s="35"/>
      <c r="J52" s="9"/>
      <c r="K52" s="4"/>
      <c r="L52" s="4"/>
      <c r="M52" s="4"/>
      <c r="N52" s="37"/>
    </row>
    <row r="53" spans="2:14">
      <c r="B53" s="60" t="s">
        <v>86</v>
      </c>
      <c r="C53" s="66" t="e">
        <f t="shared" ref="C53" si="9">C52/C48</f>
        <v>#DIV/0!</v>
      </c>
      <c r="D53" s="66" t="e">
        <f>D52/D48</f>
        <v>#DIV/0!</v>
      </c>
      <c r="E53" s="66" t="e">
        <f t="shared" ref="E53:H53" si="10">E52/E48</f>
        <v>#DIV/0!</v>
      </c>
      <c r="F53" s="66" t="e">
        <f t="shared" si="10"/>
        <v>#DIV/0!</v>
      </c>
      <c r="G53" s="66" t="e">
        <f t="shared" si="10"/>
        <v>#DIV/0!</v>
      </c>
      <c r="H53" s="67" t="e">
        <f t="shared" si="10"/>
        <v>#DIV/0!</v>
      </c>
      <c r="J53" s="55" t="s">
        <v>89</v>
      </c>
      <c r="K53" s="4"/>
      <c r="L53" s="4"/>
      <c r="M53" s="4"/>
      <c r="N53" s="37"/>
    </row>
    <row r="54" spans="2:14">
      <c r="B54" s="9" t="s">
        <v>90</v>
      </c>
      <c r="C54" s="68"/>
      <c r="D54" s="68"/>
      <c r="E54" s="68"/>
      <c r="F54" s="68"/>
      <c r="G54" s="68"/>
      <c r="H54" s="69"/>
      <c r="J54" s="9" t="s">
        <v>91</v>
      </c>
      <c r="K54" s="68"/>
      <c r="L54" s="68"/>
      <c r="M54" s="68"/>
      <c r="N54" s="69"/>
    </row>
    <row r="55" spans="2:14">
      <c r="B55" s="9" t="s">
        <v>92</v>
      </c>
      <c r="C55" s="70">
        <f>C48+C50-C52+C54</f>
        <v>0</v>
      </c>
      <c r="D55" s="70">
        <f t="shared" ref="D55:H55" si="11">D48+D50-D52+D54</f>
        <v>0</v>
      </c>
      <c r="E55" s="70">
        <f t="shared" si="11"/>
        <v>0</v>
      </c>
      <c r="F55" s="70">
        <f t="shared" si="11"/>
        <v>0</v>
      </c>
      <c r="G55" s="70">
        <f t="shared" si="11"/>
        <v>0</v>
      </c>
      <c r="H55" s="71">
        <f t="shared" si="11"/>
        <v>0</v>
      </c>
      <c r="J55" s="9" t="s">
        <v>93</v>
      </c>
      <c r="K55" s="68"/>
      <c r="L55" s="68"/>
      <c r="M55" s="68"/>
      <c r="N55" s="69"/>
    </row>
    <row r="56" spans="2:14">
      <c r="B56" s="60" t="s">
        <v>72</v>
      </c>
      <c r="C56" s="72"/>
      <c r="D56" s="72" t="e">
        <f>D55/C55-1</f>
        <v>#DIV/0!</v>
      </c>
      <c r="E56" s="72" t="e">
        <f>E55/D55-1</f>
        <v>#DIV/0!</v>
      </c>
      <c r="F56" s="72" t="e">
        <f>F55/E55-1</f>
        <v>#DIV/0!</v>
      </c>
      <c r="G56" s="72" t="e">
        <f>G55/F55-1</f>
        <v>#DIV/0!</v>
      </c>
      <c r="H56" s="73" t="e">
        <f>H55/G55-1</f>
        <v>#DIV/0!</v>
      </c>
      <c r="J56" s="14" t="s">
        <v>94</v>
      </c>
      <c r="K56" s="47"/>
      <c r="L56" s="47"/>
      <c r="M56" s="47"/>
      <c r="N56" s="74"/>
    </row>
    <row r="57" spans="2:14">
      <c r="B57" s="60" t="s">
        <v>77</v>
      </c>
      <c r="C57" s="30" t="e">
        <f t="shared" ref="C57:H57" si="12">C55/C42</f>
        <v>#DIV/0!</v>
      </c>
      <c r="D57" s="30" t="e">
        <f t="shared" si="12"/>
        <v>#DIV/0!</v>
      </c>
      <c r="E57" s="30" t="e">
        <f t="shared" si="12"/>
        <v>#DIV/0!</v>
      </c>
      <c r="F57" s="30" t="e">
        <f t="shared" si="12"/>
        <v>#DIV/0!</v>
      </c>
      <c r="G57" s="30" t="e">
        <f t="shared" si="12"/>
        <v>#DIV/0!</v>
      </c>
      <c r="H57" s="31" t="e">
        <f t="shared" si="12"/>
        <v>#DIV/0!</v>
      </c>
      <c r="J57" s="2" t="s">
        <v>94</v>
      </c>
    </row>
    <row r="58" spans="2:14">
      <c r="B58" s="9" t="s">
        <v>95</v>
      </c>
      <c r="C58" s="34"/>
      <c r="D58" s="34"/>
      <c r="E58" s="34"/>
      <c r="F58" s="34"/>
      <c r="G58" s="34"/>
      <c r="H58" s="35"/>
      <c r="J58" s="5" t="s">
        <v>96</v>
      </c>
      <c r="K58" s="6" t="str">
        <f>D40</f>
        <v>FY2013</v>
      </c>
      <c r="L58" s="6" t="str">
        <f>E40</f>
        <v>FY 2014</v>
      </c>
      <c r="M58" s="6" t="str">
        <f>F40</f>
        <v>FY 2015</v>
      </c>
      <c r="N58" s="7" t="str">
        <f>G40</f>
        <v>FY 2016</v>
      </c>
    </row>
    <row r="59" spans="2:14">
      <c r="B59" s="60" t="s">
        <v>97</v>
      </c>
      <c r="C59" s="75" t="e">
        <f ca="1">C58/$G$3</f>
        <v>#NAME?</v>
      </c>
      <c r="D59" s="75" t="e">
        <f t="shared" ref="D59:H59" ca="1" si="13">D58/$G$3</f>
        <v>#NAME?</v>
      </c>
      <c r="E59" s="75" t="e">
        <f t="shared" ca="1" si="13"/>
        <v>#NAME?</v>
      </c>
      <c r="F59" s="75" t="e">
        <f t="shared" ca="1" si="13"/>
        <v>#NAME?</v>
      </c>
      <c r="G59" s="75" t="e">
        <f t="shared" ca="1" si="13"/>
        <v>#NAME?</v>
      </c>
      <c r="H59" s="76" t="e">
        <f t="shared" ca="1" si="13"/>
        <v>#NAME?</v>
      </c>
      <c r="J59" s="9" t="s">
        <v>98</v>
      </c>
      <c r="K59" s="77">
        <f>E88-E98</f>
        <v>0</v>
      </c>
      <c r="L59" s="77">
        <f>F88-F98</f>
        <v>0</v>
      </c>
      <c r="M59" s="77">
        <f>G88-G98</f>
        <v>0</v>
      </c>
      <c r="N59" s="78">
        <f>H88-H98</f>
        <v>0</v>
      </c>
    </row>
    <row r="60" spans="2:14">
      <c r="B60" s="60" t="s">
        <v>99</v>
      </c>
      <c r="C60" s="79" t="e">
        <f t="shared" ref="C60:H60" ca="1" si="14">C59/$G$4</f>
        <v>#NAME?</v>
      </c>
      <c r="D60" s="79" t="e">
        <f t="shared" ca="1" si="14"/>
        <v>#NAME?</v>
      </c>
      <c r="E60" s="79" t="e">
        <f t="shared" ca="1" si="14"/>
        <v>#NAME?</v>
      </c>
      <c r="F60" s="79" t="e">
        <f t="shared" ca="1" si="14"/>
        <v>#NAME?</v>
      </c>
      <c r="G60" s="79" t="e">
        <f t="shared" ca="1" si="14"/>
        <v>#NAME?</v>
      </c>
      <c r="H60" s="80" t="e">
        <f t="shared" ca="1" si="14"/>
        <v>#NAME?</v>
      </c>
      <c r="J60" s="9" t="s">
        <v>100</v>
      </c>
      <c r="K60" s="77">
        <f>E86+K59+E87</f>
        <v>0</v>
      </c>
      <c r="L60" s="77">
        <f>F86+L59+F87</f>
        <v>0</v>
      </c>
      <c r="M60" s="77">
        <f>G86+M59+G87</f>
        <v>0</v>
      </c>
      <c r="N60" s="78">
        <f>H86+N59+H87</f>
        <v>0</v>
      </c>
    </row>
    <row r="61" spans="2:14">
      <c r="B61" s="60" t="s">
        <v>101</v>
      </c>
      <c r="C61" s="30" t="e">
        <f t="shared" ref="C61:H61" si="15">C58/C80</f>
        <v>#DIV/0!</v>
      </c>
      <c r="D61" s="30" t="e">
        <f t="shared" si="15"/>
        <v>#DIV/0!</v>
      </c>
      <c r="E61" s="30" t="e">
        <f t="shared" si="15"/>
        <v>#DIV/0!</v>
      </c>
      <c r="F61" s="30" t="e">
        <f t="shared" si="15"/>
        <v>#DIV/0!</v>
      </c>
      <c r="G61" s="30" t="e">
        <f t="shared" si="15"/>
        <v>#DIV/0!</v>
      </c>
      <c r="H61" s="31" t="e">
        <f t="shared" si="15"/>
        <v>#DIV/0!</v>
      </c>
      <c r="J61" s="9" t="s">
        <v>102</v>
      </c>
      <c r="K61" s="30" t="e">
        <f>K59/K60</f>
        <v>#DIV/0!</v>
      </c>
      <c r="L61" s="30" t="e">
        <f>L59/L60</f>
        <v>#DIV/0!</v>
      </c>
      <c r="M61" s="30" t="e">
        <f>M59/M60</f>
        <v>#DIV/0!</v>
      </c>
      <c r="N61" s="31" t="e">
        <f>N59/N60</f>
        <v>#DIV/0!</v>
      </c>
    </row>
    <row r="62" spans="2:14">
      <c r="B62" s="60"/>
      <c r="C62" s="4"/>
      <c r="D62" s="4"/>
      <c r="E62" s="4"/>
      <c r="F62" s="4"/>
      <c r="G62" s="4"/>
      <c r="H62" s="37"/>
      <c r="J62" s="9" t="s">
        <v>103</v>
      </c>
      <c r="K62" s="81" t="e">
        <f>E66/E73</f>
        <v>#DIV/0!</v>
      </c>
      <c r="L62" s="81" t="e">
        <f>F66/F73</f>
        <v>#DIV/0!</v>
      </c>
      <c r="M62" s="81" t="e">
        <f>G66/G73</f>
        <v>#DIV/0!</v>
      </c>
      <c r="N62" s="82" t="e">
        <f>H66/H73</f>
        <v>#DIV/0!</v>
      </c>
    </row>
    <row r="63" spans="2:14">
      <c r="B63" s="55" t="s">
        <v>104</v>
      </c>
      <c r="C63" s="4"/>
      <c r="D63" s="4"/>
      <c r="E63" s="4"/>
      <c r="F63" s="4"/>
      <c r="G63" s="4"/>
      <c r="H63" s="37"/>
      <c r="J63" s="9" t="s">
        <v>105</v>
      </c>
      <c r="K63" s="77" t="e">
        <f>E66/E50</f>
        <v>#DIV/0!</v>
      </c>
      <c r="L63" s="77" t="e">
        <f>F66/F50</f>
        <v>#DIV/0!</v>
      </c>
      <c r="M63" s="77" t="e">
        <f>G66/G50</f>
        <v>#DIV/0!</v>
      </c>
      <c r="N63" s="78" t="e">
        <f>H66/H50</f>
        <v>#DIV/0!</v>
      </c>
    </row>
    <row r="64" spans="2:14">
      <c r="B64" s="9" t="s">
        <v>106</v>
      </c>
      <c r="C64" s="77">
        <f>C48</f>
        <v>0</v>
      </c>
      <c r="D64" s="77">
        <f t="shared" ref="D64:H64" si="16">D48</f>
        <v>0</v>
      </c>
      <c r="E64" s="77">
        <f t="shared" si="16"/>
        <v>0</v>
      </c>
      <c r="F64" s="77">
        <f t="shared" si="16"/>
        <v>0</v>
      </c>
      <c r="G64" s="77">
        <f t="shared" si="16"/>
        <v>0</v>
      </c>
      <c r="H64" s="78">
        <f t="shared" si="16"/>
        <v>0</v>
      </c>
      <c r="J64" s="9"/>
      <c r="K64" s="4"/>
      <c r="L64" s="4"/>
      <c r="M64" s="4"/>
      <c r="N64" s="37"/>
    </row>
    <row r="65" spans="2:14">
      <c r="B65" s="9" t="s">
        <v>107</v>
      </c>
      <c r="C65" s="34"/>
      <c r="D65" s="34"/>
      <c r="E65" s="34"/>
      <c r="F65" s="34"/>
      <c r="G65" s="34"/>
      <c r="H65" s="35"/>
      <c r="J65" s="83" t="s">
        <v>108</v>
      </c>
      <c r="K65" s="84" t="e">
        <f>E55/(AVERAGE(D86,E86))</f>
        <v>#DIV/0!</v>
      </c>
      <c r="L65" s="84" t="e">
        <f>F55/(AVERAGE(E86,F86))</f>
        <v>#DIV/0!</v>
      </c>
      <c r="M65" s="84" t="e">
        <f>G55/(AVERAGE(F86,G86))</f>
        <v>#DIV/0!</v>
      </c>
      <c r="N65" s="85" t="e">
        <f>H55/(AVERAGE(G86,H86))</f>
        <v>#DIV/0!</v>
      </c>
    </row>
    <row r="66" spans="2:14">
      <c r="B66" s="9" t="s">
        <v>109</v>
      </c>
      <c r="C66" s="77">
        <f t="shared" ref="C66:H66" si="17">C64+C65</f>
        <v>0</v>
      </c>
      <c r="D66" s="77">
        <f t="shared" si="17"/>
        <v>0</v>
      </c>
      <c r="E66" s="77">
        <f t="shared" si="17"/>
        <v>0</v>
      </c>
      <c r="F66" s="77">
        <f t="shared" si="17"/>
        <v>0</v>
      </c>
      <c r="G66" s="77">
        <f t="shared" si="17"/>
        <v>0</v>
      </c>
      <c r="H66" s="78">
        <f t="shared" si="17"/>
        <v>0</v>
      </c>
      <c r="J66" s="83" t="s">
        <v>110</v>
      </c>
      <c r="K66" s="84" t="e">
        <f>E48*(1-E53)/(AVERAGE((D86+D88+D87-D98),K60))</f>
        <v>#DIV/0!</v>
      </c>
      <c r="L66" s="84" t="e">
        <f>F48*(1-F53)/(AVERAGE(K60,L60))</f>
        <v>#DIV/0!</v>
      </c>
      <c r="M66" s="84" t="e">
        <f>G48*(1-G53)/(AVERAGE(L60,M60))</f>
        <v>#DIV/0!</v>
      </c>
      <c r="N66" s="85" t="e">
        <f>H48*(1-H53)/(AVERAGE(M60,N60))</f>
        <v>#DIV/0!</v>
      </c>
    </row>
    <row r="67" spans="2:14">
      <c r="B67" s="60" t="s">
        <v>77</v>
      </c>
      <c r="C67" s="30" t="e">
        <f>C66/C42</f>
        <v>#DIV/0!</v>
      </c>
      <c r="D67" s="30" t="e">
        <f t="shared" ref="D67:H67" si="18">D66/D42</f>
        <v>#DIV/0!</v>
      </c>
      <c r="E67" s="30" t="e">
        <f t="shared" si="18"/>
        <v>#DIV/0!</v>
      </c>
      <c r="F67" s="30" t="e">
        <f t="shared" si="18"/>
        <v>#DIV/0!</v>
      </c>
      <c r="G67" s="30" t="e">
        <f t="shared" si="18"/>
        <v>#DIV/0!</v>
      </c>
      <c r="H67" s="31" t="e">
        <f t="shared" si="18"/>
        <v>#DIV/0!</v>
      </c>
      <c r="J67" s="9" t="s">
        <v>111</v>
      </c>
      <c r="K67" s="30" t="e">
        <f>K66-$C$10</f>
        <v>#DIV/0!</v>
      </c>
      <c r="L67" s="30" t="e">
        <f>L66-$C$10</f>
        <v>#DIV/0!</v>
      </c>
      <c r="M67" s="30" t="e">
        <f>M66-$C$10</f>
        <v>#DIV/0!</v>
      </c>
      <c r="N67" s="31" t="e">
        <f>N66-$C$10</f>
        <v>#DIV/0!</v>
      </c>
    </row>
    <row r="68" spans="2:14">
      <c r="B68" s="109" t="s">
        <v>112</v>
      </c>
      <c r="C68" s="70">
        <f>C96+C95-C89</f>
        <v>0</v>
      </c>
      <c r="D68" s="70">
        <f t="shared" ref="D68:H68" si="19">D96+D95-D89</f>
        <v>0</v>
      </c>
      <c r="E68" s="70">
        <f t="shared" si="19"/>
        <v>0</v>
      </c>
      <c r="F68" s="70">
        <f t="shared" si="19"/>
        <v>0</v>
      </c>
      <c r="G68" s="70">
        <f t="shared" si="19"/>
        <v>0</v>
      </c>
      <c r="H68" s="71">
        <f t="shared" si="19"/>
        <v>0</v>
      </c>
      <c r="J68" s="9"/>
      <c r="K68" s="4"/>
      <c r="L68" s="4"/>
      <c r="M68" s="4"/>
      <c r="N68" s="37"/>
    </row>
    <row r="69" spans="2:14">
      <c r="B69" s="8" t="s">
        <v>113</v>
      </c>
      <c r="C69" s="70"/>
      <c r="D69" s="70">
        <f>C68-D68</f>
        <v>0</v>
      </c>
      <c r="E69" s="70">
        <f t="shared" ref="E69:H69" si="20">D68-E68</f>
        <v>0</v>
      </c>
      <c r="F69" s="70">
        <f t="shared" si="20"/>
        <v>0</v>
      </c>
      <c r="G69" s="70">
        <f t="shared" si="20"/>
        <v>0</v>
      </c>
      <c r="H69" s="71">
        <f t="shared" si="20"/>
        <v>0</v>
      </c>
      <c r="J69" s="9" t="s">
        <v>114</v>
      </c>
      <c r="K69" s="30" t="e">
        <f>(E66-D66)/D73</f>
        <v>#DIV/0!</v>
      </c>
      <c r="L69" s="30" t="e">
        <f>(F66-E66)/E73</f>
        <v>#DIV/0!</v>
      </c>
      <c r="M69" s="30" t="e">
        <f>(G66-F66)/F73</f>
        <v>#DIV/0!</v>
      </c>
      <c r="N69" s="31" t="e">
        <f>(H66-G66)/G73</f>
        <v>#DIV/0!</v>
      </c>
    </row>
    <row r="70" spans="2:14">
      <c r="B70" s="8" t="s">
        <v>88</v>
      </c>
      <c r="C70" s="70">
        <f>C52</f>
        <v>0</v>
      </c>
      <c r="D70" s="70">
        <f t="shared" ref="D70:H70" si="21">D52</f>
        <v>0</v>
      </c>
      <c r="E70" s="70">
        <f t="shared" si="21"/>
        <v>0</v>
      </c>
      <c r="F70" s="70">
        <f t="shared" si="21"/>
        <v>0</v>
      </c>
      <c r="G70" s="70">
        <f t="shared" si="21"/>
        <v>0</v>
      </c>
      <c r="H70" s="71">
        <f t="shared" si="21"/>
        <v>0</v>
      </c>
      <c r="J70" s="83" t="s">
        <v>115</v>
      </c>
      <c r="K70" s="84" t="e">
        <f>(E48-D48)/(E42-D42)</f>
        <v>#DIV/0!</v>
      </c>
      <c r="L70" s="84" t="e">
        <f>(F48-E48)/(F42-E42)</f>
        <v>#DIV/0!</v>
      </c>
      <c r="M70" s="84" t="e">
        <f>(G48-F48)/(G42-F42)</f>
        <v>#DIV/0!</v>
      </c>
      <c r="N70" s="85" t="e">
        <f>(H48-G48)/(H42-G42)</f>
        <v>#DIV/0!</v>
      </c>
    </row>
    <row r="71" spans="2:14">
      <c r="B71" s="9" t="s">
        <v>90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5">
        <v>0</v>
      </c>
      <c r="J71" s="86" t="s">
        <v>117</v>
      </c>
      <c r="K71" s="87" t="e">
        <f>(E48-D48)/(K60-(D86+D87+D88-D98))</f>
        <v>#DIV/0!</v>
      </c>
      <c r="L71" s="87" t="e">
        <f>(F48-E48)/(L60-K60)</f>
        <v>#DIV/0!</v>
      </c>
      <c r="M71" s="87" t="e">
        <f>(G48-F48)/(M60-L60)</f>
        <v>#DIV/0!</v>
      </c>
      <c r="N71" s="88" t="e">
        <f>(H48-G48)/(N60-M60)</f>
        <v>#DIV/0!</v>
      </c>
    </row>
    <row r="72" spans="2:14">
      <c r="B72" s="110" t="s">
        <v>116</v>
      </c>
      <c r="C72" s="70">
        <f>C66+C69+C71+C70</f>
        <v>0</v>
      </c>
      <c r="D72" s="70">
        <f t="shared" ref="D72:H72" si="22">D66+D69+D71+D70</f>
        <v>0</v>
      </c>
      <c r="E72" s="70">
        <f t="shared" si="22"/>
        <v>0</v>
      </c>
      <c r="F72" s="70">
        <f t="shared" si="22"/>
        <v>0</v>
      </c>
      <c r="G72" s="70">
        <f t="shared" si="22"/>
        <v>0</v>
      </c>
      <c r="H72" s="71">
        <f t="shared" si="22"/>
        <v>0</v>
      </c>
    </row>
    <row r="73" spans="2:14">
      <c r="B73" s="83" t="s">
        <v>118</v>
      </c>
      <c r="C73" s="68"/>
      <c r="D73" s="68"/>
      <c r="E73" s="68"/>
      <c r="F73" s="68"/>
      <c r="G73" s="68"/>
      <c r="H73" s="69"/>
      <c r="J73" s="5" t="s">
        <v>120</v>
      </c>
      <c r="K73" s="6"/>
      <c r="L73" s="6" t="str">
        <f>E40</f>
        <v>FY 2014</v>
      </c>
      <c r="M73" s="6" t="str">
        <f>F40</f>
        <v>FY 2015</v>
      </c>
      <c r="N73" s="7" t="str">
        <f>G40</f>
        <v>FY 2016</v>
      </c>
    </row>
    <row r="74" spans="2:14">
      <c r="B74" s="60" t="s">
        <v>119</v>
      </c>
      <c r="C74" s="30" t="e">
        <f t="shared" ref="C74:H74" si="23">C73/C65</f>
        <v>#DIV/0!</v>
      </c>
      <c r="D74" s="30" t="e">
        <f t="shared" si="23"/>
        <v>#DIV/0!</v>
      </c>
      <c r="E74" s="30" t="e">
        <f t="shared" si="23"/>
        <v>#DIV/0!</v>
      </c>
      <c r="F74" s="30" t="e">
        <f t="shared" si="23"/>
        <v>#DIV/0!</v>
      </c>
      <c r="G74" s="30" t="e">
        <f t="shared" si="23"/>
        <v>#DIV/0!</v>
      </c>
      <c r="H74" s="31" t="e">
        <f t="shared" si="23"/>
        <v>#DIV/0!</v>
      </c>
      <c r="J74" s="9" t="s">
        <v>39</v>
      </c>
      <c r="K74" s="89"/>
      <c r="L74" s="89"/>
      <c r="M74" s="90"/>
      <c r="N74" s="91"/>
    </row>
    <row r="75" spans="2:14">
      <c r="B75" s="60" t="s">
        <v>121</v>
      </c>
      <c r="C75" s="111" t="e">
        <f>C73/C93</f>
        <v>#DIV/0!</v>
      </c>
      <c r="D75" s="112" t="e">
        <f t="shared" ref="D75:H75" si="24">D73/D93</f>
        <v>#DIV/0!</v>
      </c>
      <c r="E75" s="112" t="e">
        <f t="shared" si="24"/>
        <v>#DIV/0!</v>
      </c>
      <c r="F75" s="112" t="e">
        <f t="shared" si="24"/>
        <v>#DIV/0!</v>
      </c>
      <c r="G75" s="112" t="e">
        <f t="shared" si="24"/>
        <v>#DIV/0!</v>
      </c>
      <c r="H75" s="113" t="e">
        <f t="shared" si="24"/>
        <v>#DIV/0!</v>
      </c>
      <c r="J75" s="9" t="s">
        <v>122</v>
      </c>
      <c r="K75" s="92"/>
      <c r="L75" s="92" t="e">
        <f ca="1">L74/$G$4-1</f>
        <v>#NAME?</v>
      </c>
      <c r="M75" s="92" t="e">
        <f ca="1">SQRT(M74/$G$4)-1</f>
        <v>#NAME?</v>
      </c>
      <c r="N75" s="93" t="e">
        <f ca="1">((N74/$G$4)^(1/3))-1</f>
        <v>#NAME?</v>
      </c>
    </row>
    <row r="76" spans="2:14">
      <c r="B76" s="60" t="s">
        <v>80</v>
      </c>
      <c r="C76" s="30" t="e">
        <f t="shared" ref="C76:H76" si="25">C73/C42</f>
        <v>#DIV/0!</v>
      </c>
      <c r="D76" s="30" t="e">
        <f t="shared" si="25"/>
        <v>#DIV/0!</v>
      </c>
      <c r="E76" s="30" t="e">
        <f t="shared" si="25"/>
        <v>#DIV/0!</v>
      </c>
      <c r="F76" s="30" t="e">
        <f t="shared" si="25"/>
        <v>#DIV/0!</v>
      </c>
      <c r="G76" s="30" t="e">
        <f t="shared" si="25"/>
        <v>#DIV/0!</v>
      </c>
      <c r="H76" s="31" t="e">
        <f t="shared" si="25"/>
        <v>#DIV/0!</v>
      </c>
      <c r="J76" s="9" t="s">
        <v>124</v>
      </c>
      <c r="K76" s="41"/>
      <c r="L76" s="41" t="e">
        <f>(F25/E25)-1</f>
        <v>#DIV/0!</v>
      </c>
      <c r="M76" s="41" t="e">
        <f t="shared" ref="M76:N76" si="26">(G25/F25)-1</f>
        <v>#DIV/0!</v>
      </c>
      <c r="N76" s="95" t="e">
        <f t="shared" si="26"/>
        <v>#DIV/0!</v>
      </c>
    </row>
    <row r="77" spans="2:14">
      <c r="B77" s="83" t="s">
        <v>123</v>
      </c>
      <c r="C77" s="94">
        <f t="shared" ref="C77:H77" si="27">C72+C73</f>
        <v>0</v>
      </c>
      <c r="D77" s="4">
        <f t="shared" si="27"/>
        <v>0</v>
      </c>
      <c r="E77" s="4">
        <f t="shared" si="27"/>
        <v>0</v>
      </c>
      <c r="F77" s="4">
        <f t="shared" si="27"/>
        <v>0</v>
      </c>
      <c r="G77" s="4">
        <f t="shared" si="27"/>
        <v>0</v>
      </c>
      <c r="H77" s="37">
        <f t="shared" si="27"/>
        <v>0</v>
      </c>
      <c r="J77" s="9" t="s">
        <v>125</v>
      </c>
      <c r="K77" s="41"/>
      <c r="L77" s="42" t="e">
        <f ca="1">E60</f>
        <v>#NAME?</v>
      </c>
      <c r="M77" s="42" t="e">
        <f ca="1">F60</f>
        <v>#NAME?</v>
      </c>
      <c r="N77" s="43" t="e">
        <f ca="1">G60</f>
        <v>#NAME?</v>
      </c>
    </row>
    <row r="78" spans="2:14">
      <c r="B78" s="60" t="s">
        <v>80</v>
      </c>
      <c r="C78" s="30" t="e">
        <f t="shared" ref="C78:H78" si="28">C77/C42</f>
        <v>#DIV/0!</v>
      </c>
      <c r="D78" s="30" t="e">
        <f t="shared" si="28"/>
        <v>#DIV/0!</v>
      </c>
      <c r="E78" s="30" t="e">
        <f t="shared" si="28"/>
        <v>#DIV/0!</v>
      </c>
      <c r="F78" s="30" t="e">
        <f t="shared" si="28"/>
        <v>#DIV/0!</v>
      </c>
      <c r="G78" s="30" t="e">
        <f t="shared" si="28"/>
        <v>#DIV/0!</v>
      </c>
      <c r="H78" s="31" t="e">
        <f t="shared" si="28"/>
        <v>#DIV/0!</v>
      </c>
      <c r="J78" s="14" t="s">
        <v>127</v>
      </c>
      <c r="K78" s="96"/>
      <c r="L78" s="96" t="e">
        <f t="shared" ref="L78:N78" ca="1" si="29">L75-L76-L77</f>
        <v>#NAME?</v>
      </c>
      <c r="M78" s="96" t="e">
        <f t="shared" ca="1" si="29"/>
        <v>#NAME?</v>
      </c>
      <c r="N78" s="97" t="e">
        <f t="shared" ca="1" si="29"/>
        <v>#NAME?</v>
      </c>
    </row>
    <row r="79" spans="2:14">
      <c r="B79" s="60" t="s">
        <v>126</v>
      </c>
      <c r="C79" s="30" t="e">
        <f t="shared" ref="C79:H79" ca="1" si="30">C77/$G$9</f>
        <v>#NAME?</v>
      </c>
      <c r="D79" s="30" t="e">
        <f t="shared" ca="1" si="30"/>
        <v>#NAME?</v>
      </c>
      <c r="E79" s="30" t="e">
        <f t="shared" ca="1" si="30"/>
        <v>#NAME?</v>
      </c>
      <c r="F79" s="30" t="e">
        <f t="shared" ca="1" si="30"/>
        <v>#NAME?</v>
      </c>
      <c r="G79" s="30" t="e">
        <f t="shared" ca="1" si="30"/>
        <v>#NAME?</v>
      </c>
      <c r="H79" s="31" t="e">
        <f t="shared" ca="1" si="30"/>
        <v>#NAME?</v>
      </c>
    </row>
    <row r="80" spans="2:14">
      <c r="B80" s="83" t="s">
        <v>128</v>
      </c>
      <c r="C80" s="70">
        <f t="shared" ref="C80:H80" si="31">C77+C50</f>
        <v>0</v>
      </c>
      <c r="D80" s="70">
        <f t="shared" si="31"/>
        <v>0</v>
      </c>
      <c r="E80" s="70">
        <f t="shared" si="31"/>
        <v>0</v>
      </c>
      <c r="F80" s="70">
        <f t="shared" si="31"/>
        <v>0</v>
      </c>
      <c r="G80" s="70">
        <f t="shared" si="31"/>
        <v>0</v>
      </c>
      <c r="H80" s="71">
        <f t="shared" si="31"/>
        <v>0</v>
      </c>
      <c r="J80" s="5" t="s">
        <v>130</v>
      </c>
      <c r="K80" s="23"/>
      <c r="L80" s="23"/>
      <c r="M80" s="23"/>
      <c r="N80" s="54"/>
    </row>
    <row r="81" spans="2:17">
      <c r="B81" s="9" t="s">
        <v>129</v>
      </c>
      <c r="C81" s="30" t="e">
        <f t="shared" ref="C81:H81" ca="1" si="32">C80/$G$5</f>
        <v>#NAME?</v>
      </c>
      <c r="D81" s="30" t="e">
        <f t="shared" ca="1" si="32"/>
        <v>#NAME?</v>
      </c>
      <c r="E81" s="30" t="e">
        <f t="shared" ca="1" si="32"/>
        <v>#NAME?</v>
      </c>
      <c r="F81" s="30" t="e">
        <f t="shared" ca="1" si="32"/>
        <v>#NAME?</v>
      </c>
      <c r="G81" s="30" t="e">
        <f t="shared" ca="1" si="32"/>
        <v>#NAME?</v>
      </c>
      <c r="H81" s="31" t="e">
        <f t="shared" ca="1" si="32"/>
        <v>#NAME?</v>
      </c>
      <c r="J81" s="139"/>
      <c r="K81" s="140"/>
      <c r="L81" s="140"/>
      <c r="M81" s="140"/>
      <c r="N81" s="141"/>
    </row>
    <row r="82" spans="2:17">
      <c r="B82" s="83" t="s">
        <v>157</v>
      </c>
      <c r="C82" s="70">
        <f>+C72-C65+C50</f>
        <v>0</v>
      </c>
      <c r="D82" s="70">
        <f t="shared" ref="D82:H82" si="33">+D72-D65+D50</f>
        <v>0</v>
      </c>
      <c r="E82" s="70">
        <f t="shared" si="33"/>
        <v>0</v>
      </c>
      <c r="F82" s="70">
        <f t="shared" si="33"/>
        <v>0</v>
      </c>
      <c r="G82" s="70">
        <f t="shared" si="33"/>
        <v>0</v>
      </c>
      <c r="H82" s="71">
        <f t="shared" si="33"/>
        <v>0</v>
      </c>
      <c r="J82" s="142"/>
      <c r="K82" s="143"/>
      <c r="L82" s="143"/>
      <c r="M82" s="143"/>
      <c r="N82" s="144"/>
    </row>
    <row r="83" spans="2:17">
      <c r="B83" s="9" t="s">
        <v>129</v>
      </c>
      <c r="C83" s="30" t="e">
        <f t="shared" ref="C83:H83" ca="1" si="34">C82/$G$5</f>
        <v>#NAME?</v>
      </c>
      <c r="D83" s="30" t="e">
        <f t="shared" ca="1" si="34"/>
        <v>#NAME?</v>
      </c>
      <c r="E83" s="30" t="e">
        <f t="shared" ca="1" si="34"/>
        <v>#NAME?</v>
      </c>
      <c r="F83" s="30" t="e">
        <f t="shared" ca="1" si="34"/>
        <v>#NAME?</v>
      </c>
      <c r="G83" s="30" t="e">
        <f t="shared" ca="1" si="34"/>
        <v>#NAME?</v>
      </c>
      <c r="H83" s="31" t="e">
        <f t="shared" ca="1" si="34"/>
        <v>#NAME?</v>
      </c>
      <c r="J83" s="142"/>
      <c r="K83" s="143"/>
      <c r="L83" s="143"/>
      <c r="M83" s="143"/>
      <c r="N83" s="144"/>
    </row>
    <row r="84" spans="2:17">
      <c r="B84" s="9"/>
      <c r="C84" s="4"/>
      <c r="D84" s="4"/>
      <c r="E84" s="4"/>
      <c r="F84" s="4"/>
      <c r="G84" s="4"/>
      <c r="H84" s="37"/>
      <c r="J84" s="142"/>
      <c r="K84" s="143"/>
      <c r="L84" s="143"/>
      <c r="M84" s="143"/>
      <c r="N84" s="144"/>
    </row>
    <row r="85" spans="2:17">
      <c r="B85" s="55" t="s">
        <v>131</v>
      </c>
      <c r="C85" s="4"/>
      <c r="D85" s="4"/>
      <c r="E85" s="4"/>
      <c r="F85" s="4"/>
      <c r="G85" s="4"/>
      <c r="H85" s="37"/>
      <c r="J85" s="142"/>
      <c r="K85" s="143"/>
      <c r="L85" s="143"/>
      <c r="M85" s="143"/>
      <c r="N85" s="144"/>
    </row>
    <row r="86" spans="2:17">
      <c r="B86" s="8" t="s">
        <v>132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5">
        <v>0</v>
      </c>
      <c r="J86" s="142"/>
      <c r="K86" s="143"/>
      <c r="L86" s="143"/>
      <c r="M86" s="143"/>
      <c r="N86" s="144"/>
    </row>
    <row r="87" spans="2:17">
      <c r="B87" s="8" t="s">
        <v>133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5">
        <v>0</v>
      </c>
      <c r="J87" s="142"/>
      <c r="K87" s="143"/>
      <c r="L87" s="143"/>
      <c r="M87" s="143"/>
      <c r="N87" s="144"/>
    </row>
    <row r="88" spans="2:17">
      <c r="B88" s="8" t="s">
        <v>134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5">
        <v>0</v>
      </c>
      <c r="J88" s="142"/>
      <c r="K88" s="143"/>
      <c r="L88" s="143"/>
      <c r="M88" s="143"/>
      <c r="N88" s="144"/>
    </row>
    <row r="89" spans="2:17">
      <c r="B89" s="8" t="s">
        <v>158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5">
        <v>0</v>
      </c>
      <c r="J89" s="142"/>
      <c r="K89" s="143"/>
      <c r="L89" s="143"/>
      <c r="M89" s="143"/>
      <c r="N89" s="144"/>
    </row>
    <row r="90" spans="2:17">
      <c r="B90" s="8" t="s">
        <v>159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5">
        <v>0</v>
      </c>
      <c r="J90" s="142"/>
      <c r="K90" s="143"/>
      <c r="L90" s="143"/>
      <c r="M90" s="143"/>
      <c r="N90" s="144"/>
    </row>
    <row r="91" spans="2:17">
      <c r="B91" s="83" t="s">
        <v>160</v>
      </c>
      <c r="C91" s="98">
        <f>SUM(C86:C90)</f>
        <v>0</v>
      </c>
      <c r="D91" s="98">
        <f t="shared" ref="D91:H91" si="35">SUM(D86:D90)</f>
        <v>0</v>
      </c>
      <c r="E91" s="98">
        <f t="shared" si="35"/>
        <v>0</v>
      </c>
      <c r="F91" s="98">
        <f t="shared" si="35"/>
        <v>0</v>
      </c>
      <c r="G91" s="98">
        <f t="shared" si="35"/>
        <v>0</v>
      </c>
      <c r="H91" s="99">
        <f t="shared" si="35"/>
        <v>0</v>
      </c>
      <c r="J91" s="142"/>
      <c r="K91" s="143"/>
      <c r="L91" s="143"/>
      <c r="M91" s="143"/>
      <c r="N91" s="144"/>
    </row>
    <row r="92" spans="2:17">
      <c r="B92" s="83"/>
      <c r="C92" s="98"/>
      <c r="D92" s="98"/>
      <c r="E92" s="98"/>
      <c r="F92" s="98"/>
      <c r="G92" s="98"/>
      <c r="H92" s="99"/>
      <c r="J92" s="142"/>
      <c r="K92" s="143"/>
      <c r="L92" s="143"/>
      <c r="M92" s="143"/>
      <c r="N92" s="144"/>
    </row>
    <row r="93" spans="2:17">
      <c r="B93" s="8" t="s">
        <v>161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100">
        <v>0</v>
      </c>
      <c r="J93" s="142"/>
      <c r="K93" s="143"/>
      <c r="L93" s="143"/>
      <c r="M93" s="143"/>
      <c r="N93" s="144"/>
    </row>
    <row r="94" spans="2:17">
      <c r="B94" s="8" t="s">
        <v>136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100">
        <v>0</v>
      </c>
      <c r="J94" s="145"/>
      <c r="K94" s="146"/>
      <c r="L94" s="146"/>
      <c r="M94" s="146"/>
      <c r="N94" s="147"/>
    </row>
    <row r="95" spans="2:17">
      <c r="B95" s="8" t="s">
        <v>162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100">
        <v>0</v>
      </c>
    </row>
    <row r="96" spans="2:17">
      <c r="B96" s="8" t="s">
        <v>164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100">
        <v>0</v>
      </c>
      <c r="Q96" s="103" t="s">
        <v>138</v>
      </c>
    </row>
    <row r="97" spans="2:27">
      <c r="B97" s="8" t="s">
        <v>163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5">
        <v>0</v>
      </c>
      <c r="P97" s="103"/>
      <c r="Q97" s="103" t="s">
        <v>139</v>
      </c>
    </row>
    <row r="98" spans="2:27">
      <c r="B98" s="8" t="s">
        <v>137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5">
        <v>0</v>
      </c>
      <c r="Q98" s="2" t="s">
        <v>140</v>
      </c>
      <c r="R98" s="2">
        <f>IF(ISERR(SEARCH("equity",C4) ), C4, REPLACE(C4,SEARCH("equity",C4),6,""))</f>
        <v>0</v>
      </c>
    </row>
    <row r="99" spans="2:27">
      <c r="B99" s="86" t="s">
        <v>135</v>
      </c>
      <c r="C99" s="101">
        <f>SUM(C93:C98)</f>
        <v>0</v>
      </c>
      <c r="D99" s="101">
        <f t="shared" ref="D99:H99" si="36">SUM(D93:D98)</f>
        <v>0</v>
      </c>
      <c r="E99" s="101">
        <f t="shared" si="36"/>
        <v>0</v>
      </c>
      <c r="F99" s="101">
        <f t="shared" si="36"/>
        <v>0</v>
      </c>
      <c r="G99" s="101">
        <f t="shared" si="36"/>
        <v>0</v>
      </c>
      <c r="H99" s="102">
        <f t="shared" si="36"/>
        <v>0</v>
      </c>
      <c r="Q99" s="2" t="s">
        <v>141</v>
      </c>
      <c r="R99" s="2" t="s">
        <v>142</v>
      </c>
    </row>
    <row r="100" spans="2:27">
      <c r="Q100" s="2" t="s">
        <v>143</v>
      </c>
      <c r="R100" s="2">
        <v>2.1</v>
      </c>
      <c r="S100" s="2">
        <f>tfront_SheetVersion</f>
        <v>2.1</v>
      </c>
    </row>
    <row r="101" spans="2:27">
      <c r="Q101" s="2" t="s">
        <v>144</v>
      </c>
      <c r="R101" s="2" t="s">
        <v>145</v>
      </c>
    </row>
    <row r="105" spans="2:27">
      <c r="Q105" s="103" t="s">
        <v>146</v>
      </c>
    </row>
    <row r="106" spans="2:27">
      <c r="Q106" s="2" t="s">
        <v>26</v>
      </c>
    </row>
    <row r="107" spans="2:27">
      <c r="Q107" s="2" t="s">
        <v>147</v>
      </c>
    </row>
    <row r="109" spans="2:27">
      <c r="Q109" s="103" t="s">
        <v>148</v>
      </c>
    </row>
    <row r="110" spans="2:27">
      <c r="Q110" s="2">
        <v>0</v>
      </c>
      <c r="R110" s="104" t="s">
        <v>149</v>
      </c>
    </row>
    <row r="111" spans="2:27">
      <c r="Q111" s="2">
        <v>0.5</v>
      </c>
      <c r="R111" s="104" t="s">
        <v>150</v>
      </c>
    </row>
    <row r="112" spans="2:27">
      <c r="Q112" s="2">
        <v>1</v>
      </c>
      <c r="R112" s="104" t="s">
        <v>151</v>
      </c>
      <c r="U112" s="2">
        <v>2014</v>
      </c>
      <c r="V112" s="2">
        <v>2015</v>
      </c>
      <c r="W112" s="2">
        <v>2016</v>
      </c>
      <c r="X112" s="2">
        <v>2017</v>
      </c>
      <c r="Y112" s="2">
        <v>2018</v>
      </c>
      <c r="Z112" s="2">
        <v>2019</v>
      </c>
      <c r="AA112" s="2">
        <v>2020</v>
      </c>
    </row>
    <row r="113" spans="20:27">
      <c r="T113" s="2" t="s">
        <v>47</v>
      </c>
      <c r="U113" s="105">
        <f>CHOOSE(VLOOKUP(C14,U116:V119,2,FALSE),E25,0,0,0)</f>
        <v>0</v>
      </c>
      <c r="V113" s="105">
        <f>CHOOSE(VLOOKUP(C14,U116:V119,2,FALSE),F25,E25,0,0)</f>
        <v>0</v>
      </c>
      <c r="W113" s="105">
        <f>CHOOSE(VLOOKUP(C14,U116:V119,2,FALSE),G25,F25, E25,0)</f>
        <v>0</v>
      </c>
      <c r="X113" s="105">
        <f>CHOOSE(VLOOKUP(C14,U116:V119,2,FALSE),H25,G25,F25, E25)</f>
        <v>0</v>
      </c>
      <c r="Y113" s="105">
        <f>CHOOSE(VLOOKUP(C14,U116:V119,2,FALSE),0,H25,G25,F25,E25)</f>
        <v>0</v>
      </c>
      <c r="Z113" s="105">
        <f>CHOOSE(VLOOKUP(C14,U116:V119,2,FALSE),0,0, H25, G25, F25)</f>
        <v>0</v>
      </c>
      <c r="AA113" s="105">
        <f>CHOOSE(VLOOKUP(C14,U116:V119,2,FALSE),0,0,0, H25)</f>
        <v>0</v>
      </c>
    </row>
    <row r="114" spans="20:27">
      <c r="T114" s="2" t="s">
        <v>152</v>
      </c>
      <c r="U114" s="105">
        <f>CHOOSE(VLOOKUP(C14,U116:V119,2,FALSE),L74,0,0,0)</f>
        <v>0</v>
      </c>
      <c r="V114" s="105">
        <f>CHOOSE(VLOOKUP(C14,U116:V119,2,FALSE),M74,L74,0,0)</f>
        <v>0</v>
      </c>
      <c r="W114" s="105">
        <f>CHOOSE(VLOOKUP(C14,U116:V119,2,FALSE),N74,M74, L74,0)</f>
        <v>0</v>
      </c>
      <c r="X114" s="105">
        <f>CHOOSE(VLOOKUP(C14,U116:V119,2,FALSE),0,N74, M74,L74)</f>
        <v>0</v>
      </c>
      <c r="Y114" s="105">
        <f>CHOOSE(VLOOKUP(C14,U116:V119,2,FALSE),0,0,N74,M74)</f>
        <v>0</v>
      </c>
      <c r="Z114" s="105">
        <f>CHOOSE(VLOOKUP(C14,U116:V119,2,FALSE),0,0,0,N74)</f>
        <v>0</v>
      </c>
    </row>
    <row r="116" spans="20:27">
      <c r="U116" s="2" t="s">
        <v>30</v>
      </c>
      <c r="V116" s="2">
        <v>1</v>
      </c>
    </row>
    <row r="117" spans="20:27">
      <c r="U117" s="2" t="s">
        <v>153</v>
      </c>
      <c r="V117" s="2">
        <v>2</v>
      </c>
    </row>
    <row r="118" spans="20:27">
      <c r="U118" s="2" t="s">
        <v>154</v>
      </c>
      <c r="V118" s="2">
        <v>3</v>
      </c>
    </row>
    <row r="119" spans="20:27">
      <c r="U119" s="2" t="s">
        <v>155</v>
      </c>
      <c r="V119" s="2">
        <v>4</v>
      </c>
    </row>
  </sheetData>
  <mergeCells count="25">
    <mergeCell ref="J81:N94"/>
    <mergeCell ref="C14:D14"/>
    <mergeCell ref="K27:N27"/>
    <mergeCell ref="K28:N28"/>
    <mergeCell ref="K29:N29"/>
    <mergeCell ref="B32:H38"/>
    <mergeCell ref="J32:N38"/>
    <mergeCell ref="C12:D12"/>
    <mergeCell ref="C6:D6"/>
    <mergeCell ref="G6:H6"/>
    <mergeCell ref="C7:D7"/>
    <mergeCell ref="G7:H7"/>
    <mergeCell ref="C8:D8"/>
    <mergeCell ref="G8:H8"/>
    <mergeCell ref="C9:D9"/>
    <mergeCell ref="G9:H9"/>
    <mergeCell ref="C10:D10"/>
    <mergeCell ref="G10:H10"/>
    <mergeCell ref="C11:D11"/>
    <mergeCell ref="C3:D3"/>
    <mergeCell ref="G3:H3"/>
    <mergeCell ref="C4:D4"/>
    <mergeCell ref="G4:H4"/>
    <mergeCell ref="C5:D5"/>
    <mergeCell ref="G5:H5"/>
  </mergeCells>
  <dataValidations count="3">
    <dataValidation type="list" allowBlank="1" showInputMessage="1" showErrorMessage="1" sqref="C14:D14">
      <formula1>$U$116:$U$119</formula1>
    </dataValidation>
    <dataValidation type="list" allowBlank="1" showInputMessage="1" showErrorMessage="1" sqref="C13">
      <formula1>$Q$110:$Q$112</formula1>
    </dataValidation>
    <dataValidation type="list" allowBlank="1" showInputMessage="1" showErrorMessage="1" sqref="C11:D11">
      <formula1>Q106:Q107</formula1>
    </dataValidation>
  </dataValidation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FrontSheet</vt:lpstr>
      <vt:lpstr>Sheet1</vt:lpstr>
      <vt:lpstr>Sheet2</vt:lpstr>
      <vt:lpstr>Sheet3</vt:lpstr>
      <vt:lpstr>FrontSheet!Print_Area</vt:lpstr>
      <vt:lpstr>tFront_Adhoc_ModelHighlights.Downside</vt:lpstr>
      <vt:lpstr>tFront_Adhoc_ModelHighlights.FSVersion</vt:lpstr>
      <vt:lpstr>tFront_Adhoc_ModelHighlights.FXHedge</vt:lpstr>
      <vt:lpstr>tFront_Adhoc_ModelHighlights.Rationale</vt:lpstr>
      <vt:lpstr>tFront_Adhoc_ModelHighlights.Recommend</vt:lpstr>
      <vt:lpstr>tFront_Adhoc_ModelHighlights.TCM2014</vt:lpstr>
      <vt:lpstr>tFront_Adhoc_ModelHighlights.TCM2015</vt:lpstr>
      <vt:lpstr>tFront_Adhoc_ModelHighlights.TCM2016</vt:lpstr>
      <vt:lpstr>tFront_Adhoc_ModelHighlights.TCM2017</vt:lpstr>
      <vt:lpstr>tFront_Adhoc_ModelHighlights.TCM2018</vt:lpstr>
      <vt:lpstr>tFront_Adhoc_ModelHighlights.TCM2019</vt:lpstr>
      <vt:lpstr>tFront_Adhoc_ModelHighlights.TCM2020</vt:lpstr>
      <vt:lpstr>tFront_Adhoc_ModelHighlights.TCMIRR2014</vt:lpstr>
      <vt:lpstr>tFront_Adhoc_ModelHighlights.TCMIRR2015</vt:lpstr>
      <vt:lpstr>tFront_Adhoc_ModelHighlights.TCMIRR2016</vt:lpstr>
      <vt:lpstr>tFront_Adhoc_ModelHighlights.TCMIRR2017</vt:lpstr>
      <vt:lpstr>tFront_Adhoc_ModelHighlights.TCMIRR2018</vt:lpstr>
      <vt:lpstr>tFront_Adhoc_ModelHighlights.TCMIRR2019</vt:lpstr>
      <vt:lpstr>tFront_Adhoc_ModelHighlights.Upside1Yr</vt:lpstr>
      <vt:lpstr>tFront_Adhoc_ModelHighlights.Upside3Yr</vt:lpstr>
      <vt:lpstr>tFront_Entity</vt:lpstr>
      <vt:lpstr>tFront_Entry_ModelHighlights</vt:lpstr>
      <vt:lpstr>tFront_SheetName</vt:lpstr>
      <vt:lpstr>tfront_SheetVersion</vt:lpstr>
      <vt:lpstr>tFront_Snapshot_ModelHighlights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cshauger@gmail.com</dc:creator>
  <cp:lastModifiedBy>Ottaway, Christine</cp:lastModifiedBy>
  <dcterms:created xsi:type="dcterms:W3CDTF">2014-05-08T21:54:14Z</dcterms:created>
  <dcterms:modified xsi:type="dcterms:W3CDTF">2014-05-12T09:30:41Z</dcterms:modified>
</cp:coreProperties>
</file>