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57122\Desktop\PP project\"/>
    </mc:Choice>
  </mc:AlternateContent>
  <xr:revisionPtr revIDLastSave="0" documentId="13_ncr:1_{3A8DA5E4-D6FC-434B-8FC7-10AC60E03DE9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各区数据" sheetId="1" r:id="rId1"/>
    <sheet name="每天统计数据" sheetId="2" r:id="rId2"/>
    <sheet name="各区情况" sheetId="3" r:id="rId3"/>
    <sheet name="各区管控新增阳性" sheetId="4" r:id="rId4"/>
    <sheet name="各区风险新增阳性" sheetId="5" r:id="rId5"/>
    <sheet name="各区新增阳性2" sheetId="7" r:id="rId6"/>
  </sheets>
  <definedNames>
    <definedName name="_xlnm._FilterDatabase" localSheetId="2" hidden="1">各区情况!$U$1:$AK$225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5" i="2" l="1"/>
  <c r="R85" i="2" s="1"/>
  <c r="Q85" i="2"/>
  <c r="P77" i="2"/>
  <c r="Q77" i="2"/>
  <c r="D76" i="2"/>
  <c r="Q70" i="2"/>
  <c r="P61" i="2"/>
  <c r="Q61" i="2"/>
  <c r="P62" i="2"/>
  <c r="Q62" i="2"/>
  <c r="P63" i="2"/>
  <c r="Q63" i="2"/>
  <c r="P64" i="2"/>
  <c r="Q64" i="2"/>
  <c r="P65" i="2"/>
  <c r="Q65" i="2"/>
  <c r="P66" i="2"/>
  <c r="Q66" i="2"/>
  <c r="P67" i="2"/>
  <c r="Q67" i="2"/>
  <c r="P68" i="2"/>
  <c r="Q68" i="2"/>
  <c r="P69" i="2"/>
  <c r="Q69" i="2"/>
  <c r="P70" i="2"/>
  <c r="P71" i="2"/>
  <c r="Q71" i="2"/>
  <c r="P72" i="2"/>
  <c r="Q72" i="2"/>
  <c r="P73" i="2"/>
  <c r="Q73" i="2"/>
  <c r="P74" i="2"/>
  <c r="Q74" i="2"/>
  <c r="P75" i="2"/>
  <c r="Q75" i="2"/>
  <c r="P76" i="2"/>
  <c r="Q76" i="2"/>
  <c r="P78" i="2"/>
  <c r="Q78" i="2"/>
  <c r="P79" i="2"/>
  <c r="Q79" i="2"/>
  <c r="P80" i="2"/>
  <c r="Q80" i="2"/>
  <c r="P81" i="2"/>
  <c r="Q81" i="2"/>
  <c r="P82" i="2"/>
  <c r="Q82" i="2"/>
  <c r="P83" i="2"/>
  <c r="Q83" i="2"/>
  <c r="P84" i="2"/>
  <c r="Q84" i="2"/>
  <c r="R84" i="2"/>
  <c r="P86" i="2"/>
  <c r="Q86" i="2"/>
  <c r="P87" i="2"/>
  <c r="Q87" i="2"/>
  <c r="P88" i="2"/>
  <c r="Q88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7" i="2"/>
  <c r="D78" i="2"/>
  <c r="D79" i="2"/>
  <c r="D80" i="2"/>
  <c r="D81" i="2"/>
  <c r="D82" i="2"/>
  <c r="D83" i="2"/>
  <c r="D84" i="2"/>
  <c r="D85" i="2"/>
  <c r="D86" i="2"/>
  <c r="D87" i="2"/>
  <c r="D88" i="2"/>
  <c r="Q60" i="2"/>
  <c r="R60" i="2"/>
  <c r="P60" i="2"/>
  <c r="D60" i="2"/>
  <c r="Q59" i="2"/>
  <c r="R59" i="2" s="1"/>
  <c r="P59" i="2"/>
  <c r="D59" i="2"/>
  <c r="R56" i="2"/>
  <c r="Q56" i="2"/>
  <c r="P56" i="2"/>
  <c r="P57" i="2"/>
  <c r="P58" i="2"/>
  <c r="Q57" i="2"/>
  <c r="Q58" i="2"/>
  <c r="R58" i="2" s="1"/>
  <c r="D58" i="2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V57" i="7"/>
  <c r="U57" i="7"/>
  <c r="T57" i="7"/>
  <c r="S57" i="7"/>
  <c r="V56" i="7"/>
  <c r="U56" i="7"/>
  <c r="T56" i="7"/>
  <c r="S56" i="7"/>
  <c r="V55" i="7"/>
  <c r="U55" i="7"/>
  <c r="T55" i="7"/>
  <c r="S55" i="7"/>
  <c r="V54" i="7"/>
  <c r="U54" i="7"/>
  <c r="T54" i="7"/>
  <c r="S54" i="7"/>
  <c r="V53" i="7"/>
  <c r="U53" i="7"/>
  <c r="T53" i="7"/>
  <c r="S53" i="7"/>
  <c r="V52" i="7"/>
  <c r="U52" i="7"/>
  <c r="T52" i="7"/>
  <c r="S52" i="7"/>
  <c r="V51" i="7"/>
  <c r="U51" i="7"/>
  <c r="T51" i="7"/>
  <c r="S51" i="7"/>
  <c r="V50" i="7"/>
  <c r="U50" i="7"/>
  <c r="T50" i="7"/>
  <c r="S50" i="7"/>
  <c r="V49" i="7"/>
  <c r="U49" i="7"/>
  <c r="T49" i="7"/>
  <c r="S49" i="7"/>
  <c r="V48" i="7"/>
  <c r="U48" i="7"/>
  <c r="T48" i="7"/>
  <c r="S48" i="7"/>
  <c r="V47" i="7"/>
  <c r="U47" i="7"/>
  <c r="T47" i="7"/>
  <c r="S47" i="7"/>
  <c r="V46" i="7"/>
  <c r="U46" i="7"/>
  <c r="T46" i="7"/>
  <c r="S46" i="7"/>
  <c r="V45" i="7"/>
  <c r="U45" i="7"/>
  <c r="T45" i="7"/>
  <c r="S45" i="7"/>
  <c r="V44" i="7"/>
  <c r="U44" i="7"/>
  <c r="T44" i="7"/>
  <c r="S44" i="7"/>
  <c r="V43" i="7"/>
  <c r="U43" i="7"/>
  <c r="T43" i="7"/>
  <c r="S43" i="7"/>
  <c r="V42" i="7"/>
  <c r="U42" i="7"/>
  <c r="T42" i="7"/>
  <c r="S42" i="7"/>
  <c r="V41" i="7"/>
  <c r="U41" i="7"/>
  <c r="T41" i="7"/>
  <c r="S41" i="7"/>
  <c r="V40" i="7"/>
  <c r="U40" i="7"/>
  <c r="T40" i="7"/>
  <c r="S40" i="7"/>
  <c r="V39" i="7"/>
  <c r="U39" i="7"/>
  <c r="T39" i="7"/>
  <c r="S39" i="7"/>
  <c r="V38" i="7"/>
  <c r="U38" i="7"/>
  <c r="T38" i="7"/>
  <c r="S38" i="7"/>
  <c r="V37" i="7"/>
  <c r="U37" i="7"/>
  <c r="T37" i="7"/>
  <c r="S37" i="7"/>
  <c r="V36" i="7"/>
  <c r="U36" i="7"/>
  <c r="T36" i="7"/>
  <c r="S36" i="7"/>
  <c r="V35" i="7"/>
  <c r="U35" i="7"/>
  <c r="T35" i="7"/>
  <c r="S35" i="7"/>
  <c r="V34" i="7"/>
  <c r="U34" i="7"/>
  <c r="T34" i="7"/>
  <c r="S34" i="7"/>
  <c r="V33" i="7"/>
  <c r="U33" i="7"/>
  <c r="T33" i="7"/>
  <c r="S33" i="7"/>
  <c r="V32" i="7"/>
  <c r="U32" i="7"/>
  <c r="T32" i="7"/>
  <c r="S32" i="7"/>
  <c r="V31" i="7"/>
  <c r="U31" i="7"/>
  <c r="T31" i="7"/>
  <c r="S31" i="7"/>
  <c r="V30" i="7"/>
  <c r="U30" i="7"/>
  <c r="T30" i="7"/>
  <c r="S30" i="7"/>
  <c r="V29" i="7"/>
  <c r="U29" i="7"/>
  <c r="T29" i="7"/>
  <c r="S29" i="7"/>
  <c r="V28" i="7"/>
  <c r="U28" i="7"/>
  <c r="T28" i="7"/>
  <c r="S28" i="7"/>
  <c r="V27" i="7"/>
  <c r="U27" i="7"/>
  <c r="T27" i="7"/>
  <c r="S27" i="7"/>
  <c r="V26" i="7"/>
  <c r="U26" i="7"/>
  <c r="T26" i="7"/>
  <c r="S26" i="7"/>
  <c r="V25" i="7"/>
  <c r="U25" i="7"/>
  <c r="T25" i="7"/>
  <c r="S25" i="7"/>
  <c r="V24" i="7"/>
  <c r="U24" i="7"/>
  <c r="T24" i="7"/>
  <c r="S24" i="7"/>
  <c r="V23" i="7"/>
  <c r="U23" i="7"/>
  <c r="T23" i="7"/>
  <c r="S23" i="7"/>
  <c r="V22" i="7"/>
  <c r="U22" i="7"/>
  <c r="T22" i="7"/>
  <c r="S22" i="7"/>
  <c r="V21" i="7"/>
  <c r="U21" i="7"/>
  <c r="T21" i="7"/>
  <c r="S21" i="7"/>
  <c r="V20" i="7"/>
  <c r="U20" i="7"/>
  <c r="T20" i="7"/>
  <c r="S20" i="7"/>
  <c r="V19" i="7"/>
  <c r="U19" i="7"/>
  <c r="T19" i="7"/>
  <c r="S19" i="7"/>
  <c r="V18" i="7"/>
  <c r="U18" i="7"/>
  <c r="T18" i="7"/>
  <c r="S18" i="7"/>
  <c r="V17" i="7"/>
  <c r="U17" i="7"/>
  <c r="T17" i="7"/>
  <c r="S17" i="7"/>
  <c r="V16" i="7"/>
  <c r="U16" i="7"/>
  <c r="T16" i="7"/>
  <c r="S16" i="7"/>
  <c r="V15" i="7"/>
  <c r="U15" i="7"/>
  <c r="T15" i="7"/>
  <c r="S15" i="7"/>
  <c r="V14" i="7"/>
  <c r="U14" i="7"/>
  <c r="T14" i="7"/>
  <c r="S14" i="7"/>
  <c r="V13" i="7"/>
  <c r="U13" i="7"/>
  <c r="T13" i="7"/>
  <c r="S13" i="7"/>
  <c r="V12" i="7"/>
  <c r="U12" i="7"/>
  <c r="T12" i="7"/>
  <c r="S12" i="7"/>
  <c r="V11" i="7"/>
  <c r="U11" i="7"/>
  <c r="T11" i="7"/>
  <c r="S11" i="7"/>
  <c r="V10" i="7"/>
  <c r="U10" i="7"/>
  <c r="T10" i="7"/>
  <c r="S10" i="7"/>
  <c r="V9" i="7"/>
  <c r="U9" i="7"/>
  <c r="T9" i="7"/>
  <c r="S9" i="7"/>
  <c r="V8" i="7"/>
  <c r="U8" i="7"/>
  <c r="T8" i="7"/>
  <c r="S8" i="7"/>
  <c r="V7" i="7"/>
  <c r="U7" i="7"/>
  <c r="T7" i="7"/>
  <c r="S7" i="7"/>
  <c r="V6" i="7"/>
  <c r="U6" i="7"/>
  <c r="T6" i="7"/>
  <c r="S6" i="7"/>
  <c r="V5" i="7"/>
  <c r="U5" i="7"/>
  <c r="T5" i="7"/>
  <c r="S5" i="7"/>
  <c r="V4" i="7"/>
  <c r="U4" i="7"/>
  <c r="T4" i="7"/>
  <c r="S4" i="7"/>
  <c r="V3" i="7"/>
  <c r="U3" i="7"/>
  <c r="T3" i="7"/>
  <c r="S3" i="7"/>
  <c r="V2" i="7"/>
  <c r="U2" i="7"/>
  <c r="T2" i="7"/>
  <c r="S2" i="7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AK225" i="3"/>
  <c r="AJ225" i="3"/>
  <c r="AI225" i="3"/>
  <c r="AH225" i="3"/>
  <c r="AG225" i="3"/>
  <c r="AF225" i="3"/>
  <c r="AE225" i="3"/>
  <c r="AD225" i="3"/>
  <c r="AC225" i="3"/>
  <c r="AB225" i="3"/>
  <c r="AA225" i="3"/>
  <c r="Z225" i="3"/>
  <c r="Y225" i="3"/>
  <c r="X225" i="3"/>
  <c r="W225" i="3"/>
  <c r="V225" i="3"/>
  <c r="S225" i="3"/>
  <c r="AK224" i="3"/>
  <c r="AJ224" i="3"/>
  <c r="AI224" i="3"/>
  <c r="AH224" i="3"/>
  <c r="AG224" i="3"/>
  <c r="AF224" i="3"/>
  <c r="AE224" i="3"/>
  <c r="AD224" i="3"/>
  <c r="AC224" i="3"/>
  <c r="AB224" i="3"/>
  <c r="AA224" i="3"/>
  <c r="Z224" i="3"/>
  <c r="Y224" i="3"/>
  <c r="X224" i="3"/>
  <c r="W224" i="3"/>
  <c r="V224" i="3"/>
  <c r="S224" i="3"/>
  <c r="AK223" i="3"/>
  <c r="AJ223" i="3"/>
  <c r="AI223" i="3"/>
  <c r="AH223" i="3"/>
  <c r="AG223" i="3"/>
  <c r="AF223" i="3"/>
  <c r="AE223" i="3"/>
  <c r="AD223" i="3"/>
  <c r="AC223" i="3"/>
  <c r="AB223" i="3"/>
  <c r="AA223" i="3"/>
  <c r="Z223" i="3"/>
  <c r="Y223" i="3"/>
  <c r="X223" i="3"/>
  <c r="W223" i="3"/>
  <c r="V223" i="3"/>
  <c r="S223" i="3"/>
  <c r="AK222" i="3"/>
  <c r="AJ222" i="3"/>
  <c r="AI222" i="3"/>
  <c r="AH222" i="3"/>
  <c r="AG222" i="3"/>
  <c r="AF222" i="3"/>
  <c r="AE222" i="3"/>
  <c r="AD222" i="3"/>
  <c r="AC222" i="3"/>
  <c r="AB222" i="3"/>
  <c r="AA222" i="3"/>
  <c r="Z222" i="3"/>
  <c r="Y222" i="3"/>
  <c r="X222" i="3"/>
  <c r="W222" i="3"/>
  <c r="V222" i="3"/>
  <c r="S222" i="3"/>
  <c r="AK221" i="3"/>
  <c r="AJ221" i="3"/>
  <c r="AI221" i="3"/>
  <c r="AH221" i="3"/>
  <c r="AG221" i="3"/>
  <c r="AF221" i="3"/>
  <c r="AE221" i="3"/>
  <c r="AD221" i="3"/>
  <c r="AC221" i="3"/>
  <c r="AB221" i="3"/>
  <c r="AA221" i="3"/>
  <c r="Z221" i="3"/>
  <c r="Y221" i="3"/>
  <c r="X221" i="3"/>
  <c r="W221" i="3"/>
  <c r="V221" i="3"/>
  <c r="S221" i="3"/>
  <c r="AK220" i="3"/>
  <c r="AJ220" i="3"/>
  <c r="AI220" i="3"/>
  <c r="AH220" i="3"/>
  <c r="AG220" i="3"/>
  <c r="AF220" i="3"/>
  <c r="AE220" i="3"/>
  <c r="AD220" i="3"/>
  <c r="AC220" i="3"/>
  <c r="AB220" i="3"/>
  <c r="AA220" i="3"/>
  <c r="Z220" i="3"/>
  <c r="Y220" i="3"/>
  <c r="X220" i="3"/>
  <c r="W220" i="3"/>
  <c r="V220" i="3"/>
  <c r="S220" i="3"/>
  <c r="AK219" i="3"/>
  <c r="AJ219" i="3"/>
  <c r="AI219" i="3"/>
  <c r="AH219" i="3"/>
  <c r="AG219" i="3"/>
  <c r="AF219" i="3"/>
  <c r="AE219" i="3"/>
  <c r="AD219" i="3"/>
  <c r="AC219" i="3"/>
  <c r="AB219" i="3"/>
  <c r="AA219" i="3"/>
  <c r="Z219" i="3"/>
  <c r="Y219" i="3"/>
  <c r="X219" i="3"/>
  <c r="W219" i="3"/>
  <c r="V219" i="3"/>
  <c r="S219" i="3"/>
  <c r="AK218" i="3"/>
  <c r="AJ218" i="3"/>
  <c r="AI218" i="3"/>
  <c r="AH218" i="3"/>
  <c r="AG218" i="3"/>
  <c r="AF218" i="3"/>
  <c r="AE218" i="3"/>
  <c r="AD218" i="3"/>
  <c r="AC218" i="3"/>
  <c r="AB218" i="3"/>
  <c r="AA218" i="3"/>
  <c r="Z218" i="3"/>
  <c r="Y218" i="3"/>
  <c r="X218" i="3"/>
  <c r="W218" i="3"/>
  <c r="V218" i="3"/>
  <c r="S218" i="3"/>
  <c r="AK217" i="3"/>
  <c r="AJ217" i="3"/>
  <c r="AI217" i="3"/>
  <c r="AH217" i="3"/>
  <c r="AG217" i="3"/>
  <c r="AF217" i="3"/>
  <c r="AE217" i="3"/>
  <c r="AD217" i="3"/>
  <c r="AC217" i="3"/>
  <c r="AB217" i="3"/>
  <c r="AA217" i="3"/>
  <c r="Z217" i="3"/>
  <c r="Y217" i="3"/>
  <c r="X217" i="3"/>
  <c r="W217" i="3"/>
  <c r="V217" i="3"/>
  <c r="S217" i="3"/>
  <c r="AK216" i="3"/>
  <c r="AJ216" i="3"/>
  <c r="AI216" i="3"/>
  <c r="AH216" i="3"/>
  <c r="AG216" i="3"/>
  <c r="AF216" i="3"/>
  <c r="AE216" i="3"/>
  <c r="AD216" i="3"/>
  <c r="AC216" i="3"/>
  <c r="AB216" i="3"/>
  <c r="AA216" i="3"/>
  <c r="Z216" i="3"/>
  <c r="Y216" i="3"/>
  <c r="X216" i="3"/>
  <c r="W216" i="3"/>
  <c r="V216" i="3"/>
  <c r="S216" i="3"/>
  <c r="AK215" i="3"/>
  <c r="AJ215" i="3"/>
  <c r="AI215" i="3"/>
  <c r="AH215" i="3"/>
  <c r="AG215" i="3"/>
  <c r="AF215" i="3"/>
  <c r="AE215" i="3"/>
  <c r="AD215" i="3"/>
  <c r="AC215" i="3"/>
  <c r="AB215" i="3"/>
  <c r="AA215" i="3"/>
  <c r="Z215" i="3"/>
  <c r="Y215" i="3"/>
  <c r="X215" i="3"/>
  <c r="W215" i="3"/>
  <c r="V215" i="3"/>
  <c r="S215" i="3"/>
  <c r="AK214" i="3"/>
  <c r="AJ214" i="3"/>
  <c r="AI214" i="3"/>
  <c r="AH214" i="3"/>
  <c r="AG214" i="3"/>
  <c r="AF214" i="3"/>
  <c r="AE214" i="3"/>
  <c r="AD214" i="3"/>
  <c r="AC214" i="3"/>
  <c r="AB214" i="3"/>
  <c r="AA214" i="3"/>
  <c r="Z214" i="3"/>
  <c r="Y214" i="3"/>
  <c r="X214" i="3"/>
  <c r="W214" i="3"/>
  <c r="V214" i="3"/>
  <c r="S214" i="3"/>
  <c r="AK213" i="3"/>
  <c r="AJ213" i="3"/>
  <c r="AI213" i="3"/>
  <c r="AH213" i="3"/>
  <c r="AG213" i="3"/>
  <c r="AF213" i="3"/>
  <c r="AE213" i="3"/>
  <c r="AD213" i="3"/>
  <c r="AC213" i="3"/>
  <c r="AB213" i="3"/>
  <c r="AA213" i="3"/>
  <c r="Z213" i="3"/>
  <c r="Y213" i="3"/>
  <c r="X213" i="3"/>
  <c r="W213" i="3"/>
  <c r="V213" i="3"/>
  <c r="S213" i="3"/>
  <c r="AK212" i="3"/>
  <c r="AJ212" i="3"/>
  <c r="AI212" i="3"/>
  <c r="AH212" i="3"/>
  <c r="AG212" i="3"/>
  <c r="AF212" i="3"/>
  <c r="AE212" i="3"/>
  <c r="AD212" i="3"/>
  <c r="AC212" i="3"/>
  <c r="AB212" i="3"/>
  <c r="AA212" i="3"/>
  <c r="Z212" i="3"/>
  <c r="Y212" i="3"/>
  <c r="X212" i="3"/>
  <c r="W212" i="3"/>
  <c r="V212" i="3"/>
  <c r="S212" i="3"/>
  <c r="AK211" i="3"/>
  <c r="AJ211" i="3"/>
  <c r="AI211" i="3"/>
  <c r="AH211" i="3"/>
  <c r="AG211" i="3"/>
  <c r="AF211" i="3"/>
  <c r="AE211" i="3"/>
  <c r="AD211" i="3"/>
  <c r="AC211" i="3"/>
  <c r="AB211" i="3"/>
  <c r="AA211" i="3"/>
  <c r="Z211" i="3"/>
  <c r="Y211" i="3"/>
  <c r="X211" i="3"/>
  <c r="W211" i="3"/>
  <c r="V211" i="3"/>
  <c r="S211" i="3"/>
  <c r="AK210" i="3"/>
  <c r="AJ210" i="3"/>
  <c r="AI210" i="3"/>
  <c r="AH210" i="3"/>
  <c r="AG210" i="3"/>
  <c r="AF210" i="3"/>
  <c r="AE210" i="3"/>
  <c r="AD210" i="3"/>
  <c r="AC210" i="3"/>
  <c r="AB210" i="3"/>
  <c r="AA210" i="3"/>
  <c r="Z210" i="3"/>
  <c r="Y210" i="3"/>
  <c r="X210" i="3"/>
  <c r="W210" i="3"/>
  <c r="V210" i="3"/>
  <c r="S210" i="3"/>
  <c r="AK209" i="3"/>
  <c r="AJ209" i="3"/>
  <c r="AI209" i="3"/>
  <c r="AH209" i="3"/>
  <c r="AG209" i="3"/>
  <c r="AF209" i="3"/>
  <c r="AE209" i="3"/>
  <c r="AD209" i="3"/>
  <c r="AC209" i="3"/>
  <c r="AB209" i="3"/>
  <c r="AA209" i="3"/>
  <c r="Z209" i="3"/>
  <c r="Y209" i="3"/>
  <c r="X209" i="3"/>
  <c r="W209" i="3"/>
  <c r="V209" i="3"/>
  <c r="S209" i="3"/>
  <c r="AK208" i="3"/>
  <c r="AJ208" i="3"/>
  <c r="AI208" i="3"/>
  <c r="AH208" i="3"/>
  <c r="AG208" i="3"/>
  <c r="AF208" i="3"/>
  <c r="AE208" i="3"/>
  <c r="AD208" i="3"/>
  <c r="AC208" i="3"/>
  <c r="AB208" i="3"/>
  <c r="AA208" i="3"/>
  <c r="Z208" i="3"/>
  <c r="Y208" i="3"/>
  <c r="X208" i="3"/>
  <c r="W208" i="3"/>
  <c r="V208" i="3"/>
  <c r="S208" i="3"/>
  <c r="AK207" i="3"/>
  <c r="AJ207" i="3"/>
  <c r="AI207" i="3"/>
  <c r="AH207" i="3"/>
  <c r="AG207" i="3"/>
  <c r="AF207" i="3"/>
  <c r="AE207" i="3"/>
  <c r="AD207" i="3"/>
  <c r="AC207" i="3"/>
  <c r="AB207" i="3"/>
  <c r="AA207" i="3"/>
  <c r="Z207" i="3"/>
  <c r="Y207" i="3"/>
  <c r="X207" i="3"/>
  <c r="W207" i="3"/>
  <c r="V207" i="3"/>
  <c r="S207" i="3"/>
  <c r="AK206" i="3"/>
  <c r="AJ206" i="3"/>
  <c r="AI206" i="3"/>
  <c r="AH206" i="3"/>
  <c r="AG206" i="3"/>
  <c r="AF206" i="3"/>
  <c r="AE206" i="3"/>
  <c r="AD206" i="3"/>
  <c r="AC206" i="3"/>
  <c r="AB206" i="3"/>
  <c r="AA206" i="3"/>
  <c r="Z206" i="3"/>
  <c r="Y206" i="3"/>
  <c r="X206" i="3"/>
  <c r="W206" i="3"/>
  <c r="V206" i="3"/>
  <c r="S206" i="3"/>
  <c r="AK205" i="3"/>
  <c r="AJ205" i="3"/>
  <c r="AI205" i="3"/>
  <c r="AH205" i="3"/>
  <c r="AG205" i="3"/>
  <c r="AF205" i="3"/>
  <c r="AE205" i="3"/>
  <c r="AD205" i="3"/>
  <c r="AC205" i="3"/>
  <c r="AB205" i="3"/>
  <c r="AA205" i="3"/>
  <c r="Z205" i="3"/>
  <c r="Y205" i="3"/>
  <c r="X205" i="3"/>
  <c r="W205" i="3"/>
  <c r="V205" i="3"/>
  <c r="S205" i="3"/>
  <c r="AK204" i="3"/>
  <c r="AJ204" i="3"/>
  <c r="AI204" i="3"/>
  <c r="AH204" i="3"/>
  <c r="AG204" i="3"/>
  <c r="AF204" i="3"/>
  <c r="AE204" i="3"/>
  <c r="AD204" i="3"/>
  <c r="AC204" i="3"/>
  <c r="AB204" i="3"/>
  <c r="AA204" i="3"/>
  <c r="Z204" i="3"/>
  <c r="Y204" i="3"/>
  <c r="X204" i="3"/>
  <c r="W204" i="3"/>
  <c r="V204" i="3"/>
  <c r="S204" i="3"/>
  <c r="AK203" i="3"/>
  <c r="AJ203" i="3"/>
  <c r="AI203" i="3"/>
  <c r="AH203" i="3"/>
  <c r="AG203" i="3"/>
  <c r="AF203" i="3"/>
  <c r="AE203" i="3"/>
  <c r="AD203" i="3"/>
  <c r="AC203" i="3"/>
  <c r="AB203" i="3"/>
  <c r="AA203" i="3"/>
  <c r="Z203" i="3"/>
  <c r="Y203" i="3"/>
  <c r="X203" i="3"/>
  <c r="W203" i="3"/>
  <c r="V203" i="3"/>
  <c r="S203" i="3"/>
  <c r="AK202" i="3"/>
  <c r="AJ202" i="3"/>
  <c r="AI202" i="3"/>
  <c r="AH202" i="3"/>
  <c r="AG202" i="3"/>
  <c r="AF202" i="3"/>
  <c r="AE202" i="3"/>
  <c r="AD202" i="3"/>
  <c r="AC202" i="3"/>
  <c r="AB202" i="3"/>
  <c r="AA202" i="3"/>
  <c r="Z202" i="3"/>
  <c r="Y202" i="3"/>
  <c r="X202" i="3"/>
  <c r="W202" i="3"/>
  <c r="V202" i="3"/>
  <c r="S202" i="3"/>
  <c r="AK201" i="3"/>
  <c r="AJ201" i="3"/>
  <c r="AI201" i="3"/>
  <c r="AH201" i="3"/>
  <c r="AG201" i="3"/>
  <c r="AF201" i="3"/>
  <c r="AE201" i="3"/>
  <c r="AD201" i="3"/>
  <c r="AC201" i="3"/>
  <c r="AB201" i="3"/>
  <c r="AA201" i="3"/>
  <c r="Z201" i="3"/>
  <c r="Y201" i="3"/>
  <c r="X201" i="3"/>
  <c r="W201" i="3"/>
  <c r="V201" i="3"/>
  <c r="S201" i="3"/>
  <c r="AK200" i="3"/>
  <c r="AJ200" i="3"/>
  <c r="AI200" i="3"/>
  <c r="AH200" i="3"/>
  <c r="AG200" i="3"/>
  <c r="AF200" i="3"/>
  <c r="AE200" i="3"/>
  <c r="AD200" i="3"/>
  <c r="AC200" i="3"/>
  <c r="AB200" i="3"/>
  <c r="AA200" i="3"/>
  <c r="Z200" i="3"/>
  <c r="Y200" i="3"/>
  <c r="X200" i="3"/>
  <c r="W200" i="3"/>
  <c r="V200" i="3"/>
  <c r="S200" i="3"/>
  <c r="AK199" i="3"/>
  <c r="AJ199" i="3"/>
  <c r="AI199" i="3"/>
  <c r="AH199" i="3"/>
  <c r="AG199" i="3"/>
  <c r="AF199" i="3"/>
  <c r="AE199" i="3"/>
  <c r="AD199" i="3"/>
  <c r="AC199" i="3"/>
  <c r="AB199" i="3"/>
  <c r="AA199" i="3"/>
  <c r="Z199" i="3"/>
  <c r="Y199" i="3"/>
  <c r="X199" i="3"/>
  <c r="W199" i="3"/>
  <c r="V199" i="3"/>
  <c r="S199" i="3"/>
  <c r="AK198" i="3"/>
  <c r="AJ198" i="3"/>
  <c r="AI198" i="3"/>
  <c r="AH198" i="3"/>
  <c r="AG198" i="3"/>
  <c r="AF198" i="3"/>
  <c r="AE198" i="3"/>
  <c r="AD198" i="3"/>
  <c r="AC198" i="3"/>
  <c r="AB198" i="3"/>
  <c r="AA198" i="3"/>
  <c r="Z198" i="3"/>
  <c r="Y198" i="3"/>
  <c r="X198" i="3"/>
  <c r="W198" i="3"/>
  <c r="V198" i="3"/>
  <c r="S198" i="3"/>
  <c r="AK197" i="3"/>
  <c r="AJ197" i="3"/>
  <c r="AI197" i="3"/>
  <c r="AH197" i="3"/>
  <c r="AG197" i="3"/>
  <c r="AF197" i="3"/>
  <c r="AE197" i="3"/>
  <c r="AD197" i="3"/>
  <c r="AC197" i="3"/>
  <c r="AB197" i="3"/>
  <c r="AA197" i="3"/>
  <c r="Z197" i="3"/>
  <c r="Y197" i="3"/>
  <c r="X197" i="3"/>
  <c r="W197" i="3"/>
  <c r="V197" i="3"/>
  <c r="S197" i="3"/>
  <c r="AK196" i="3"/>
  <c r="AJ196" i="3"/>
  <c r="AI196" i="3"/>
  <c r="AH196" i="3"/>
  <c r="AG196" i="3"/>
  <c r="AF196" i="3"/>
  <c r="AE196" i="3"/>
  <c r="AD196" i="3"/>
  <c r="AC196" i="3"/>
  <c r="AB196" i="3"/>
  <c r="AA196" i="3"/>
  <c r="Z196" i="3"/>
  <c r="Y196" i="3"/>
  <c r="X196" i="3"/>
  <c r="W196" i="3"/>
  <c r="V196" i="3"/>
  <c r="S196" i="3"/>
  <c r="AK195" i="3"/>
  <c r="AJ195" i="3"/>
  <c r="AI195" i="3"/>
  <c r="AH195" i="3"/>
  <c r="AG195" i="3"/>
  <c r="AF195" i="3"/>
  <c r="AE195" i="3"/>
  <c r="AD195" i="3"/>
  <c r="AC195" i="3"/>
  <c r="AB195" i="3"/>
  <c r="AA195" i="3"/>
  <c r="Z195" i="3"/>
  <c r="Y195" i="3"/>
  <c r="X195" i="3"/>
  <c r="W195" i="3"/>
  <c r="V195" i="3"/>
  <c r="S195" i="3"/>
  <c r="AK194" i="3"/>
  <c r="AJ194" i="3"/>
  <c r="AI194" i="3"/>
  <c r="AH194" i="3"/>
  <c r="AG194" i="3"/>
  <c r="AF194" i="3"/>
  <c r="AE194" i="3"/>
  <c r="AD194" i="3"/>
  <c r="AC194" i="3"/>
  <c r="AB194" i="3"/>
  <c r="AA194" i="3"/>
  <c r="Z194" i="3"/>
  <c r="Y194" i="3"/>
  <c r="X194" i="3"/>
  <c r="W194" i="3"/>
  <c r="V194" i="3"/>
  <c r="S194" i="3"/>
  <c r="AK193" i="3"/>
  <c r="AJ193" i="3"/>
  <c r="AI193" i="3"/>
  <c r="AH193" i="3"/>
  <c r="AG193" i="3"/>
  <c r="AF193" i="3"/>
  <c r="AE193" i="3"/>
  <c r="AD193" i="3"/>
  <c r="AC193" i="3"/>
  <c r="AB193" i="3"/>
  <c r="AA193" i="3"/>
  <c r="Z193" i="3"/>
  <c r="Y193" i="3"/>
  <c r="X193" i="3"/>
  <c r="W193" i="3"/>
  <c r="V193" i="3"/>
  <c r="S193" i="3"/>
  <c r="AK192" i="3"/>
  <c r="AJ192" i="3"/>
  <c r="AI192" i="3"/>
  <c r="AH192" i="3"/>
  <c r="AG192" i="3"/>
  <c r="AF192" i="3"/>
  <c r="AE192" i="3"/>
  <c r="AD192" i="3"/>
  <c r="AC192" i="3"/>
  <c r="AB192" i="3"/>
  <c r="AA192" i="3"/>
  <c r="Z192" i="3"/>
  <c r="Y192" i="3"/>
  <c r="X192" i="3"/>
  <c r="W192" i="3"/>
  <c r="V192" i="3"/>
  <c r="S192" i="3"/>
  <c r="AK191" i="3"/>
  <c r="AJ191" i="3"/>
  <c r="AI191" i="3"/>
  <c r="AH191" i="3"/>
  <c r="AG191" i="3"/>
  <c r="AF191" i="3"/>
  <c r="AE191" i="3"/>
  <c r="AD191" i="3"/>
  <c r="AC191" i="3"/>
  <c r="AB191" i="3"/>
  <c r="AA191" i="3"/>
  <c r="Z191" i="3"/>
  <c r="Y191" i="3"/>
  <c r="X191" i="3"/>
  <c r="W191" i="3"/>
  <c r="V191" i="3"/>
  <c r="S191" i="3"/>
  <c r="AK190" i="3"/>
  <c r="AJ190" i="3"/>
  <c r="AI190" i="3"/>
  <c r="AH190" i="3"/>
  <c r="AG190" i="3"/>
  <c r="AF190" i="3"/>
  <c r="AE190" i="3"/>
  <c r="AD190" i="3"/>
  <c r="AC190" i="3"/>
  <c r="AB190" i="3"/>
  <c r="AA190" i="3"/>
  <c r="Z190" i="3"/>
  <c r="Y190" i="3"/>
  <c r="X190" i="3"/>
  <c r="W190" i="3"/>
  <c r="V190" i="3"/>
  <c r="S190" i="3"/>
  <c r="AK189" i="3"/>
  <c r="AJ189" i="3"/>
  <c r="AI189" i="3"/>
  <c r="AH189" i="3"/>
  <c r="AG189" i="3"/>
  <c r="AF189" i="3"/>
  <c r="AE189" i="3"/>
  <c r="AD189" i="3"/>
  <c r="AC189" i="3"/>
  <c r="AB189" i="3"/>
  <c r="AA189" i="3"/>
  <c r="Z189" i="3"/>
  <c r="Y189" i="3"/>
  <c r="X189" i="3"/>
  <c r="W189" i="3"/>
  <c r="V189" i="3"/>
  <c r="S189" i="3"/>
  <c r="AK188" i="3"/>
  <c r="AJ188" i="3"/>
  <c r="AI188" i="3"/>
  <c r="AH188" i="3"/>
  <c r="AG188" i="3"/>
  <c r="AF188" i="3"/>
  <c r="AE188" i="3"/>
  <c r="AD188" i="3"/>
  <c r="AC188" i="3"/>
  <c r="AB188" i="3"/>
  <c r="AA188" i="3"/>
  <c r="Z188" i="3"/>
  <c r="Y188" i="3"/>
  <c r="X188" i="3"/>
  <c r="W188" i="3"/>
  <c r="V188" i="3"/>
  <c r="S188" i="3"/>
  <c r="AK187" i="3"/>
  <c r="AJ187" i="3"/>
  <c r="AI187" i="3"/>
  <c r="AH187" i="3"/>
  <c r="AG187" i="3"/>
  <c r="AF187" i="3"/>
  <c r="AE187" i="3"/>
  <c r="AD187" i="3"/>
  <c r="AC187" i="3"/>
  <c r="AB187" i="3"/>
  <c r="AA187" i="3"/>
  <c r="Z187" i="3"/>
  <c r="Y187" i="3"/>
  <c r="X187" i="3"/>
  <c r="W187" i="3"/>
  <c r="V187" i="3"/>
  <c r="S187" i="3"/>
  <c r="AK186" i="3"/>
  <c r="AJ186" i="3"/>
  <c r="AI186" i="3"/>
  <c r="AH186" i="3"/>
  <c r="AG186" i="3"/>
  <c r="AF186" i="3"/>
  <c r="AE186" i="3"/>
  <c r="AD186" i="3"/>
  <c r="AC186" i="3"/>
  <c r="AB186" i="3"/>
  <c r="AA186" i="3"/>
  <c r="Z186" i="3"/>
  <c r="Y186" i="3"/>
  <c r="X186" i="3"/>
  <c r="W186" i="3"/>
  <c r="V186" i="3"/>
  <c r="S186" i="3"/>
  <c r="AK185" i="3"/>
  <c r="AJ185" i="3"/>
  <c r="AI185" i="3"/>
  <c r="AH185" i="3"/>
  <c r="AG185" i="3"/>
  <c r="AF185" i="3"/>
  <c r="AE185" i="3"/>
  <c r="AD185" i="3"/>
  <c r="AC185" i="3"/>
  <c r="AB185" i="3"/>
  <c r="AA185" i="3"/>
  <c r="Z185" i="3"/>
  <c r="Y185" i="3"/>
  <c r="X185" i="3"/>
  <c r="W185" i="3"/>
  <c r="V185" i="3"/>
  <c r="S185" i="3"/>
  <c r="AK184" i="3"/>
  <c r="AJ184" i="3"/>
  <c r="AI184" i="3"/>
  <c r="AH184" i="3"/>
  <c r="AG184" i="3"/>
  <c r="AF184" i="3"/>
  <c r="AE184" i="3"/>
  <c r="AD184" i="3"/>
  <c r="AC184" i="3"/>
  <c r="AB184" i="3"/>
  <c r="AA184" i="3"/>
  <c r="Z184" i="3"/>
  <c r="Y184" i="3"/>
  <c r="X184" i="3"/>
  <c r="W184" i="3"/>
  <c r="V184" i="3"/>
  <c r="S184" i="3"/>
  <c r="AK183" i="3"/>
  <c r="AJ183" i="3"/>
  <c r="AI183" i="3"/>
  <c r="AH183" i="3"/>
  <c r="AG183" i="3"/>
  <c r="AF183" i="3"/>
  <c r="AE183" i="3"/>
  <c r="AD183" i="3"/>
  <c r="AC183" i="3"/>
  <c r="AB183" i="3"/>
  <c r="AA183" i="3"/>
  <c r="Z183" i="3"/>
  <c r="Y183" i="3"/>
  <c r="X183" i="3"/>
  <c r="W183" i="3"/>
  <c r="V183" i="3"/>
  <c r="S183" i="3"/>
  <c r="AK182" i="3"/>
  <c r="AJ182" i="3"/>
  <c r="AI182" i="3"/>
  <c r="AH182" i="3"/>
  <c r="AG182" i="3"/>
  <c r="AF182" i="3"/>
  <c r="AE182" i="3"/>
  <c r="AD182" i="3"/>
  <c r="AC182" i="3"/>
  <c r="AB182" i="3"/>
  <c r="AA182" i="3"/>
  <c r="Z182" i="3"/>
  <c r="Y182" i="3"/>
  <c r="X182" i="3"/>
  <c r="W182" i="3"/>
  <c r="V182" i="3"/>
  <c r="S182" i="3"/>
  <c r="AK181" i="3"/>
  <c r="AJ181" i="3"/>
  <c r="AI181" i="3"/>
  <c r="AH181" i="3"/>
  <c r="AG181" i="3"/>
  <c r="AF181" i="3"/>
  <c r="AE181" i="3"/>
  <c r="AD181" i="3"/>
  <c r="AC181" i="3"/>
  <c r="AB181" i="3"/>
  <c r="AA181" i="3"/>
  <c r="Z181" i="3"/>
  <c r="Y181" i="3"/>
  <c r="X181" i="3"/>
  <c r="W181" i="3"/>
  <c r="V181" i="3"/>
  <c r="S181" i="3"/>
  <c r="AK180" i="3"/>
  <c r="AJ180" i="3"/>
  <c r="AI180" i="3"/>
  <c r="AH180" i="3"/>
  <c r="AG180" i="3"/>
  <c r="AF180" i="3"/>
  <c r="AE180" i="3"/>
  <c r="AD180" i="3"/>
  <c r="AC180" i="3"/>
  <c r="AB180" i="3"/>
  <c r="AA180" i="3"/>
  <c r="Z180" i="3"/>
  <c r="Y180" i="3"/>
  <c r="X180" i="3"/>
  <c r="W180" i="3"/>
  <c r="V180" i="3"/>
  <c r="S180" i="3"/>
  <c r="AK179" i="3"/>
  <c r="AJ179" i="3"/>
  <c r="AI179" i="3"/>
  <c r="AH179" i="3"/>
  <c r="AG179" i="3"/>
  <c r="AF179" i="3"/>
  <c r="AE179" i="3"/>
  <c r="AD179" i="3"/>
  <c r="AC179" i="3"/>
  <c r="AB179" i="3"/>
  <c r="AA179" i="3"/>
  <c r="Z179" i="3"/>
  <c r="Y179" i="3"/>
  <c r="X179" i="3"/>
  <c r="W179" i="3"/>
  <c r="V179" i="3"/>
  <c r="S179" i="3"/>
  <c r="AK178" i="3"/>
  <c r="AJ178" i="3"/>
  <c r="AI178" i="3"/>
  <c r="AH178" i="3"/>
  <c r="AG178" i="3"/>
  <c r="AF178" i="3"/>
  <c r="AE178" i="3"/>
  <c r="AD178" i="3"/>
  <c r="AC178" i="3"/>
  <c r="AB178" i="3"/>
  <c r="AA178" i="3"/>
  <c r="Z178" i="3"/>
  <c r="Y178" i="3"/>
  <c r="X178" i="3"/>
  <c r="W178" i="3"/>
  <c r="V178" i="3"/>
  <c r="S178" i="3"/>
  <c r="AK177" i="3"/>
  <c r="AJ177" i="3"/>
  <c r="AI177" i="3"/>
  <c r="AH177" i="3"/>
  <c r="AG177" i="3"/>
  <c r="AF177" i="3"/>
  <c r="AE177" i="3"/>
  <c r="AD177" i="3"/>
  <c r="AC177" i="3"/>
  <c r="AB177" i="3"/>
  <c r="AA177" i="3"/>
  <c r="Z177" i="3"/>
  <c r="Y177" i="3"/>
  <c r="X177" i="3"/>
  <c r="W177" i="3"/>
  <c r="V177" i="3"/>
  <c r="S177" i="3"/>
  <c r="AK176" i="3"/>
  <c r="AJ176" i="3"/>
  <c r="AI176" i="3"/>
  <c r="AH176" i="3"/>
  <c r="AG176" i="3"/>
  <c r="AF176" i="3"/>
  <c r="AE176" i="3"/>
  <c r="AD176" i="3"/>
  <c r="AC176" i="3"/>
  <c r="AB176" i="3"/>
  <c r="AA176" i="3"/>
  <c r="Z176" i="3"/>
  <c r="Y176" i="3"/>
  <c r="X176" i="3"/>
  <c r="W176" i="3"/>
  <c r="V176" i="3"/>
  <c r="S176" i="3"/>
  <c r="AK175" i="3"/>
  <c r="AJ175" i="3"/>
  <c r="AI175" i="3"/>
  <c r="AH175" i="3"/>
  <c r="AG175" i="3"/>
  <c r="AF175" i="3"/>
  <c r="AE175" i="3"/>
  <c r="AD175" i="3"/>
  <c r="AC175" i="3"/>
  <c r="AB175" i="3"/>
  <c r="AA175" i="3"/>
  <c r="Z175" i="3"/>
  <c r="Y175" i="3"/>
  <c r="X175" i="3"/>
  <c r="W175" i="3"/>
  <c r="V175" i="3"/>
  <c r="S175" i="3"/>
  <c r="AK174" i="3"/>
  <c r="AJ174" i="3"/>
  <c r="AI174" i="3"/>
  <c r="AH174" i="3"/>
  <c r="AG174" i="3"/>
  <c r="AF174" i="3"/>
  <c r="AE174" i="3"/>
  <c r="AD174" i="3"/>
  <c r="AC174" i="3"/>
  <c r="AB174" i="3"/>
  <c r="AA174" i="3"/>
  <c r="Z174" i="3"/>
  <c r="Y174" i="3"/>
  <c r="X174" i="3"/>
  <c r="W174" i="3"/>
  <c r="V174" i="3"/>
  <c r="S174" i="3"/>
  <c r="AK173" i="3"/>
  <c r="AJ173" i="3"/>
  <c r="AI173" i="3"/>
  <c r="AH173" i="3"/>
  <c r="AG173" i="3"/>
  <c r="AF173" i="3"/>
  <c r="AE173" i="3"/>
  <c r="AD173" i="3"/>
  <c r="AC173" i="3"/>
  <c r="AB173" i="3"/>
  <c r="AA173" i="3"/>
  <c r="Z173" i="3"/>
  <c r="Y173" i="3"/>
  <c r="X173" i="3"/>
  <c r="W173" i="3"/>
  <c r="V173" i="3"/>
  <c r="S173" i="3"/>
  <c r="AK172" i="3"/>
  <c r="AJ172" i="3"/>
  <c r="AI172" i="3"/>
  <c r="AH172" i="3"/>
  <c r="AG172" i="3"/>
  <c r="AF172" i="3"/>
  <c r="AE172" i="3"/>
  <c r="AD172" i="3"/>
  <c r="AC172" i="3"/>
  <c r="AB172" i="3"/>
  <c r="AA172" i="3"/>
  <c r="Z172" i="3"/>
  <c r="Y172" i="3"/>
  <c r="X172" i="3"/>
  <c r="W172" i="3"/>
  <c r="V172" i="3"/>
  <c r="S172" i="3"/>
  <c r="AK171" i="3"/>
  <c r="AJ171" i="3"/>
  <c r="AI171" i="3"/>
  <c r="AH171" i="3"/>
  <c r="AG171" i="3"/>
  <c r="AF171" i="3"/>
  <c r="AE171" i="3"/>
  <c r="AD171" i="3"/>
  <c r="AC171" i="3"/>
  <c r="AB171" i="3"/>
  <c r="AA171" i="3"/>
  <c r="Z171" i="3"/>
  <c r="Y171" i="3"/>
  <c r="X171" i="3"/>
  <c r="W171" i="3"/>
  <c r="V171" i="3"/>
  <c r="S171" i="3"/>
  <c r="AK170" i="3"/>
  <c r="AJ170" i="3"/>
  <c r="AI170" i="3"/>
  <c r="AH170" i="3"/>
  <c r="AG170" i="3"/>
  <c r="AF170" i="3"/>
  <c r="AE170" i="3"/>
  <c r="AD170" i="3"/>
  <c r="AC170" i="3"/>
  <c r="AB170" i="3"/>
  <c r="AA170" i="3"/>
  <c r="Z170" i="3"/>
  <c r="Y170" i="3"/>
  <c r="X170" i="3"/>
  <c r="W170" i="3"/>
  <c r="V170" i="3"/>
  <c r="S170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S169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S168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S167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S166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S165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S164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S163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S162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S161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S160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S159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S158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S157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S156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S155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S154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S153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S152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S151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S150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S149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S148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S147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S146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S145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S144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S143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S142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S141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S140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S139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S138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S137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S136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S135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S134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S133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S132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S131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S130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S129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S128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S127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S126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S125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S124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S123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S122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S121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S120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S119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S118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S117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S116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S115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S114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S113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S112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S111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S110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S109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S108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S107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S106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S105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S104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S103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S102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S101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S100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S99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S98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S97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S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S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S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S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S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S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S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S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S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S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S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S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S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S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S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S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S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S79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S78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S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S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S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S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S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S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S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S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S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S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S67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S66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S65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S64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S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S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S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S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S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S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S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S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S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S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S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S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S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S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S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S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S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S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S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S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S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S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S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S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S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S38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S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S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S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S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S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S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S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S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S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S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S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S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S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S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S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S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S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S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S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S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S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S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S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S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S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S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S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S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S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S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S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S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S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S4" i="3"/>
  <c r="S3" i="3"/>
  <c r="S2" i="3"/>
  <c r="R57" i="2"/>
  <c r="D57" i="2"/>
  <c r="D56" i="2"/>
  <c r="Q55" i="2"/>
  <c r="P55" i="2"/>
  <c r="D55" i="2"/>
  <c r="Q54" i="2"/>
  <c r="P54" i="2"/>
  <c r="R54" i="2" s="1"/>
  <c r="D54" i="2"/>
  <c r="Q53" i="2"/>
  <c r="P53" i="2"/>
  <c r="D53" i="2"/>
  <c r="Q52" i="2"/>
  <c r="P52" i="2"/>
  <c r="D52" i="2"/>
  <c r="Q51" i="2"/>
  <c r="P51" i="2"/>
  <c r="R51" i="2" s="1"/>
  <c r="D51" i="2"/>
  <c r="Q50" i="2"/>
  <c r="P50" i="2"/>
  <c r="R50" i="2" s="1"/>
  <c r="D50" i="2"/>
  <c r="Q49" i="2"/>
  <c r="P49" i="2"/>
  <c r="D49" i="2"/>
  <c r="Q48" i="2"/>
  <c r="P48" i="2"/>
  <c r="D48" i="2"/>
  <c r="Q47" i="2"/>
  <c r="P47" i="2"/>
  <c r="R47" i="2" s="1"/>
  <c r="D47" i="2"/>
  <c r="Q46" i="2"/>
  <c r="P46" i="2"/>
  <c r="R46" i="2" s="1"/>
  <c r="D46" i="2"/>
  <c r="Q45" i="2"/>
  <c r="R45" i="2" s="1"/>
  <c r="P45" i="2"/>
  <c r="D45" i="2"/>
  <c r="Q44" i="2"/>
  <c r="P44" i="2"/>
  <c r="R44" i="2" s="1"/>
  <c r="D44" i="2"/>
  <c r="Q43" i="2"/>
  <c r="P43" i="2"/>
  <c r="R43" i="2" s="1"/>
  <c r="D43" i="2"/>
  <c r="Q42" i="2"/>
  <c r="P42" i="2"/>
  <c r="R42" i="2" s="1"/>
  <c r="D42" i="2"/>
  <c r="Q41" i="2"/>
  <c r="R41" i="2" s="1"/>
  <c r="P41" i="2"/>
  <c r="D41" i="2"/>
  <c r="Q40" i="2"/>
  <c r="P40" i="2"/>
  <c r="R40" i="2" s="1"/>
  <c r="G40" i="2"/>
  <c r="K40" i="2" s="1"/>
  <c r="L40" i="2" s="1"/>
  <c r="D40" i="2"/>
  <c r="Q39" i="2"/>
  <c r="P39" i="2"/>
  <c r="K39" i="2"/>
  <c r="L39" i="2" s="1"/>
  <c r="D39" i="2"/>
  <c r="Q38" i="2"/>
  <c r="P38" i="2"/>
  <c r="R38" i="2" s="1"/>
  <c r="K38" i="2"/>
  <c r="L38" i="2" s="1"/>
  <c r="D38" i="2"/>
  <c r="R37" i="2"/>
  <c r="Q37" i="2"/>
  <c r="P37" i="2"/>
  <c r="K37" i="2"/>
  <c r="L37" i="2" s="1"/>
  <c r="D37" i="2"/>
  <c r="Q36" i="2"/>
  <c r="P36" i="2"/>
  <c r="K36" i="2"/>
  <c r="L36" i="2" s="1"/>
  <c r="D36" i="2"/>
  <c r="Q35" i="2"/>
  <c r="P35" i="2"/>
  <c r="R35" i="2" s="1"/>
  <c r="K35" i="2"/>
  <c r="L35" i="2" s="1"/>
  <c r="D35" i="2"/>
  <c r="Q34" i="2"/>
  <c r="P34" i="2"/>
  <c r="R34" i="2" s="1"/>
  <c r="K34" i="2"/>
  <c r="L34" i="2" s="1"/>
  <c r="D34" i="2"/>
  <c r="Q33" i="2"/>
  <c r="P33" i="2"/>
  <c r="R33" i="2" s="1"/>
  <c r="K33" i="2"/>
  <c r="L33" i="2" s="1"/>
  <c r="D33" i="2"/>
  <c r="Q32" i="2"/>
  <c r="P32" i="2"/>
  <c r="R32" i="2" s="1"/>
  <c r="K32" i="2"/>
  <c r="L32" i="2" s="1"/>
  <c r="D32" i="2"/>
  <c r="Q31" i="2"/>
  <c r="P31" i="2"/>
  <c r="K31" i="2"/>
  <c r="L31" i="2" s="1"/>
  <c r="D31" i="2"/>
  <c r="Q30" i="2"/>
  <c r="P30" i="2"/>
  <c r="R30" i="2" s="1"/>
  <c r="K30" i="2"/>
  <c r="L30" i="2" s="1"/>
  <c r="D30" i="2"/>
  <c r="Q29" i="2"/>
  <c r="R29" i="2" s="1"/>
  <c r="P29" i="2"/>
  <c r="K29" i="2"/>
  <c r="L29" i="2" s="1"/>
  <c r="D29" i="2"/>
  <c r="Q28" i="2"/>
  <c r="P28" i="2"/>
  <c r="R28" i="2" s="1"/>
  <c r="K28" i="2"/>
  <c r="L28" i="2" s="1"/>
  <c r="D28" i="2"/>
  <c r="R27" i="2"/>
  <c r="Q27" i="2"/>
  <c r="P27" i="2"/>
  <c r="K27" i="2"/>
  <c r="L27" i="2" s="1"/>
  <c r="D27" i="2"/>
  <c r="Q26" i="2"/>
  <c r="P26" i="2"/>
  <c r="K26" i="2"/>
  <c r="L26" i="2" s="1"/>
  <c r="D26" i="2"/>
  <c r="Q25" i="2"/>
  <c r="P25" i="2"/>
  <c r="R25" i="2" s="1"/>
  <c r="K25" i="2"/>
  <c r="L25" i="2" s="1"/>
  <c r="D25" i="2"/>
  <c r="Q24" i="2"/>
  <c r="P24" i="2"/>
  <c r="R24" i="2" s="1"/>
  <c r="K24" i="2"/>
  <c r="L24" i="2" s="1"/>
  <c r="D24" i="2"/>
  <c r="Q23" i="2"/>
  <c r="R23" i="2" s="1"/>
  <c r="P23" i="2"/>
  <c r="K23" i="2"/>
  <c r="L23" i="2" s="1"/>
  <c r="D23" i="2"/>
  <c r="Q22" i="2"/>
  <c r="P22" i="2"/>
  <c r="R22" i="2" s="1"/>
  <c r="K22" i="2"/>
  <c r="L22" i="2" s="1"/>
  <c r="D22" i="2"/>
  <c r="Q21" i="2"/>
  <c r="P21" i="2"/>
  <c r="K21" i="2"/>
  <c r="L21" i="2" s="1"/>
  <c r="D21" i="2"/>
  <c r="Q20" i="2"/>
  <c r="P20" i="2"/>
  <c r="K20" i="2"/>
  <c r="L20" i="2" s="1"/>
  <c r="D20" i="2"/>
  <c r="Q19" i="2"/>
  <c r="P19" i="2"/>
  <c r="R19" i="2" s="1"/>
  <c r="K19" i="2"/>
  <c r="L19" i="2" s="1"/>
  <c r="D19" i="2"/>
  <c r="Q18" i="2"/>
  <c r="P18" i="2"/>
  <c r="R18" i="2" s="1"/>
  <c r="K18" i="2"/>
  <c r="L18" i="2" s="1"/>
  <c r="D18" i="2"/>
  <c r="Q17" i="2"/>
  <c r="P17" i="2"/>
  <c r="R17" i="2" s="1"/>
  <c r="L17" i="2"/>
  <c r="K17" i="2"/>
  <c r="D17" i="2"/>
  <c r="Q16" i="2"/>
  <c r="P16" i="2"/>
  <c r="R16" i="2" s="1"/>
  <c r="K16" i="2"/>
  <c r="L16" i="2" s="1"/>
  <c r="D16" i="2"/>
  <c r="Q15" i="2"/>
  <c r="P15" i="2"/>
  <c r="K15" i="2"/>
  <c r="L15" i="2" s="1"/>
  <c r="D15" i="2"/>
  <c r="Q14" i="2"/>
  <c r="P14" i="2"/>
  <c r="R14" i="2" s="1"/>
  <c r="K14" i="2"/>
  <c r="L14" i="2" s="1"/>
  <c r="D14" i="2"/>
  <c r="Q13" i="2"/>
  <c r="R13" i="2" s="1"/>
  <c r="P13" i="2"/>
  <c r="K13" i="2"/>
  <c r="L13" i="2" s="1"/>
  <c r="D13" i="2"/>
  <c r="Q12" i="2"/>
  <c r="P12" i="2"/>
  <c r="R12" i="2" s="1"/>
  <c r="K12" i="2"/>
  <c r="L12" i="2" s="1"/>
  <c r="D12" i="2"/>
  <c r="Q11" i="2"/>
  <c r="P11" i="2"/>
  <c r="R11" i="2" s="1"/>
  <c r="K11" i="2"/>
  <c r="L11" i="2" s="1"/>
  <c r="D11" i="2"/>
  <c r="Q10" i="2"/>
  <c r="P10" i="2"/>
  <c r="R10" i="2" s="1"/>
  <c r="K10" i="2"/>
  <c r="L10" i="2" s="1"/>
  <c r="D10" i="2"/>
  <c r="Q9" i="2"/>
  <c r="P9" i="2"/>
  <c r="R9" i="2" s="1"/>
  <c r="K9" i="2"/>
  <c r="L9" i="2" s="1"/>
  <c r="D9" i="2"/>
  <c r="Q8" i="2"/>
  <c r="P8" i="2"/>
  <c r="R8" i="2" s="1"/>
  <c r="K8" i="2"/>
  <c r="L8" i="2" s="1"/>
  <c r="D8" i="2"/>
  <c r="Q7" i="2"/>
  <c r="P7" i="2"/>
  <c r="K7" i="2"/>
  <c r="L7" i="2" s="1"/>
  <c r="D7" i="2"/>
  <c r="Q6" i="2"/>
  <c r="P6" i="2"/>
  <c r="R6" i="2" s="1"/>
  <c r="K6" i="2"/>
  <c r="L6" i="2" s="1"/>
  <c r="D6" i="2"/>
  <c r="Q5" i="2"/>
  <c r="P5" i="2"/>
  <c r="R5" i="2" s="1"/>
  <c r="K5" i="2"/>
  <c r="L5" i="2" s="1"/>
  <c r="D5" i="2"/>
  <c r="Q4" i="2"/>
  <c r="P4" i="2"/>
  <c r="K4" i="2"/>
  <c r="L4" i="2" s="1"/>
  <c r="H4" i="2"/>
  <c r="H5" i="2" s="1"/>
  <c r="D4" i="2"/>
  <c r="Q3" i="2"/>
  <c r="P3" i="2"/>
  <c r="R3" i="2" s="1"/>
  <c r="K3" i="2"/>
  <c r="L3" i="2" s="1"/>
  <c r="H3" i="2"/>
  <c r="I3" i="2" s="1"/>
  <c r="F3" i="2"/>
  <c r="F4" i="2" s="1"/>
  <c r="D3" i="2"/>
  <c r="Q2" i="2"/>
  <c r="P2" i="2"/>
  <c r="R2" i="2" s="1"/>
  <c r="K2" i="2"/>
  <c r="L2" i="2" s="1"/>
  <c r="I2" i="2"/>
  <c r="J2" i="2" s="1"/>
  <c r="D2" i="2"/>
  <c r="I17" i="1"/>
  <c r="H17" i="1"/>
  <c r="F17" i="1"/>
  <c r="J17" i="1" s="1"/>
  <c r="E17" i="1"/>
  <c r="H16" i="1"/>
  <c r="F16" i="1"/>
  <c r="J16" i="1" s="1"/>
  <c r="E16" i="1"/>
  <c r="I16" i="1" s="1"/>
  <c r="I15" i="1"/>
  <c r="H15" i="1"/>
  <c r="F15" i="1"/>
  <c r="J15" i="1" s="1"/>
  <c r="E15" i="1"/>
  <c r="I14" i="1"/>
  <c r="H14" i="1"/>
  <c r="F14" i="1"/>
  <c r="J14" i="1" s="1"/>
  <c r="E14" i="1"/>
  <c r="H13" i="1"/>
  <c r="F13" i="1"/>
  <c r="J13" i="1" s="1"/>
  <c r="E13" i="1"/>
  <c r="I13" i="1" s="1"/>
  <c r="I12" i="1"/>
  <c r="H12" i="1"/>
  <c r="F12" i="1"/>
  <c r="J12" i="1" s="1"/>
  <c r="E12" i="1"/>
  <c r="H11" i="1"/>
  <c r="F11" i="1"/>
  <c r="J11" i="1" s="1"/>
  <c r="E11" i="1"/>
  <c r="I11" i="1" s="1"/>
  <c r="H10" i="1"/>
  <c r="F10" i="1"/>
  <c r="J10" i="1" s="1"/>
  <c r="E10" i="1"/>
  <c r="I10" i="1" s="1"/>
  <c r="I9" i="1"/>
  <c r="H9" i="1"/>
  <c r="F9" i="1"/>
  <c r="J9" i="1" s="1"/>
  <c r="E9" i="1"/>
  <c r="H8" i="1"/>
  <c r="F8" i="1"/>
  <c r="J8" i="1" s="1"/>
  <c r="E8" i="1"/>
  <c r="I8" i="1" s="1"/>
  <c r="H7" i="1"/>
  <c r="F7" i="1"/>
  <c r="J7" i="1" s="1"/>
  <c r="E7" i="1"/>
  <c r="I7" i="1" s="1"/>
  <c r="H6" i="1"/>
  <c r="F6" i="1"/>
  <c r="J6" i="1" s="1"/>
  <c r="E6" i="1"/>
  <c r="I6" i="1" s="1"/>
  <c r="I5" i="1"/>
  <c r="H5" i="1"/>
  <c r="F5" i="1"/>
  <c r="J5" i="1" s="1"/>
  <c r="E5" i="1"/>
  <c r="H4" i="1"/>
  <c r="F4" i="1"/>
  <c r="J4" i="1" s="1"/>
  <c r="E4" i="1"/>
  <c r="I4" i="1" s="1"/>
  <c r="H3" i="1"/>
  <c r="F3" i="1"/>
  <c r="J3" i="1" s="1"/>
  <c r="E3" i="1"/>
  <c r="I3" i="1" s="1"/>
  <c r="H2" i="1"/>
  <c r="F2" i="1"/>
  <c r="J2" i="1" s="1"/>
  <c r="E2" i="1"/>
  <c r="I2" i="1" s="1"/>
  <c r="R55" i="2" l="1"/>
  <c r="R31" i="2"/>
  <c r="R39" i="2"/>
  <c r="R48" i="2"/>
  <c r="R4" i="2"/>
  <c r="R26" i="2"/>
  <c r="R49" i="2"/>
  <c r="G41" i="2"/>
  <c r="G42" i="2" s="1"/>
  <c r="R21" i="2"/>
  <c r="R52" i="2"/>
  <c r="R7" i="2"/>
  <c r="R15" i="2"/>
  <c r="R53" i="2"/>
  <c r="R36" i="2"/>
  <c r="R20" i="2"/>
  <c r="U89" i="7"/>
  <c r="T89" i="7"/>
  <c r="S89" i="7"/>
  <c r="V89" i="7"/>
  <c r="R88" i="2"/>
  <c r="R87" i="2"/>
  <c r="R72" i="2"/>
  <c r="R86" i="2"/>
  <c r="R82" i="2"/>
  <c r="R83" i="2"/>
  <c r="R80" i="2"/>
  <c r="R79" i="2"/>
  <c r="R77" i="2"/>
  <c r="R81" i="2"/>
  <c r="R71" i="2"/>
  <c r="R66" i="2"/>
  <c r="R78" i="2"/>
  <c r="R76" i="2"/>
  <c r="R75" i="2"/>
  <c r="R74" i="2"/>
  <c r="R73" i="2"/>
  <c r="R70" i="2"/>
  <c r="R69" i="2"/>
  <c r="R68" i="2"/>
  <c r="R67" i="2"/>
  <c r="R65" i="2"/>
  <c r="R64" i="2"/>
  <c r="R63" i="2"/>
  <c r="R62" i="2"/>
  <c r="R61" i="2"/>
  <c r="F5" i="2"/>
  <c r="H6" i="2"/>
  <c r="G43" i="2"/>
  <c r="K42" i="2"/>
  <c r="L42" i="2" s="1"/>
  <c r="I4" i="2"/>
  <c r="J4" i="2" s="1"/>
  <c r="K41" i="2"/>
  <c r="L41" i="2" s="1"/>
  <c r="J3" i="2"/>
  <c r="F6" i="2" l="1"/>
  <c r="H7" i="2"/>
  <c r="I6" i="2"/>
  <c r="G44" i="2"/>
  <c r="K43" i="2"/>
  <c r="L43" i="2" s="1"/>
  <c r="I5" i="2"/>
  <c r="J5" i="2" s="1"/>
  <c r="G45" i="2" l="1"/>
  <c r="K44" i="2"/>
  <c r="L44" i="2" s="1"/>
  <c r="H8" i="2"/>
  <c r="F7" i="2"/>
  <c r="J6" i="2"/>
  <c r="H9" i="2" l="1"/>
  <c r="F8" i="2"/>
  <c r="I7" i="2"/>
  <c r="J7" i="2" s="1"/>
  <c r="G46" i="2"/>
  <c r="K45" i="2"/>
  <c r="L45" i="2" s="1"/>
  <c r="G47" i="2" l="1"/>
  <c r="K46" i="2"/>
  <c r="L46" i="2" s="1"/>
  <c r="F9" i="2"/>
  <c r="I8" i="2"/>
  <c r="J8" i="2" s="1"/>
  <c r="H10" i="2"/>
  <c r="I9" i="2"/>
  <c r="H11" i="2" l="1"/>
  <c r="F10" i="2"/>
  <c r="J9" i="2"/>
  <c r="K47" i="2"/>
  <c r="L47" i="2" s="1"/>
  <c r="G48" i="2"/>
  <c r="G49" i="2" l="1"/>
  <c r="K48" i="2"/>
  <c r="L48" i="2" s="1"/>
  <c r="F11" i="2"/>
  <c r="H12" i="2"/>
  <c r="I10" i="2"/>
  <c r="J10" i="2" s="1"/>
  <c r="F12" i="2" l="1"/>
  <c r="I11" i="2"/>
  <c r="J11" i="2" s="1"/>
  <c r="H13" i="2"/>
  <c r="I12" i="2"/>
  <c r="G50" i="2"/>
  <c r="K49" i="2"/>
  <c r="L49" i="2" s="1"/>
  <c r="K50" i="2" l="1"/>
  <c r="L50" i="2" s="1"/>
  <c r="G51" i="2"/>
  <c r="H14" i="2"/>
  <c r="F13" i="2"/>
  <c r="J12" i="2"/>
  <c r="F14" i="2" l="1"/>
  <c r="H15" i="2"/>
  <c r="I14" i="2"/>
  <c r="I13" i="2"/>
  <c r="J13" i="2" s="1"/>
  <c r="G52" i="2"/>
  <c r="K51" i="2"/>
  <c r="L51" i="2" s="1"/>
  <c r="G53" i="2" l="1"/>
  <c r="K52" i="2"/>
  <c r="L52" i="2" s="1"/>
  <c r="H16" i="2"/>
  <c r="F15" i="2"/>
  <c r="J14" i="2"/>
  <c r="F16" i="2" l="1"/>
  <c r="I15" i="2"/>
  <c r="J15" i="2" s="1"/>
  <c r="I16" i="2"/>
  <c r="H17" i="2"/>
  <c r="K53" i="2"/>
  <c r="L53" i="2" s="1"/>
  <c r="G54" i="2"/>
  <c r="G55" i="2" l="1"/>
  <c r="K54" i="2"/>
  <c r="L54" i="2" s="1"/>
  <c r="H18" i="2"/>
  <c r="J16" i="2"/>
  <c r="F17" i="2"/>
  <c r="F18" i="2" l="1"/>
  <c r="I17" i="2"/>
  <c r="J17" i="2" s="1"/>
  <c r="H19" i="2"/>
  <c r="I18" i="2"/>
  <c r="G56" i="2"/>
  <c r="K55" i="2"/>
  <c r="L55" i="2" s="1"/>
  <c r="K56" i="2" l="1"/>
  <c r="L56" i="2" s="1"/>
  <c r="G57" i="2"/>
  <c r="H20" i="2"/>
  <c r="F19" i="2"/>
  <c r="I19" i="2" s="1"/>
  <c r="J18" i="2"/>
  <c r="K57" i="2" l="1"/>
  <c r="L57" i="2" s="1"/>
  <c r="G58" i="2"/>
  <c r="F20" i="2"/>
  <c r="J19" i="2"/>
  <c r="H21" i="2"/>
  <c r="I20" i="2"/>
  <c r="G59" i="2" l="1"/>
  <c r="K58" i="2"/>
  <c r="L58" i="2" s="1"/>
  <c r="H22" i="2"/>
  <c r="F21" i="2"/>
  <c r="J20" i="2"/>
  <c r="G60" i="2" l="1"/>
  <c r="K59" i="2"/>
  <c r="L59" i="2" s="1"/>
  <c r="F22" i="2"/>
  <c r="I21" i="2"/>
  <c r="J21" i="2" s="1"/>
  <c r="H23" i="2"/>
  <c r="I22" i="2"/>
  <c r="G61" i="2" l="1"/>
  <c r="K60" i="2"/>
  <c r="L60" i="2" s="1"/>
  <c r="H24" i="2"/>
  <c r="F23" i="2"/>
  <c r="J22" i="2"/>
  <c r="G62" i="2" l="1"/>
  <c r="K61" i="2"/>
  <c r="L61" i="2" s="1"/>
  <c r="F24" i="2"/>
  <c r="I24" i="2" s="1"/>
  <c r="H25" i="2"/>
  <c r="I23" i="2"/>
  <c r="J23" i="2" s="1"/>
  <c r="G63" i="2" l="1"/>
  <c r="K62" i="2"/>
  <c r="L62" i="2" s="1"/>
  <c r="H26" i="2"/>
  <c r="F25" i="2"/>
  <c r="J24" i="2"/>
  <c r="G64" i="2" l="1"/>
  <c r="K63" i="2"/>
  <c r="L63" i="2" s="1"/>
  <c r="F26" i="2"/>
  <c r="I26" i="2"/>
  <c r="H27" i="2"/>
  <c r="I25" i="2"/>
  <c r="J25" i="2" s="1"/>
  <c r="G65" i="2" l="1"/>
  <c r="K64" i="2"/>
  <c r="L64" i="2" s="1"/>
  <c r="H28" i="2"/>
  <c r="J26" i="2"/>
  <c r="F27" i="2"/>
  <c r="G66" i="2" l="1"/>
  <c r="K65" i="2"/>
  <c r="L65" i="2" s="1"/>
  <c r="F28" i="2"/>
  <c r="I27" i="2"/>
  <c r="J27" i="2" s="1"/>
  <c r="H29" i="2"/>
  <c r="I28" i="2"/>
  <c r="G67" i="2" l="1"/>
  <c r="K66" i="2"/>
  <c r="L66" i="2" s="1"/>
  <c r="H30" i="2"/>
  <c r="F29" i="2"/>
  <c r="J28" i="2"/>
  <c r="G68" i="2" l="1"/>
  <c r="K67" i="2"/>
  <c r="L67" i="2" s="1"/>
  <c r="F30" i="2"/>
  <c r="H31" i="2"/>
  <c r="I30" i="2"/>
  <c r="I29" i="2"/>
  <c r="J29" i="2" s="1"/>
  <c r="G69" i="2" l="1"/>
  <c r="K68" i="2"/>
  <c r="L68" i="2" s="1"/>
  <c r="H32" i="2"/>
  <c r="F31" i="2"/>
  <c r="J30" i="2"/>
  <c r="G70" i="2" l="1"/>
  <c r="K69" i="2"/>
  <c r="L69" i="2" s="1"/>
  <c r="F32" i="2"/>
  <c r="I31" i="2"/>
  <c r="J31" i="2" s="1"/>
  <c r="I32" i="2"/>
  <c r="H33" i="2"/>
  <c r="G71" i="2" l="1"/>
  <c r="K70" i="2"/>
  <c r="L70" i="2" s="1"/>
  <c r="H34" i="2"/>
  <c r="J32" i="2"/>
  <c r="F33" i="2"/>
  <c r="G72" i="2" l="1"/>
  <c r="K71" i="2"/>
  <c r="L71" i="2" s="1"/>
  <c r="F34" i="2"/>
  <c r="I33" i="2"/>
  <c r="J33" i="2" s="1"/>
  <c r="H35" i="2"/>
  <c r="I34" i="2"/>
  <c r="G73" i="2" l="1"/>
  <c r="K72" i="2"/>
  <c r="L72" i="2" s="1"/>
  <c r="H36" i="2"/>
  <c r="F35" i="2"/>
  <c r="J34" i="2"/>
  <c r="G74" i="2" l="1"/>
  <c r="K73" i="2"/>
  <c r="L73" i="2" s="1"/>
  <c r="F36" i="2"/>
  <c r="I36" i="2" s="1"/>
  <c r="H37" i="2"/>
  <c r="I35" i="2"/>
  <c r="J35" i="2" s="1"/>
  <c r="G75" i="2" l="1"/>
  <c r="K74" i="2"/>
  <c r="L74" i="2" s="1"/>
  <c r="H38" i="2"/>
  <c r="F37" i="2"/>
  <c r="J36" i="2"/>
  <c r="G76" i="2" l="1"/>
  <c r="K75" i="2"/>
  <c r="L75" i="2" s="1"/>
  <c r="F38" i="2"/>
  <c r="I37" i="2"/>
  <c r="J37" i="2" s="1"/>
  <c r="H39" i="2"/>
  <c r="I38" i="2"/>
  <c r="K76" i="2" l="1"/>
  <c r="L76" i="2" s="1"/>
  <c r="G77" i="2"/>
  <c r="H40" i="2"/>
  <c r="F39" i="2"/>
  <c r="J38" i="2"/>
  <c r="K77" i="2" l="1"/>
  <c r="L77" i="2" s="1"/>
  <c r="G78" i="2"/>
  <c r="F40" i="2"/>
  <c r="I40" i="2" s="1"/>
  <c r="H41" i="2"/>
  <c r="I39" i="2"/>
  <c r="J39" i="2" s="1"/>
  <c r="G79" i="2" l="1"/>
  <c r="K78" i="2"/>
  <c r="L78" i="2" s="1"/>
  <c r="H42" i="2"/>
  <c r="F41" i="2"/>
  <c r="J40" i="2"/>
  <c r="K79" i="2" l="1"/>
  <c r="L79" i="2" s="1"/>
  <c r="G80" i="2"/>
  <c r="F42" i="2"/>
  <c r="I41" i="2"/>
  <c r="J41" i="2" s="1"/>
  <c r="I42" i="2"/>
  <c r="H43" i="2"/>
  <c r="G81" i="2" l="1"/>
  <c r="K80" i="2"/>
  <c r="L80" i="2" s="1"/>
  <c r="H44" i="2"/>
  <c r="F43" i="2"/>
  <c r="J42" i="2"/>
  <c r="G82" i="2" l="1"/>
  <c r="K81" i="2"/>
  <c r="L81" i="2" s="1"/>
  <c r="F44" i="2"/>
  <c r="I43" i="2"/>
  <c r="J43" i="2" s="1"/>
  <c r="H45" i="2"/>
  <c r="I44" i="2"/>
  <c r="G83" i="2" l="1"/>
  <c r="K82" i="2"/>
  <c r="L82" i="2" s="1"/>
  <c r="H46" i="2"/>
  <c r="F45" i="2"/>
  <c r="J44" i="2"/>
  <c r="G84" i="2" l="1"/>
  <c r="K83" i="2"/>
  <c r="L83" i="2" s="1"/>
  <c r="F46" i="2"/>
  <c r="I45" i="2"/>
  <c r="J45" i="2" s="1"/>
  <c r="H47" i="2"/>
  <c r="I46" i="2"/>
  <c r="K84" i="2" l="1"/>
  <c r="L84" i="2" s="1"/>
  <c r="G85" i="2"/>
  <c r="H48" i="2"/>
  <c r="F47" i="2"/>
  <c r="J46" i="2"/>
  <c r="G86" i="2" l="1"/>
  <c r="K85" i="2"/>
  <c r="L85" i="2" s="1"/>
  <c r="F48" i="2"/>
  <c r="H49" i="2"/>
  <c r="I48" i="2"/>
  <c r="I47" i="2"/>
  <c r="J47" i="2" s="1"/>
  <c r="G87" i="2" l="1"/>
  <c r="K86" i="2"/>
  <c r="L86" i="2" s="1"/>
  <c r="H50" i="2"/>
  <c r="F49" i="2"/>
  <c r="J48" i="2"/>
  <c r="G88" i="2" l="1"/>
  <c r="K88" i="2" s="1"/>
  <c r="L88" i="2" s="1"/>
  <c r="K87" i="2"/>
  <c r="L87" i="2" s="1"/>
  <c r="F50" i="2"/>
  <c r="I49" i="2"/>
  <c r="J49" i="2" s="1"/>
  <c r="I50" i="2"/>
  <c r="H51" i="2"/>
  <c r="H52" i="2" l="1"/>
  <c r="J50" i="2"/>
  <c r="F51" i="2"/>
  <c r="F52" i="2" l="1"/>
  <c r="I51" i="2"/>
  <c r="J51" i="2" s="1"/>
  <c r="H53" i="2"/>
  <c r="I52" i="2"/>
  <c r="H54" i="2" l="1"/>
  <c r="F53" i="2"/>
  <c r="J52" i="2"/>
  <c r="F54" i="2" l="1"/>
  <c r="I54" i="2" s="1"/>
  <c r="H55" i="2"/>
  <c r="I53" i="2"/>
  <c r="J53" i="2" s="1"/>
  <c r="H56" i="2" l="1"/>
  <c r="F55" i="2"/>
  <c r="J54" i="2"/>
  <c r="F56" i="2" l="1"/>
  <c r="I55" i="2"/>
  <c r="J55" i="2" s="1"/>
  <c r="I56" i="2"/>
  <c r="H57" i="2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l="1"/>
  <c r="J56" i="2"/>
  <c r="F57" i="2"/>
  <c r="F58" i="2" s="1"/>
  <c r="H78" i="2" l="1"/>
  <c r="F59" i="2"/>
  <c r="I58" i="2"/>
  <c r="J58" i="2" s="1"/>
  <c r="I57" i="2"/>
  <c r="J57" i="2" s="1"/>
  <c r="H79" i="2" l="1"/>
  <c r="F60" i="2"/>
  <c r="I59" i="2"/>
  <c r="J59" i="2"/>
  <c r="H80" i="2" l="1"/>
  <c r="I60" i="2"/>
  <c r="J60" i="2" s="1"/>
  <c r="F61" i="2"/>
  <c r="H81" i="2" l="1"/>
  <c r="F62" i="2"/>
  <c r="I61" i="2"/>
  <c r="J61" i="2" s="1"/>
  <c r="H82" i="2" l="1"/>
  <c r="I62" i="2"/>
  <c r="J62" i="2" s="1"/>
  <c r="F63" i="2"/>
  <c r="H83" i="2" l="1"/>
  <c r="I63" i="2"/>
  <c r="J63" i="2" s="1"/>
  <c r="F64" i="2"/>
  <c r="H84" i="2" l="1"/>
  <c r="F65" i="2"/>
  <c r="I64" i="2"/>
  <c r="J64" i="2" s="1"/>
  <c r="H85" i="2" l="1"/>
  <c r="F66" i="2"/>
  <c r="I65" i="2"/>
  <c r="J65" i="2" s="1"/>
  <c r="H86" i="2" l="1"/>
  <c r="F67" i="2"/>
  <c r="I66" i="2"/>
  <c r="J66" i="2" s="1"/>
  <c r="H87" i="2" l="1"/>
  <c r="F68" i="2"/>
  <c r="I67" i="2"/>
  <c r="J67" i="2" s="1"/>
  <c r="H88" i="2" l="1"/>
  <c r="F69" i="2"/>
  <c r="I68" i="2"/>
  <c r="J68" i="2" s="1"/>
  <c r="F70" i="2" l="1"/>
  <c r="I69" i="2"/>
  <c r="J69" i="2" s="1"/>
  <c r="F71" i="2" l="1"/>
  <c r="I70" i="2"/>
  <c r="J70" i="2" s="1"/>
  <c r="F72" i="2" l="1"/>
  <c r="I71" i="2"/>
  <c r="J71" i="2" s="1"/>
  <c r="F73" i="2" l="1"/>
  <c r="I72" i="2"/>
  <c r="J72" i="2" s="1"/>
  <c r="F74" i="2" l="1"/>
  <c r="I73" i="2"/>
  <c r="J73" i="2" s="1"/>
  <c r="F75" i="2" l="1"/>
  <c r="F76" i="2" s="1"/>
  <c r="I74" i="2"/>
  <c r="J74" i="2" s="1"/>
  <c r="F77" i="2" l="1"/>
  <c r="I76" i="2"/>
  <c r="J76" i="2" s="1"/>
  <c r="I75" i="2"/>
  <c r="J75" i="2" s="1"/>
  <c r="F78" i="2" l="1"/>
  <c r="I77" i="2"/>
  <c r="J77" i="2" s="1"/>
  <c r="F79" i="2" l="1"/>
  <c r="I78" i="2"/>
  <c r="J78" i="2" s="1"/>
  <c r="F80" i="2" l="1"/>
  <c r="I79" i="2"/>
  <c r="J79" i="2" s="1"/>
  <c r="F81" i="2" l="1"/>
  <c r="I80" i="2"/>
  <c r="J80" i="2" s="1"/>
  <c r="F82" i="2" l="1"/>
  <c r="I81" i="2"/>
  <c r="J81" i="2" s="1"/>
  <c r="F83" i="2" l="1"/>
  <c r="I82" i="2"/>
  <c r="J82" i="2" s="1"/>
  <c r="F84" i="2" l="1"/>
  <c r="I83" i="2"/>
  <c r="J83" i="2" s="1"/>
  <c r="F85" i="2" l="1"/>
  <c r="I84" i="2"/>
  <c r="J84" i="2" s="1"/>
  <c r="F86" i="2" l="1"/>
  <c r="I85" i="2"/>
  <c r="J85" i="2" s="1"/>
  <c r="F87" i="2" l="1"/>
  <c r="I86" i="2"/>
  <c r="J86" i="2" s="1"/>
  <c r="F88" i="2" l="1"/>
  <c r="I88" i="2" s="1"/>
  <c r="J88" i="2" s="1"/>
  <c r="I87" i="2"/>
  <c r="J87" i="2" s="1"/>
</calcChain>
</file>

<file path=xl/sharedStrings.xml><?xml version="1.0" encoding="utf-8"?>
<sst xmlns="http://schemas.openxmlformats.org/spreadsheetml/2006/main" count="497" uniqueCount="69">
  <si>
    <t>区名称</t>
  </si>
  <si>
    <t>常住人口数(万人)</t>
  </si>
  <si>
    <t>面积(平方公里)</t>
  </si>
  <si>
    <t>2021GDP(亿元)</t>
  </si>
  <si>
    <t>人口密度(万人/平方公里)</t>
  </si>
  <si>
    <t>人均GDP(万元/人)</t>
  </si>
  <si>
    <t>累计阳性(人)</t>
  </si>
  <si>
    <t>人口阳性率</t>
  </si>
  <si>
    <t>趋势1</t>
  </si>
  <si>
    <t>趋势2</t>
  </si>
  <si>
    <t>黄浦区</t>
  </si>
  <si>
    <t>浦东新区</t>
  </si>
  <si>
    <t>长宁区</t>
  </si>
  <si>
    <t>静安区</t>
  </si>
  <si>
    <t>徐汇区</t>
  </si>
  <si>
    <t>嘉定区</t>
  </si>
  <si>
    <t>杨浦区</t>
  </si>
  <si>
    <t>虹口区</t>
  </si>
  <si>
    <t>金山区</t>
  </si>
  <si>
    <t>奉贤区</t>
  </si>
  <si>
    <t>闵行区</t>
  </si>
  <si>
    <t>青浦区</t>
  </si>
  <si>
    <t>松江区</t>
  </si>
  <si>
    <t>普陀区</t>
  </si>
  <si>
    <t>宝山区</t>
  </si>
  <si>
    <t>崇明区</t>
  </si>
  <si>
    <t xml:space="preserve"> </t>
  </si>
  <si>
    <t>日期</t>
  </si>
  <si>
    <t>新增确诊</t>
  </si>
  <si>
    <t>新增无症状</t>
  </si>
  <si>
    <t>新增阳性</t>
  </si>
  <si>
    <t>在院治疗</t>
  </si>
  <si>
    <t>累计确诊</t>
  </si>
  <si>
    <t>医学观察</t>
  </si>
  <si>
    <t>累计无症状</t>
  </si>
  <si>
    <t>累计阳性</t>
  </si>
  <si>
    <t>累计确诊比例</t>
  </si>
  <si>
    <t>在院</t>
  </si>
  <si>
    <t>在院治疗比例</t>
  </si>
  <si>
    <t>转归</t>
  </si>
  <si>
    <t>隔离管控确诊</t>
  </si>
  <si>
    <t>隔离管控无症状</t>
  </si>
  <si>
    <t>社会面新增确诊</t>
  </si>
  <si>
    <t>社会面新增无症状</t>
  </si>
  <si>
    <t>社会面新增阳性</t>
  </si>
  <si>
    <t>类型</t>
  </si>
  <si>
    <t>浦东</t>
  </si>
  <si>
    <t>黄浦</t>
  </si>
  <si>
    <t>徐汇</t>
  </si>
  <si>
    <t>长宁</t>
  </si>
  <si>
    <t>静安</t>
  </si>
  <si>
    <t>普陀</t>
  </si>
  <si>
    <t>虹口</t>
  </si>
  <si>
    <t>杨浦</t>
  </si>
  <si>
    <t>闵行</t>
  </si>
  <si>
    <t>宝山</t>
  </si>
  <si>
    <t>嘉定</t>
  </si>
  <si>
    <t>金山</t>
  </si>
  <si>
    <t>松江</t>
  </si>
  <si>
    <t>青浦</t>
  </si>
  <si>
    <t>奉贤</t>
  </si>
  <si>
    <t>崇明</t>
  </si>
  <si>
    <t>sum</t>
  </si>
  <si>
    <t>序号</t>
  </si>
  <si>
    <t>管控确诊</t>
  </si>
  <si>
    <t>风险确诊</t>
  </si>
  <si>
    <t>管控无症状</t>
  </si>
  <si>
    <t>风险无症状</t>
  </si>
  <si>
    <t>总和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</si>
</sst>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_ "/>
    <numFmt numFmtId="177" formatCode="0_ "/>
    <numFmt numFmtId="178" formatCode="0.00_ "/>
  </numFmts>
  <fonts count="7">
    <font>
      <sz val="11"/>
      <color theme="1"/>
      <name val="宋体"/>
      <charset val="134"/>
      <scheme val="minor"/>
    </font>
    <font>
      <sz val="10"/>
      <color rgb="FF444444"/>
      <name val="仿宋_GB2312"/>
      <charset val="134"/>
    </font>
    <font>
      <sz val="8"/>
      <color rgb="FF191919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58" fontId="0" fillId="0" borderId="0" xfId="0" applyNumberFormat="1" applyFill="1" applyAlignment="1">
      <alignment horizontal="center" vertical="center"/>
    </xf>
    <xf numFmtId="58" fontId="0" fillId="6" borderId="0" xfId="0" applyNumberFormat="1" applyFill="1" applyAlignment="1">
      <alignment horizontal="center" vertical="center"/>
    </xf>
    <xf numFmtId="58" fontId="0" fillId="6" borderId="4" xfId="0" applyNumberFormat="1" applyFill="1" applyBorder="1" applyAlignment="1">
      <alignment horizontal="center" vertical="center"/>
    </xf>
    <xf numFmtId="58" fontId="0" fillId="6" borderId="1" xfId="0" applyNumberFormat="1" applyFill="1" applyBorder="1" applyAlignment="1">
      <alignment horizontal="center" vertical="center"/>
    </xf>
    <xf numFmtId="58" fontId="0" fillId="6" borderId="2" xfId="0" applyNumberFormat="1" applyFill="1" applyBorder="1" applyAlignment="1">
      <alignment horizontal="center" vertical="center"/>
    </xf>
    <xf numFmtId="58" fontId="0" fillId="6" borderId="3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各区数据!$E$2:$E$17</c:f>
              <c:numCache>
                <c:formatCode>0.00_ </c:formatCode>
                <c:ptCount val="16"/>
                <c:pt idx="0">
                  <c:v>3.20039100684262</c:v>
                </c:pt>
                <c:pt idx="1">
                  <c:v>0.45673779958856914</c:v>
                </c:pt>
                <c:pt idx="2">
                  <c:v>1.8112271540469977</c:v>
                </c:pt>
                <c:pt idx="3">
                  <c:v>2.8909978308026028</c:v>
                </c:pt>
                <c:pt idx="4">
                  <c:v>1.987399561723886</c:v>
                </c:pt>
                <c:pt idx="5">
                  <c:v>0.34075829383886258</c:v>
                </c:pt>
                <c:pt idx="6">
                  <c:v>2.1626873044623744</c:v>
                </c:pt>
                <c:pt idx="7">
                  <c:v>3.4057971014492754</c:v>
                </c:pt>
                <c:pt idx="8">
                  <c:v>0.13674601143247164</c:v>
                </c:pt>
                <c:pt idx="9">
                  <c:v>0.16807052764806005</c:v>
                </c:pt>
                <c:pt idx="10">
                  <c:v>0.68356035064059339</c:v>
                </c:pt>
                <c:pt idx="11">
                  <c:v>0.17985794013191275</c:v>
                </c:pt>
                <c:pt idx="12">
                  <c:v>0.28916518063536095</c:v>
                </c:pt>
                <c:pt idx="13">
                  <c:v>2.3430603684114537</c:v>
                </c:pt>
                <c:pt idx="14">
                  <c:v>0.74940034687626855</c:v>
                </c:pt>
                <c:pt idx="15">
                  <c:v>5.8591805919914967E-2</c:v>
                </c:pt>
              </c:numCache>
            </c:numRef>
          </c:xVal>
          <c:yVal>
            <c:numRef>
              <c:f>各区数据!$H$2:$H$17</c:f>
              <c:numCache>
                <c:formatCode>0.00%</c:formatCode>
                <c:ptCount val="16"/>
                <c:pt idx="0">
                  <c:v>4.6902871105681122E-2</c:v>
                </c:pt>
                <c:pt idx="1">
                  <c:v>3.0480066565371534E-2</c:v>
                </c:pt>
                <c:pt idx="2">
                  <c:v>1.5496612368458985E-2</c:v>
                </c:pt>
                <c:pt idx="3">
                  <c:v>1.1427499531044832E-2</c:v>
                </c:pt>
                <c:pt idx="4">
                  <c:v>2.6474317743269318E-2</c:v>
                </c:pt>
                <c:pt idx="5">
                  <c:v>9.6978126185358442E-3</c:v>
                </c:pt>
                <c:pt idx="6">
                  <c:v>1.2038982792751637E-2</c:v>
                </c:pt>
                <c:pt idx="7">
                  <c:v>1.9015018773466834E-2</c:v>
                </c:pt>
                <c:pt idx="8">
                  <c:v>1.3501372597953581E-3</c:v>
                </c:pt>
                <c:pt idx="9">
                  <c:v>2.127585908422055E-3</c:v>
                </c:pt>
                <c:pt idx="10">
                  <c:v>1.9830722487471884E-2</c:v>
                </c:pt>
                <c:pt idx="11">
                  <c:v>6.3959180287065454E-3</c:v>
                </c:pt>
                <c:pt idx="12">
                  <c:v>8.2921258493690395E-3</c:v>
                </c:pt>
                <c:pt idx="13">
                  <c:v>1.1291352066630341E-2</c:v>
                </c:pt>
                <c:pt idx="14">
                  <c:v>9.7532991924364782E-3</c:v>
                </c:pt>
                <c:pt idx="15">
                  <c:v>3.8079470198675502E-3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D-4C35-A845-D7E48CEB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27748"/>
        <c:axId val="61861391"/>
      </c:scatterChart>
      <c:valAx>
        <c:axId val="4946277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61391"/>
        <c:crosses val="autoZero"/>
        <c:crossBetween val="midCat"/>
      </c:valAx>
      <c:valAx>
        <c:axId val="618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46277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各区数据!$F$2:$F$17</c:f>
              <c:numCache>
                <c:formatCode>0.00_ </c:formatCode>
                <c:ptCount val="16"/>
                <c:pt idx="0">
                  <c:v>44.324984728161269</c:v>
                </c:pt>
                <c:pt idx="1">
                  <c:v>27.77114535851241</c:v>
                </c:pt>
                <c:pt idx="2">
                  <c:v>25.94781605881505</c:v>
                </c:pt>
                <c:pt idx="3">
                  <c:v>21.787657099981242</c:v>
                </c:pt>
                <c:pt idx="4">
                  <c:v>18.377285674905817</c:v>
                </c:pt>
                <c:pt idx="5">
                  <c:v>17.104564420280692</c:v>
                </c:pt>
                <c:pt idx="6">
                  <c:v>16.039515760621288</c:v>
                </c:pt>
                <c:pt idx="7">
                  <c:v>15.018773466833542</c:v>
                </c:pt>
                <c:pt idx="8">
                  <c:v>14.758921886698278</c:v>
                </c:pt>
                <c:pt idx="9">
                  <c:v>11.252488531117459</c:v>
                </c:pt>
                <c:pt idx="10">
                  <c:v>11.048415736100699</c:v>
                </c:pt>
                <c:pt idx="11">
                  <c:v>10.53679581846843</c:v>
                </c:pt>
                <c:pt idx="12">
                  <c:v>9.9925769428424598</c:v>
                </c:pt>
                <c:pt idx="13">
                  <c:v>9.652058846423289</c:v>
                </c:pt>
                <c:pt idx="14">
                  <c:v>8.2381327555643082</c:v>
                </c:pt>
                <c:pt idx="15">
                  <c:v>5.8983587676360507</c:v>
                </c:pt>
              </c:numCache>
            </c:numRef>
          </c:xVal>
          <c:yVal>
            <c:numRef>
              <c:f>各区数据!$H$2:$H$17</c:f>
              <c:numCache>
                <c:formatCode>0.00%</c:formatCode>
                <c:ptCount val="16"/>
                <c:pt idx="0">
                  <c:v>4.6902871105681122E-2</c:v>
                </c:pt>
                <c:pt idx="1">
                  <c:v>3.0480066565371534E-2</c:v>
                </c:pt>
                <c:pt idx="2">
                  <c:v>1.5496612368458985E-2</c:v>
                </c:pt>
                <c:pt idx="3">
                  <c:v>1.1427499531044832E-2</c:v>
                </c:pt>
                <c:pt idx="4">
                  <c:v>2.6474317743269318E-2</c:v>
                </c:pt>
                <c:pt idx="5">
                  <c:v>9.6978126185358442E-3</c:v>
                </c:pt>
                <c:pt idx="6">
                  <c:v>1.2038982792751637E-2</c:v>
                </c:pt>
                <c:pt idx="7">
                  <c:v>1.9015018773466834E-2</c:v>
                </c:pt>
                <c:pt idx="8">
                  <c:v>1.3501372597953581E-3</c:v>
                </c:pt>
                <c:pt idx="9">
                  <c:v>2.127585908422055E-3</c:v>
                </c:pt>
                <c:pt idx="10">
                  <c:v>1.9830722487471884E-2</c:v>
                </c:pt>
                <c:pt idx="11">
                  <c:v>6.3959180287065454E-3</c:v>
                </c:pt>
                <c:pt idx="12">
                  <c:v>8.2921258493690395E-3</c:v>
                </c:pt>
                <c:pt idx="13">
                  <c:v>1.1291352066630341E-2</c:v>
                </c:pt>
                <c:pt idx="14">
                  <c:v>9.7532991924364782E-3</c:v>
                </c:pt>
                <c:pt idx="15">
                  <c:v>3.8079470198675502E-3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6E-47AE-ACAA-EAE1A2E46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17658"/>
        <c:axId val="204069523"/>
      </c:scatterChart>
      <c:valAx>
        <c:axId val="66841765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069523"/>
        <c:crosses val="autoZero"/>
        <c:crossBetween val="midCat"/>
      </c:valAx>
      <c:valAx>
        <c:axId val="2040695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41765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各区新增阳性2!$A$2:$A$57</c:f>
              <c:numCache>
                <c:formatCode>m"月"d"日"</c:formatCode>
                <c:ptCount val="56"/>
                <c:pt idx="0">
                  <c:v>44626</c:v>
                </c:pt>
                <c:pt idx="1">
                  <c:v>44627</c:v>
                </c:pt>
                <c:pt idx="2">
                  <c:v>44628</c:v>
                </c:pt>
                <c:pt idx="3">
                  <c:v>44629</c:v>
                </c:pt>
                <c:pt idx="4">
                  <c:v>44630</c:v>
                </c:pt>
                <c:pt idx="5">
                  <c:v>44631</c:v>
                </c:pt>
                <c:pt idx="6">
                  <c:v>44632</c:v>
                </c:pt>
                <c:pt idx="7">
                  <c:v>44633</c:v>
                </c:pt>
                <c:pt idx="8">
                  <c:v>44634</c:v>
                </c:pt>
                <c:pt idx="9">
                  <c:v>44635</c:v>
                </c:pt>
                <c:pt idx="10">
                  <c:v>44636</c:v>
                </c:pt>
                <c:pt idx="11">
                  <c:v>44637</c:v>
                </c:pt>
                <c:pt idx="12">
                  <c:v>44638</c:v>
                </c:pt>
                <c:pt idx="13">
                  <c:v>44639</c:v>
                </c:pt>
                <c:pt idx="14">
                  <c:v>44640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44646</c:v>
                </c:pt>
                <c:pt idx="21">
                  <c:v>44647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44653</c:v>
                </c:pt>
                <c:pt idx="28">
                  <c:v>44654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44660</c:v>
                </c:pt>
                <c:pt idx="35">
                  <c:v>44661</c:v>
                </c:pt>
                <c:pt idx="36">
                  <c:v>44662</c:v>
                </c:pt>
                <c:pt idx="37">
                  <c:v>44663</c:v>
                </c:pt>
                <c:pt idx="38">
                  <c:v>44664</c:v>
                </c:pt>
                <c:pt idx="39">
                  <c:v>44665</c:v>
                </c:pt>
                <c:pt idx="40">
                  <c:v>44666</c:v>
                </c:pt>
                <c:pt idx="41">
                  <c:v>44667</c:v>
                </c:pt>
                <c:pt idx="42">
                  <c:v>44668</c:v>
                </c:pt>
                <c:pt idx="43">
                  <c:v>44669</c:v>
                </c:pt>
                <c:pt idx="44">
                  <c:v>44670</c:v>
                </c:pt>
                <c:pt idx="45">
                  <c:v>44671</c:v>
                </c:pt>
                <c:pt idx="46">
                  <c:v>44672</c:v>
                </c:pt>
                <c:pt idx="47">
                  <c:v>44673</c:v>
                </c:pt>
                <c:pt idx="48">
                  <c:v>44674</c:v>
                </c:pt>
                <c:pt idx="49">
                  <c:v>44675</c:v>
                </c:pt>
                <c:pt idx="50">
                  <c:v>44676</c:v>
                </c:pt>
                <c:pt idx="51">
                  <c:v>44677</c:v>
                </c:pt>
                <c:pt idx="52">
                  <c:v>44678</c:v>
                </c:pt>
                <c:pt idx="53">
                  <c:v>44679</c:v>
                </c:pt>
                <c:pt idx="54">
                  <c:v>44680</c:v>
                </c:pt>
                <c:pt idx="55">
                  <c:v>44681</c:v>
                </c:pt>
              </c:numCache>
            </c:numRef>
          </c:xVal>
          <c:yVal>
            <c:numRef>
              <c:f>各区新增阳性2!$S$2:$S$57</c:f>
              <c:numCache>
                <c:formatCode>General</c:formatCode>
                <c:ptCount val="56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15</c:v>
                </c:pt>
                <c:pt idx="4">
                  <c:v>14</c:v>
                </c:pt>
                <c:pt idx="5">
                  <c:v>18</c:v>
                </c:pt>
                <c:pt idx="6">
                  <c:v>41</c:v>
                </c:pt>
                <c:pt idx="7">
                  <c:v>65</c:v>
                </c:pt>
                <c:pt idx="8">
                  <c:v>53</c:v>
                </c:pt>
                <c:pt idx="9">
                  <c:v>68</c:v>
                </c:pt>
                <c:pt idx="10">
                  <c:v>59</c:v>
                </c:pt>
                <c:pt idx="11">
                  <c:v>60</c:v>
                </c:pt>
                <c:pt idx="12">
                  <c:v>101</c:v>
                </c:pt>
                <c:pt idx="13">
                  <c:v>198</c:v>
                </c:pt>
                <c:pt idx="14">
                  <c:v>307</c:v>
                </c:pt>
                <c:pt idx="15">
                  <c:v>288</c:v>
                </c:pt>
                <c:pt idx="16">
                  <c:v>343</c:v>
                </c:pt>
                <c:pt idx="17">
                  <c:v>297</c:v>
                </c:pt>
                <c:pt idx="18">
                  <c:v>424</c:v>
                </c:pt>
                <c:pt idx="19">
                  <c:v>1942</c:v>
                </c:pt>
                <c:pt idx="20">
                  <c:v>620</c:v>
                </c:pt>
                <c:pt idx="21">
                  <c:v>1600</c:v>
                </c:pt>
                <c:pt idx="22">
                  <c:v>3000</c:v>
                </c:pt>
                <c:pt idx="23">
                  <c:v>2494</c:v>
                </c:pt>
                <c:pt idx="24">
                  <c:v>2791</c:v>
                </c:pt>
                <c:pt idx="25">
                  <c:v>2944</c:v>
                </c:pt>
                <c:pt idx="26">
                  <c:v>3070</c:v>
                </c:pt>
                <c:pt idx="27">
                  <c:v>3103</c:v>
                </c:pt>
                <c:pt idx="28">
                  <c:v>4903</c:v>
                </c:pt>
                <c:pt idx="29">
                  <c:v>8122</c:v>
                </c:pt>
                <c:pt idx="30">
                  <c:v>9178</c:v>
                </c:pt>
                <c:pt idx="31">
                  <c:v>10386</c:v>
                </c:pt>
                <c:pt idx="32">
                  <c:v>11565</c:v>
                </c:pt>
                <c:pt idx="33">
                  <c:v>11067</c:v>
                </c:pt>
                <c:pt idx="34">
                  <c:v>12977</c:v>
                </c:pt>
                <c:pt idx="35">
                  <c:v>9473</c:v>
                </c:pt>
                <c:pt idx="36">
                  <c:v>11369</c:v>
                </c:pt>
                <c:pt idx="37">
                  <c:v>15037</c:v>
                </c:pt>
                <c:pt idx="38">
                  <c:v>17600</c:v>
                </c:pt>
                <c:pt idx="39">
                  <c:v>14851</c:v>
                </c:pt>
                <c:pt idx="40">
                  <c:v>12691</c:v>
                </c:pt>
                <c:pt idx="41">
                  <c:v>13711</c:v>
                </c:pt>
                <c:pt idx="42">
                  <c:v>11186</c:v>
                </c:pt>
                <c:pt idx="43">
                  <c:v>13339</c:v>
                </c:pt>
                <c:pt idx="44">
                  <c:v>10767</c:v>
                </c:pt>
                <c:pt idx="45">
                  <c:v>9192</c:v>
                </c:pt>
                <c:pt idx="46">
                  <c:v>8926</c:v>
                </c:pt>
                <c:pt idx="47">
                  <c:v>11781</c:v>
                </c:pt>
                <c:pt idx="48">
                  <c:v>10341</c:v>
                </c:pt>
                <c:pt idx="49">
                  <c:v>9862</c:v>
                </c:pt>
                <c:pt idx="50">
                  <c:v>7612</c:v>
                </c:pt>
                <c:pt idx="51">
                  <c:v>5233</c:v>
                </c:pt>
                <c:pt idx="52">
                  <c:v>5250</c:v>
                </c:pt>
                <c:pt idx="53">
                  <c:v>4876</c:v>
                </c:pt>
                <c:pt idx="54">
                  <c:v>4596</c:v>
                </c:pt>
                <c:pt idx="55">
                  <c:v>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7C6-9B36-DACE5E1411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各区新增阳性2!$A$2:$A$57</c:f>
              <c:numCache>
                <c:formatCode>m"月"d"日"</c:formatCode>
                <c:ptCount val="56"/>
                <c:pt idx="0">
                  <c:v>44626</c:v>
                </c:pt>
                <c:pt idx="1">
                  <c:v>44627</c:v>
                </c:pt>
                <c:pt idx="2">
                  <c:v>44628</c:v>
                </c:pt>
                <c:pt idx="3">
                  <c:v>44629</c:v>
                </c:pt>
                <c:pt idx="4">
                  <c:v>44630</c:v>
                </c:pt>
                <c:pt idx="5">
                  <c:v>44631</c:v>
                </c:pt>
                <c:pt idx="6">
                  <c:v>44632</c:v>
                </c:pt>
                <c:pt idx="7">
                  <c:v>44633</c:v>
                </c:pt>
                <c:pt idx="8">
                  <c:v>44634</c:v>
                </c:pt>
                <c:pt idx="9">
                  <c:v>44635</c:v>
                </c:pt>
                <c:pt idx="10">
                  <c:v>44636</c:v>
                </c:pt>
                <c:pt idx="11">
                  <c:v>44637</c:v>
                </c:pt>
                <c:pt idx="12">
                  <c:v>44638</c:v>
                </c:pt>
                <c:pt idx="13">
                  <c:v>44639</c:v>
                </c:pt>
                <c:pt idx="14">
                  <c:v>44640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44646</c:v>
                </c:pt>
                <c:pt idx="21">
                  <c:v>44647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44653</c:v>
                </c:pt>
                <c:pt idx="28">
                  <c:v>44654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44660</c:v>
                </c:pt>
                <c:pt idx="35">
                  <c:v>44661</c:v>
                </c:pt>
                <c:pt idx="36">
                  <c:v>44662</c:v>
                </c:pt>
                <c:pt idx="37">
                  <c:v>44663</c:v>
                </c:pt>
                <c:pt idx="38">
                  <c:v>44664</c:v>
                </c:pt>
                <c:pt idx="39">
                  <c:v>44665</c:v>
                </c:pt>
                <c:pt idx="40">
                  <c:v>44666</c:v>
                </c:pt>
                <c:pt idx="41">
                  <c:v>44667</c:v>
                </c:pt>
                <c:pt idx="42">
                  <c:v>44668</c:v>
                </c:pt>
                <c:pt idx="43">
                  <c:v>44669</c:v>
                </c:pt>
                <c:pt idx="44">
                  <c:v>44670</c:v>
                </c:pt>
                <c:pt idx="45">
                  <c:v>44671</c:v>
                </c:pt>
                <c:pt idx="46">
                  <c:v>44672</c:v>
                </c:pt>
                <c:pt idx="47">
                  <c:v>44673</c:v>
                </c:pt>
                <c:pt idx="48">
                  <c:v>44674</c:v>
                </c:pt>
                <c:pt idx="49">
                  <c:v>44675</c:v>
                </c:pt>
                <c:pt idx="50">
                  <c:v>44676</c:v>
                </c:pt>
                <c:pt idx="51">
                  <c:v>44677</c:v>
                </c:pt>
                <c:pt idx="52">
                  <c:v>44678</c:v>
                </c:pt>
                <c:pt idx="53">
                  <c:v>44679</c:v>
                </c:pt>
                <c:pt idx="54">
                  <c:v>44680</c:v>
                </c:pt>
                <c:pt idx="55">
                  <c:v>44681</c:v>
                </c:pt>
              </c:numCache>
            </c:numRef>
          </c:xVal>
          <c:yVal>
            <c:numRef>
              <c:f>各区新增阳性2!$T$2:$T$57</c:f>
              <c:numCache>
                <c:formatCode>General</c:formatCode>
                <c:ptCount val="56"/>
                <c:pt idx="0">
                  <c:v>17</c:v>
                </c:pt>
                <c:pt idx="1">
                  <c:v>26</c:v>
                </c:pt>
                <c:pt idx="2">
                  <c:v>17</c:v>
                </c:pt>
                <c:pt idx="3">
                  <c:v>27</c:v>
                </c:pt>
                <c:pt idx="4">
                  <c:v>19</c:v>
                </c:pt>
                <c:pt idx="5">
                  <c:v>26</c:v>
                </c:pt>
                <c:pt idx="6">
                  <c:v>4</c:v>
                </c:pt>
                <c:pt idx="7">
                  <c:v>45</c:v>
                </c:pt>
                <c:pt idx="8">
                  <c:v>40</c:v>
                </c:pt>
                <c:pt idx="9">
                  <c:v>53</c:v>
                </c:pt>
                <c:pt idx="10">
                  <c:v>60</c:v>
                </c:pt>
                <c:pt idx="11">
                  <c:v>80</c:v>
                </c:pt>
                <c:pt idx="12">
                  <c:v>110</c:v>
                </c:pt>
                <c:pt idx="13">
                  <c:v>161</c:v>
                </c:pt>
                <c:pt idx="14">
                  <c:v>106</c:v>
                </c:pt>
                <c:pt idx="15">
                  <c:v>266</c:v>
                </c:pt>
                <c:pt idx="16">
                  <c:v>214</c:v>
                </c:pt>
                <c:pt idx="17">
                  <c:v>212</c:v>
                </c:pt>
                <c:pt idx="18">
                  <c:v>347</c:v>
                </c:pt>
                <c:pt idx="19">
                  <c:v>36</c:v>
                </c:pt>
                <c:pt idx="20">
                  <c:v>646</c:v>
                </c:pt>
                <c:pt idx="21">
                  <c:v>590</c:v>
                </c:pt>
                <c:pt idx="22">
                  <c:v>352</c:v>
                </c:pt>
                <c:pt idx="23">
                  <c:v>1521</c:v>
                </c:pt>
                <c:pt idx="24">
                  <c:v>745</c:v>
                </c:pt>
                <c:pt idx="25">
                  <c:v>577</c:v>
                </c:pt>
                <c:pt idx="26">
                  <c:v>1033</c:v>
                </c:pt>
                <c:pt idx="27">
                  <c:v>2255</c:v>
                </c:pt>
                <c:pt idx="28">
                  <c:v>1461</c:v>
                </c:pt>
                <c:pt idx="29">
                  <c:v>2294</c:v>
                </c:pt>
                <c:pt idx="30">
                  <c:v>2423</c:v>
                </c:pt>
                <c:pt idx="31">
                  <c:v>3809</c:v>
                </c:pt>
                <c:pt idx="32">
                  <c:v>4116</c:v>
                </c:pt>
                <c:pt idx="33">
                  <c:v>4051</c:v>
                </c:pt>
                <c:pt idx="34">
                  <c:v>2904</c:v>
                </c:pt>
                <c:pt idx="35">
                  <c:v>7699</c:v>
                </c:pt>
                <c:pt idx="36">
                  <c:v>4709</c:v>
                </c:pt>
                <c:pt idx="37">
                  <c:v>4172</c:v>
                </c:pt>
                <c:pt idx="38">
                  <c:v>4876</c:v>
                </c:pt>
                <c:pt idx="39">
                  <c:v>3672</c:v>
                </c:pt>
                <c:pt idx="40">
                  <c:v>4831</c:v>
                </c:pt>
                <c:pt idx="41">
                  <c:v>4080</c:v>
                </c:pt>
                <c:pt idx="42">
                  <c:v>4059</c:v>
                </c:pt>
                <c:pt idx="43">
                  <c:v>2623</c:v>
                </c:pt>
                <c:pt idx="44">
                  <c:v>3793</c:v>
                </c:pt>
                <c:pt idx="45">
                  <c:v>4827</c:v>
                </c:pt>
                <c:pt idx="46">
                  <c:v>3491</c:v>
                </c:pt>
                <c:pt idx="47">
                  <c:v>3721</c:v>
                </c:pt>
                <c:pt idx="48">
                  <c:v>4516</c:v>
                </c:pt>
                <c:pt idx="49">
                  <c:v>3758</c:v>
                </c:pt>
                <c:pt idx="50">
                  <c:v>4125</c:v>
                </c:pt>
                <c:pt idx="51">
                  <c:v>3324</c:v>
                </c:pt>
                <c:pt idx="52">
                  <c:v>2241</c:v>
                </c:pt>
                <c:pt idx="53">
                  <c:v>3212</c:v>
                </c:pt>
                <c:pt idx="54">
                  <c:v>2452</c:v>
                </c:pt>
                <c:pt idx="55">
                  <c:v>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3D-47C6-9B36-DACE5E1411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各区新增阳性2!$A$2:$A$57</c:f>
              <c:numCache>
                <c:formatCode>m"月"d"日"</c:formatCode>
                <c:ptCount val="56"/>
                <c:pt idx="0">
                  <c:v>44626</c:v>
                </c:pt>
                <c:pt idx="1">
                  <c:v>44627</c:v>
                </c:pt>
                <c:pt idx="2">
                  <c:v>44628</c:v>
                </c:pt>
                <c:pt idx="3">
                  <c:v>44629</c:v>
                </c:pt>
                <c:pt idx="4">
                  <c:v>44630</c:v>
                </c:pt>
                <c:pt idx="5">
                  <c:v>44631</c:v>
                </c:pt>
                <c:pt idx="6">
                  <c:v>44632</c:v>
                </c:pt>
                <c:pt idx="7">
                  <c:v>44633</c:v>
                </c:pt>
                <c:pt idx="8">
                  <c:v>44634</c:v>
                </c:pt>
                <c:pt idx="9">
                  <c:v>44635</c:v>
                </c:pt>
                <c:pt idx="10">
                  <c:v>44636</c:v>
                </c:pt>
                <c:pt idx="11">
                  <c:v>44637</c:v>
                </c:pt>
                <c:pt idx="12">
                  <c:v>44638</c:v>
                </c:pt>
                <c:pt idx="13">
                  <c:v>44639</c:v>
                </c:pt>
                <c:pt idx="14">
                  <c:v>44640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44646</c:v>
                </c:pt>
                <c:pt idx="21">
                  <c:v>44647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44653</c:v>
                </c:pt>
                <c:pt idx="28">
                  <c:v>44654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44660</c:v>
                </c:pt>
                <c:pt idx="35">
                  <c:v>44661</c:v>
                </c:pt>
                <c:pt idx="36">
                  <c:v>44662</c:v>
                </c:pt>
                <c:pt idx="37">
                  <c:v>44663</c:v>
                </c:pt>
                <c:pt idx="38">
                  <c:v>44664</c:v>
                </c:pt>
                <c:pt idx="39">
                  <c:v>44665</c:v>
                </c:pt>
                <c:pt idx="40">
                  <c:v>44666</c:v>
                </c:pt>
                <c:pt idx="41">
                  <c:v>44667</c:v>
                </c:pt>
                <c:pt idx="42">
                  <c:v>44668</c:v>
                </c:pt>
                <c:pt idx="43">
                  <c:v>44669</c:v>
                </c:pt>
                <c:pt idx="44">
                  <c:v>44670</c:v>
                </c:pt>
                <c:pt idx="45">
                  <c:v>44671</c:v>
                </c:pt>
                <c:pt idx="46">
                  <c:v>44672</c:v>
                </c:pt>
                <c:pt idx="47">
                  <c:v>44673</c:v>
                </c:pt>
                <c:pt idx="48">
                  <c:v>44674</c:v>
                </c:pt>
                <c:pt idx="49">
                  <c:v>44675</c:v>
                </c:pt>
                <c:pt idx="50">
                  <c:v>44676</c:v>
                </c:pt>
                <c:pt idx="51">
                  <c:v>44677</c:v>
                </c:pt>
                <c:pt idx="52">
                  <c:v>44678</c:v>
                </c:pt>
                <c:pt idx="53">
                  <c:v>44679</c:v>
                </c:pt>
                <c:pt idx="54">
                  <c:v>44680</c:v>
                </c:pt>
                <c:pt idx="55">
                  <c:v>44681</c:v>
                </c:pt>
              </c:numCache>
            </c:numRef>
          </c:xVal>
          <c:yVal>
            <c:numRef>
              <c:f>各区新增阳性2!$U$2:$U$57</c:f>
              <c:numCache>
                <c:formatCode>General</c:formatCode>
                <c:ptCount val="56"/>
                <c:pt idx="0">
                  <c:v>9</c:v>
                </c:pt>
                <c:pt idx="1">
                  <c:v>14</c:v>
                </c:pt>
                <c:pt idx="2">
                  <c:v>15</c:v>
                </c:pt>
                <c:pt idx="3">
                  <c:v>26</c:v>
                </c:pt>
                <c:pt idx="4">
                  <c:v>19</c:v>
                </c:pt>
                <c:pt idx="5">
                  <c:v>23</c:v>
                </c:pt>
                <c:pt idx="6">
                  <c:v>15</c:v>
                </c:pt>
                <c:pt idx="7">
                  <c:v>40</c:v>
                </c:pt>
                <c:pt idx="8">
                  <c:v>33</c:v>
                </c:pt>
                <c:pt idx="9">
                  <c:v>46</c:v>
                </c:pt>
                <c:pt idx="10">
                  <c:v>20</c:v>
                </c:pt>
                <c:pt idx="11">
                  <c:v>86</c:v>
                </c:pt>
                <c:pt idx="12">
                  <c:v>99</c:v>
                </c:pt>
                <c:pt idx="13">
                  <c:v>63</c:v>
                </c:pt>
                <c:pt idx="14">
                  <c:v>293</c:v>
                </c:pt>
                <c:pt idx="15">
                  <c:v>165</c:v>
                </c:pt>
                <c:pt idx="16">
                  <c:v>337</c:v>
                </c:pt>
                <c:pt idx="17">
                  <c:v>283</c:v>
                </c:pt>
                <c:pt idx="18">
                  <c:v>539</c:v>
                </c:pt>
                <c:pt idx="19">
                  <c:v>219</c:v>
                </c:pt>
                <c:pt idx="20">
                  <c:v>1082</c:v>
                </c:pt>
                <c:pt idx="21">
                  <c:v>720</c:v>
                </c:pt>
                <c:pt idx="22">
                  <c:v>554</c:v>
                </c:pt>
                <c:pt idx="23">
                  <c:v>1192</c:v>
                </c:pt>
                <c:pt idx="24">
                  <c:v>1015</c:v>
                </c:pt>
                <c:pt idx="25">
                  <c:v>704</c:v>
                </c:pt>
                <c:pt idx="26">
                  <c:v>1340</c:v>
                </c:pt>
                <c:pt idx="27">
                  <c:v>1259</c:v>
                </c:pt>
                <c:pt idx="28">
                  <c:v>1370</c:v>
                </c:pt>
                <c:pt idx="29">
                  <c:v>1809</c:v>
                </c:pt>
                <c:pt idx="30">
                  <c:v>3533</c:v>
                </c:pt>
                <c:pt idx="31">
                  <c:v>3235</c:v>
                </c:pt>
                <c:pt idx="32">
                  <c:v>2858</c:v>
                </c:pt>
                <c:pt idx="33">
                  <c:v>3282</c:v>
                </c:pt>
                <c:pt idx="34">
                  <c:v>5306</c:v>
                </c:pt>
                <c:pt idx="35">
                  <c:v>4151</c:v>
                </c:pt>
                <c:pt idx="36">
                  <c:v>3414</c:v>
                </c:pt>
                <c:pt idx="37">
                  <c:v>4837</c:v>
                </c:pt>
                <c:pt idx="38">
                  <c:v>3291</c:v>
                </c:pt>
                <c:pt idx="39">
                  <c:v>2743</c:v>
                </c:pt>
                <c:pt idx="40">
                  <c:v>2511</c:v>
                </c:pt>
                <c:pt idx="41">
                  <c:v>2778</c:v>
                </c:pt>
                <c:pt idx="42">
                  <c:v>2775</c:v>
                </c:pt>
                <c:pt idx="43">
                  <c:v>1461</c:v>
                </c:pt>
                <c:pt idx="44">
                  <c:v>1942</c:v>
                </c:pt>
                <c:pt idx="45">
                  <c:v>1933</c:v>
                </c:pt>
                <c:pt idx="46">
                  <c:v>2999</c:v>
                </c:pt>
                <c:pt idx="47">
                  <c:v>1603</c:v>
                </c:pt>
                <c:pt idx="48">
                  <c:v>1329</c:v>
                </c:pt>
                <c:pt idx="49">
                  <c:v>1509</c:v>
                </c:pt>
                <c:pt idx="50">
                  <c:v>1093</c:v>
                </c:pt>
                <c:pt idx="51">
                  <c:v>1054</c:v>
                </c:pt>
                <c:pt idx="52">
                  <c:v>528</c:v>
                </c:pt>
                <c:pt idx="53">
                  <c:v>535</c:v>
                </c:pt>
                <c:pt idx="54">
                  <c:v>544</c:v>
                </c:pt>
                <c:pt idx="55">
                  <c:v>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3D-47C6-9B36-DACE5E1411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各区新增阳性2!$A$2:$A$57</c:f>
              <c:numCache>
                <c:formatCode>m"月"d"日"</c:formatCode>
                <c:ptCount val="56"/>
                <c:pt idx="0">
                  <c:v>44626</c:v>
                </c:pt>
                <c:pt idx="1">
                  <c:v>44627</c:v>
                </c:pt>
                <c:pt idx="2">
                  <c:v>44628</c:v>
                </c:pt>
                <c:pt idx="3">
                  <c:v>44629</c:v>
                </c:pt>
                <c:pt idx="4">
                  <c:v>44630</c:v>
                </c:pt>
                <c:pt idx="5">
                  <c:v>44631</c:v>
                </c:pt>
                <c:pt idx="6">
                  <c:v>44632</c:v>
                </c:pt>
                <c:pt idx="7">
                  <c:v>44633</c:v>
                </c:pt>
                <c:pt idx="8">
                  <c:v>44634</c:v>
                </c:pt>
                <c:pt idx="9">
                  <c:v>44635</c:v>
                </c:pt>
                <c:pt idx="10">
                  <c:v>44636</c:v>
                </c:pt>
                <c:pt idx="11">
                  <c:v>44637</c:v>
                </c:pt>
                <c:pt idx="12">
                  <c:v>44638</c:v>
                </c:pt>
                <c:pt idx="13">
                  <c:v>44639</c:v>
                </c:pt>
                <c:pt idx="14">
                  <c:v>44640</c:v>
                </c:pt>
                <c:pt idx="15">
                  <c:v>44641</c:v>
                </c:pt>
                <c:pt idx="16">
                  <c:v>44642</c:v>
                </c:pt>
                <c:pt idx="17">
                  <c:v>44643</c:v>
                </c:pt>
                <c:pt idx="18">
                  <c:v>44644</c:v>
                </c:pt>
                <c:pt idx="19">
                  <c:v>44645</c:v>
                </c:pt>
                <c:pt idx="20">
                  <c:v>44646</c:v>
                </c:pt>
                <c:pt idx="21">
                  <c:v>44647</c:v>
                </c:pt>
                <c:pt idx="22">
                  <c:v>44648</c:v>
                </c:pt>
                <c:pt idx="23">
                  <c:v>44649</c:v>
                </c:pt>
                <c:pt idx="24">
                  <c:v>44650</c:v>
                </c:pt>
                <c:pt idx="25">
                  <c:v>44651</c:v>
                </c:pt>
                <c:pt idx="26">
                  <c:v>44652</c:v>
                </c:pt>
                <c:pt idx="27">
                  <c:v>44653</c:v>
                </c:pt>
                <c:pt idx="28">
                  <c:v>44654</c:v>
                </c:pt>
                <c:pt idx="29">
                  <c:v>44655</c:v>
                </c:pt>
                <c:pt idx="30">
                  <c:v>44656</c:v>
                </c:pt>
                <c:pt idx="31">
                  <c:v>44657</c:v>
                </c:pt>
                <c:pt idx="32">
                  <c:v>44658</c:v>
                </c:pt>
                <c:pt idx="33">
                  <c:v>44659</c:v>
                </c:pt>
                <c:pt idx="34">
                  <c:v>44660</c:v>
                </c:pt>
                <c:pt idx="35">
                  <c:v>44661</c:v>
                </c:pt>
                <c:pt idx="36">
                  <c:v>44662</c:v>
                </c:pt>
                <c:pt idx="37">
                  <c:v>44663</c:v>
                </c:pt>
                <c:pt idx="38">
                  <c:v>44664</c:v>
                </c:pt>
                <c:pt idx="39">
                  <c:v>44665</c:v>
                </c:pt>
                <c:pt idx="40">
                  <c:v>44666</c:v>
                </c:pt>
                <c:pt idx="41">
                  <c:v>44667</c:v>
                </c:pt>
                <c:pt idx="42">
                  <c:v>44668</c:v>
                </c:pt>
                <c:pt idx="43">
                  <c:v>44669</c:v>
                </c:pt>
                <c:pt idx="44">
                  <c:v>44670</c:v>
                </c:pt>
                <c:pt idx="45">
                  <c:v>44671</c:v>
                </c:pt>
                <c:pt idx="46">
                  <c:v>44672</c:v>
                </c:pt>
                <c:pt idx="47">
                  <c:v>44673</c:v>
                </c:pt>
                <c:pt idx="48">
                  <c:v>44674</c:v>
                </c:pt>
                <c:pt idx="49">
                  <c:v>44675</c:v>
                </c:pt>
                <c:pt idx="50">
                  <c:v>44676</c:v>
                </c:pt>
                <c:pt idx="51">
                  <c:v>44677</c:v>
                </c:pt>
                <c:pt idx="52">
                  <c:v>44678</c:v>
                </c:pt>
                <c:pt idx="53">
                  <c:v>44679</c:v>
                </c:pt>
                <c:pt idx="54">
                  <c:v>44680</c:v>
                </c:pt>
                <c:pt idx="55">
                  <c:v>44681</c:v>
                </c:pt>
              </c:numCache>
            </c:numRef>
          </c:xVal>
          <c:yVal>
            <c:numRef>
              <c:f>各区新增阳性2!$V$2:$V$57</c:f>
              <c:numCache>
                <c:formatCode>General</c:formatCode>
                <c:ptCount val="56"/>
                <c:pt idx="0">
                  <c:v>17</c:v>
                </c:pt>
                <c:pt idx="1">
                  <c:v>11</c:v>
                </c:pt>
                <c:pt idx="2">
                  <c:v>27</c:v>
                </c:pt>
                <c:pt idx="3">
                  <c:v>12</c:v>
                </c:pt>
                <c:pt idx="4">
                  <c:v>22</c:v>
                </c:pt>
                <c:pt idx="5">
                  <c:v>15</c:v>
                </c:pt>
                <c:pt idx="6">
                  <c:v>4</c:v>
                </c:pt>
                <c:pt idx="7">
                  <c:v>17</c:v>
                </c:pt>
                <c:pt idx="8">
                  <c:v>12</c:v>
                </c:pt>
                <c:pt idx="9">
                  <c:v>31</c:v>
                </c:pt>
                <c:pt idx="10">
                  <c:v>17</c:v>
                </c:pt>
                <c:pt idx="11">
                  <c:v>34</c:v>
                </c:pt>
                <c:pt idx="12">
                  <c:v>63</c:v>
                </c:pt>
                <c:pt idx="13">
                  <c:v>81</c:v>
                </c:pt>
                <c:pt idx="14">
                  <c:v>52</c:v>
                </c:pt>
                <c:pt idx="15">
                  <c:v>177</c:v>
                </c:pt>
                <c:pt idx="16">
                  <c:v>87</c:v>
                </c:pt>
                <c:pt idx="17">
                  <c:v>191</c:v>
                </c:pt>
                <c:pt idx="18">
                  <c:v>299</c:v>
                </c:pt>
                <c:pt idx="19">
                  <c:v>67</c:v>
                </c:pt>
                <c:pt idx="20">
                  <c:v>328</c:v>
                </c:pt>
                <c:pt idx="21">
                  <c:v>590</c:v>
                </c:pt>
                <c:pt idx="22">
                  <c:v>550</c:v>
                </c:pt>
                <c:pt idx="23">
                  <c:v>757</c:v>
                </c:pt>
                <c:pt idx="24">
                  <c:v>1086</c:v>
                </c:pt>
                <c:pt idx="25">
                  <c:v>257</c:v>
                </c:pt>
                <c:pt idx="26">
                  <c:v>866</c:v>
                </c:pt>
                <c:pt idx="27">
                  <c:v>1536</c:v>
                </c:pt>
                <c:pt idx="28">
                  <c:v>1201</c:v>
                </c:pt>
                <c:pt idx="29">
                  <c:v>1125</c:v>
                </c:pt>
                <c:pt idx="30">
                  <c:v>1903</c:v>
                </c:pt>
                <c:pt idx="31">
                  <c:v>2537</c:v>
                </c:pt>
                <c:pt idx="32">
                  <c:v>2360</c:v>
                </c:pt>
                <c:pt idx="33">
                  <c:v>4804</c:v>
                </c:pt>
                <c:pt idx="34">
                  <c:v>3560</c:v>
                </c:pt>
                <c:pt idx="35">
                  <c:v>4717</c:v>
                </c:pt>
                <c:pt idx="36">
                  <c:v>3577</c:v>
                </c:pt>
                <c:pt idx="37">
                  <c:v>2261</c:v>
                </c:pt>
                <c:pt idx="38">
                  <c:v>1838</c:v>
                </c:pt>
                <c:pt idx="39">
                  <c:v>1499</c:v>
                </c:pt>
                <c:pt idx="40">
                  <c:v>2558</c:v>
                </c:pt>
                <c:pt idx="41">
                  <c:v>3074</c:v>
                </c:pt>
                <c:pt idx="42">
                  <c:v>3375</c:v>
                </c:pt>
                <c:pt idx="43">
                  <c:v>2019</c:v>
                </c:pt>
                <c:pt idx="44">
                  <c:v>1866</c:v>
                </c:pt>
                <c:pt idx="45">
                  <c:v>2084</c:v>
                </c:pt>
                <c:pt idx="46">
                  <c:v>2070</c:v>
                </c:pt>
                <c:pt idx="47">
                  <c:v>5145</c:v>
                </c:pt>
                <c:pt idx="48">
                  <c:v>4331</c:v>
                </c:pt>
                <c:pt idx="49">
                  <c:v>3480</c:v>
                </c:pt>
                <c:pt idx="50">
                  <c:v>3182</c:v>
                </c:pt>
                <c:pt idx="51">
                  <c:v>2698</c:v>
                </c:pt>
                <c:pt idx="52">
                  <c:v>1745</c:v>
                </c:pt>
                <c:pt idx="53">
                  <c:v>1347</c:v>
                </c:pt>
                <c:pt idx="54">
                  <c:v>1604</c:v>
                </c:pt>
                <c:pt idx="55">
                  <c:v>1530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3D-47C6-9B36-DACE5E141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726621"/>
        <c:axId val="506321717"/>
      </c:scatterChart>
      <c:valAx>
        <c:axId val="3437266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6321717"/>
        <c:crosses val="autoZero"/>
        <c:crossBetween val="midCat"/>
      </c:valAx>
      <c:valAx>
        <c:axId val="5063217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7266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1428750</xdr:colOff>
      <xdr:row>22</xdr:row>
      <xdr:rowOff>139700</xdr:rowOff>
    </xdr:from>
    <xdr:to>
      <xdr:col>4</xdr:col>
      <xdr:colOff>392430</xdr:colOff>
      <xdr:row>41</xdr:row>
      <xdr:rowOff>175895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590550</xdr:colOff>
      <xdr:row>22</xdr:row>
      <xdr:rowOff>133350</xdr:rowOff>
    </xdr:from>
    <xdr:to>
      <xdr:col>5</xdr:col>
      <xdr:colOff>629285</xdr:colOff>
      <xdr:row>41</xdr:row>
      <xdr:rowOff>145415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6350</xdr:colOff>
      <xdr:row>0</xdr:row>
      <xdr:rowOff>145415</xdr:rowOff>
    </xdr:from>
    <xdr:to>
      <xdr:col>41</xdr:col>
      <xdr:colOff>81280</xdr:colOff>
      <xdr:row>33</xdr:row>
      <xdr:rowOff>94615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workbookViewId="0">
      <selection activeCell="B2" sqref="B2:J13"/>
    </sheetView>
  </sheetViews>
  <sheetFormatPr defaultColWidth="9" defaultRowHeight="13.5"/>
  <cols>
    <col min="1" max="1" width="8.75" style="7"/>
    <col min="2" max="2" width="18.875" style="7" customWidth="1"/>
    <col min="3" max="3" width="22.625" style="7" customWidth="1"/>
    <col min="4" max="4" width="18.25" style="7" customWidth="1"/>
    <col min="5" max="5" width="25.5" customWidth="1"/>
    <col min="6" max="6" width="24.625" customWidth="1"/>
    <col min="7" max="7" width="12.5" style="7" customWidth="1"/>
    <col min="8" max="8" width="12.875" style="7"/>
    <col min="9" max="9" width="12.875"/>
    <col min="10" max="10" width="12.625" customWidth="1"/>
  </cols>
  <sheetData>
    <row r="1" spans="1:1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t="s">
        <v>9</v>
      </c>
    </row>
    <row r="2" spans="1:10">
      <c r="A2" s="2" t="s">
        <v>10</v>
      </c>
      <c r="B2" s="20">
        <v>65.48</v>
      </c>
      <c r="C2" s="20">
        <v>20.46</v>
      </c>
      <c r="D2" s="20">
        <v>2902.4</v>
      </c>
      <c r="E2" s="20">
        <f t="shared" ref="E2:E17" si="0">B2/C2</f>
        <v>3.20039100684262</v>
      </c>
      <c r="F2" s="20">
        <f t="shared" ref="F2:F17" si="1">D2*10^4/(B2*10^4)</f>
        <v>44.324984728161269</v>
      </c>
      <c r="G2" s="7">
        <v>30712</v>
      </c>
      <c r="H2" s="21">
        <f t="shared" ref="H2:H17" si="2">G2/B2/10000</f>
        <v>4.6902871105681122E-2</v>
      </c>
      <c r="I2" s="6">
        <f t="shared" ref="I2:I17" si="3">0.0054*E2+0.0076</f>
        <v>2.4882111436950148E-2</v>
      </c>
      <c r="J2" s="6">
        <f t="shared" ref="J2:J17" si="4">0.001*F2+0.0023</f>
        <v>4.6624984728161276E-2</v>
      </c>
    </row>
    <row r="3" spans="1:10">
      <c r="A3" s="2" t="s">
        <v>11</v>
      </c>
      <c r="B3" s="20">
        <v>552.84</v>
      </c>
      <c r="C3" s="20">
        <v>1210.4100000000001</v>
      </c>
      <c r="D3" s="20">
        <v>15353</v>
      </c>
      <c r="E3" s="20">
        <f t="shared" si="0"/>
        <v>0.45673779958856914</v>
      </c>
      <c r="F3" s="20">
        <f t="shared" si="1"/>
        <v>27.77114535851241</v>
      </c>
      <c r="G3" s="7">
        <v>168506</v>
      </c>
      <c r="H3" s="21">
        <f t="shared" si="2"/>
        <v>3.0480066565371534E-2</v>
      </c>
      <c r="I3" s="6">
        <f t="shared" si="3"/>
        <v>1.0066384117778274E-2</v>
      </c>
      <c r="J3" s="6">
        <f t="shared" si="4"/>
        <v>3.0071145358512411E-2</v>
      </c>
    </row>
    <row r="4" spans="1:10">
      <c r="A4" s="2" t="s">
        <v>12</v>
      </c>
      <c r="B4" s="20">
        <v>69.37</v>
      </c>
      <c r="C4" s="20">
        <v>38.299999999999997</v>
      </c>
      <c r="D4" s="20">
        <v>1800</v>
      </c>
      <c r="E4" s="20">
        <f t="shared" si="0"/>
        <v>1.8112271540469977</v>
      </c>
      <c r="F4" s="20">
        <f t="shared" si="1"/>
        <v>25.94781605881505</v>
      </c>
      <c r="G4" s="7">
        <v>10750</v>
      </c>
      <c r="H4" s="21">
        <f t="shared" si="2"/>
        <v>1.5496612368458985E-2</v>
      </c>
      <c r="I4" s="6">
        <f t="shared" si="3"/>
        <v>1.7380626631853788E-2</v>
      </c>
      <c r="J4" s="6">
        <f t="shared" si="4"/>
        <v>2.8247816058815052E-2</v>
      </c>
    </row>
    <row r="5" spans="1:10">
      <c r="A5" s="2" t="s">
        <v>13</v>
      </c>
      <c r="B5" s="20">
        <v>106.62</v>
      </c>
      <c r="C5" s="20">
        <v>36.880000000000003</v>
      </c>
      <c r="D5" s="20">
        <v>2323</v>
      </c>
      <c r="E5" s="20">
        <f t="shared" si="0"/>
        <v>2.8909978308026028</v>
      </c>
      <c r="F5" s="20">
        <f t="shared" si="1"/>
        <v>21.787657099981242</v>
      </c>
      <c r="G5" s="7">
        <v>12184</v>
      </c>
      <c r="H5" s="21">
        <f t="shared" si="2"/>
        <v>1.1427499531044832E-2</v>
      </c>
      <c r="I5" s="6">
        <f t="shared" si="3"/>
        <v>2.3211388286334057E-2</v>
      </c>
      <c r="J5" s="6">
        <f t="shared" si="4"/>
        <v>2.4087657099981244E-2</v>
      </c>
    </row>
    <row r="6" spans="1:10">
      <c r="A6" s="3" t="s">
        <v>14</v>
      </c>
      <c r="B6" s="20">
        <v>108.83</v>
      </c>
      <c r="C6" s="20">
        <v>54.76</v>
      </c>
      <c r="D6" s="20">
        <v>2000</v>
      </c>
      <c r="E6" s="20">
        <f t="shared" si="0"/>
        <v>1.987399561723886</v>
      </c>
      <c r="F6" s="20">
        <f t="shared" si="1"/>
        <v>18.377285674905817</v>
      </c>
      <c r="G6" s="7">
        <v>28812</v>
      </c>
      <c r="H6" s="21">
        <f t="shared" si="2"/>
        <v>2.6474317743269318E-2</v>
      </c>
      <c r="I6" s="6">
        <f t="shared" si="3"/>
        <v>1.8331957633308985E-2</v>
      </c>
      <c r="J6" s="6">
        <f t="shared" si="4"/>
        <v>2.0677285674905819E-2</v>
      </c>
    </row>
    <row r="7" spans="1:10">
      <c r="A7" s="3" t="s">
        <v>15</v>
      </c>
      <c r="B7" s="20">
        <v>158.18</v>
      </c>
      <c r="C7" s="20">
        <v>464.2</v>
      </c>
      <c r="D7" s="20">
        <v>2705.6</v>
      </c>
      <c r="E7" s="20">
        <f t="shared" si="0"/>
        <v>0.34075829383886258</v>
      </c>
      <c r="F7" s="20">
        <f t="shared" si="1"/>
        <v>17.104564420280692</v>
      </c>
      <c r="G7" s="7">
        <v>15340</v>
      </c>
      <c r="H7" s="21">
        <f t="shared" si="2"/>
        <v>9.6978126185358442E-3</v>
      </c>
      <c r="I7" s="6">
        <f t="shared" si="3"/>
        <v>9.4400947867298579E-3</v>
      </c>
      <c r="J7" s="6">
        <f t="shared" si="4"/>
        <v>1.9404564420280691E-2</v>
      </c>
    </row>
    <row r="8" spans="1:10">
      <c r="A8" s="3" t="s">
        <v>16</v>
      </c>
      <c r="B8" s="20">
        <v>131.34</v>
      </c>
      <c r="C8" s="20">
        <v>60.73</v>
      </c>
      <c r="D8" s="20">
        <v>2106.63</v>
      </c>
      <c r="E8" s="20">
        <f t="shared" si="0"/>
        <v>2.1626873044623744</v>
      </c>
      <c r="F8" s="20">
        <f t="shared" si="1"/>
        <v>16.039515760621288</v>
      </c>
      <c r="G8" s="7">
        <v>15812</v>
      </c>
      <c r="H8" s="21">
        <f t="shared" si="2"/>
        <v>1.2038982792751637E-2</v>
      </c>
      <c r="I8" s="6">
        <f t="shared" si="3"/>
        <v>1.9278511444096823E-2</v>
      </c>
      <c r="J8" s="6">
        <f t="shared" si="4"/>
        <v>1.8339515760621289E-2</v>
      </c>
    </row>
    <row r="9" spans="1:10">
      <c r="A9" s="3" t="s">
        <v>17</v>
      </c>
      <c r="B9" s="20">
        <v>79.900000000000006</v>
      </c>
      <c r="C9" s="20">
        <v>23.46</v>
      </c>
      <c r="D9" s="20">
        <v>1200</v>
      </c>
      <c r="E9" s="20">
        <f t="shared" si="0"/>
        <v>3.4057971014492754</v>
      </c>
      <c r="F9" s="20">
        <f t="shared" si="1"/>
        <v>15.018773466833542</v>
      </c>
      <c r="G9" s="7">
        <v>15193</v>
      </c>
      <c r="H9" s="21">
        <f t="shared" si="2"/>
        <v>1.9015018773466834E-2</v>
      </c>
      <c r="I9" s="6">
        <f t="shared" si="3"/>
        <v>2.5991304347826087E-2</v>
      </c>
      <c r="J9" s="6">
        <f t="shared" si="4"/>
        <v>1.731877346683354E-2</v>
      </c>
    </row>
    <row r="10" spans="1:10">
      <c r="A10" s="4" t="s">
        <v>18</v>
      </c>
      <c r="B10" s="20">
        <v>80.14</v>
      </c>
      <c r="C10" s="20">
        <v>586.04999999999995</v>
      </c>
      <c r="D10" s="20">
        <v>1182.78</v>
      </c>
      <c r="E10" s="20">
        <f t="shared" si="0"/>
        <v>0.13674601143247164</v>
      </c>
      <c r="F10" s="20">
        <f t="shared" si="1"/>
        <v>14.758921886698278</v>
      </c>
      <c r="G10" s="7">
        <v>1082</v>
      </c>
      <c r="H10" s="21">
        <f t="shared" si="2"/>
        <v>1.3501372597953581E-3</v>
      </c>
      <c r="I10" s="6">
        <f t="shared" si="3"/>
        <v>8.3384284617353463E-3</v>
      </c>
      <c r="J10" s="6">
        <f t="shared" si="4"/>
        <v>1.7058921886698278E-2</v>
      </c>
    </row>
    <row r="11" spans="1:10">
      <c r="A11" s="4" t="s">
        <v>19</v>
      </c>
      <c r="B11" s="20">
        <v>115.53</v>
      </c>
      <c r="C11" s="20">
        <v>687.39</v>
      </c>
      <c r="D11" s="20">
        <v>1300</v>
      </c>
      <c r="E11" s="20">
        <f t="shared" si="0"/>
        <v>0.16807052764806005</v>
      </c>
      <c r="F11" s="20">
        <f t="shared" si="1"/>
        <v>11.252488531117459</v>
      </c>
      <c r="G11" s="7">
        <v>2458</v>
      </c>
      <c r="H11" s="21">
        <f t="shared" si="2"/>
        <v>2.127585908422055E-3</v>
      </c>
      <c r="I11" s="6">
        <f t="shared" si="3"/>
        <v>8.5075808492995238E-3</v>
      </c>
      <c r="J11" s="6">
        <f t="shared" si="4"/>
        <v>1.3552488531117459E-2</v>
      </c>
    </row>
    <row r="12" spans="1:10">
      <c r="A12" s="4" t="s">
        <v>20</v>
      </c>
      <c r="B12" s="20">
        <v>253.43</v>
      </c>
      <c r="C12" s="20">
        <v>370.75</v>
      </c>
      <c r="D12" s="20">
        <v>2800</v>
      </c>
      <c r="E12" s="20">
        <f t="shared" si="0"/>
        <v>0.68356035064059339</v>
      </c>
      <c r="F12" s="20">
        <f t="shared" si="1"/>
        <v>11.048415736100699</v>
      </c>
      <c r="G12" s="7">
        <v>50257</v>
      </c>
      <c r="H12" s="21">
        <f t="shared" si="2"/>
        <v>1.9830722487471884E-2</v>
      </c>
      <c r="I12" s="6">
        <f t="shared" si="3"/>
        <v>1.1291225893459204E-2</v>
      </c>
      <c r="J12" s="6">
        <f t="shared" si="4"/>
        <v>1.3348415736100698E-2</v>
      </c>
    </row>
    <row r="13" spans="1:10">
      <c r="A13" s="4" t="s">
        <v>21</v>
      </c>
      <c r="B13" s="20">
        <v>120.53</v>
      </c>
      <c r="C13" s="20">
        <v>670.14</v>
      </c>
      <c r="D13" s="20">
        <v>1270</v>
      </c>
      <c r="E13" s="20">
        <f t="shared" si="0"/>
        <v>0.17985794013191275</v>
      </c>
      <c r="F13" s="20">
        <f t="shared" si="1"/>
        <v>10.53679581846843</v>
      </c>
      <c r="G13" s="7">
        <v>7709</v>
      </c>
      <c r="H13" s="21">
        <f t="shared" si="2"/>
        <v>6.3959180287065454E-3</v>
      </c>
      <c r="I13" s="6">
        <f t="shared" si="3"/>
        <v>8.5712328767123293E-3</v>
      </c>
      <c r="J13" s="6">
        <f t="shared" si="4"/>
        <v>1.283679581846843E-2</v>
      </c>
    </row>
    <row r="14" spans="1:10">
      <c r="A14" s="5" t="s">
        <v>22</v>
      </c>
      <c r="B14" s="20">
        <v>175.13</v>
      </c>
      <c r="C14" s="20">
        <v>605.64</v>
      </c>
      <c r="D14" s="20">
        <v>1750</v>
      </c>
      <c r="E14" s="20">
        <f t="shared" si="0"/>
        <v>0.28916518063536095</v>
      </c>
      <c r="F14" s="20">
        <f t="shared" si="1"/>
        <v>9.9925769428424598</v>
      </c>
      <c r="G14" s="7">
        <v>14522</v>
      </c>
      <c r="H14" s="21">
        <f t="shared" si="2"/>
        <v>8.2921258493690395E-3</v>
      </c>
      <c r="I14" s="6">
        <f t="shared" si="3"/>
        <v>9.1614919754309486E-3</v>
      </c>
      <c r="J14" s="6">
        <f t="shared" si="4"/>
        <v>1.229257694284246E-2</v>
      </c>
    </row>
    <row r="15" spans="1:10">
      <c r="A15" s="5" t="s">
        <v>23</v>
      </c>
      <c r="B15" s="20">
        <v>128.47</v>
      </c>
      <c r="C15" s="22">
        <v>54.83</v>
      </c>
      <c r="D15" s="20">
        <v>1240</v>
      </c>
      <c r="E15" s="20">
        <f t="shared" si="0"/>
        <v>2.3430603684114537</v>
      </c>
      <c r="F15" s="20">
        <f t="shared" si="1"/>
        <v>9.652058846423289</v>
      </c>
      <c r="G15" s="7">
        <v>14506</v>
      </c>
      <c r="H15" s="21">
        <f t="shared" si="2"/>
        <v>1.1291352066630341E-2</v>
      </c>
      <c r="I15" s="6">
        <f t="shared" si="3"/>
        <v>2.025252598942185E-2</v>
      </c>
      <c r="J15" s="6">
        <f t="shared" si="4"/>
        <v>1.1952058846423289E-2</v>
      </c>
    </row>
    <row r="16" spans="1:10">
      <c r="A16" s="5" t="s">
        <v>24</v>
      </c>
      <c r="B16" s="22">
        <v>203.08</v>
      </c>
      <c r="C16" s="20">
        <v>270.99</v>
      </c>
      <c r="D16" s="20">
        <v>1673</v>
      </c>
      <c r="E16" s="20">
        <f t="shared" si="0"/>
        <v>0.74940034687626855</v>
      </c>
      <c r="F16" s="20">
        <f t="shared" si="1"/>
        <v>8.2381327555643082</v>
      </c>
      <c r="G16" s="7">
        <v>19807</v>
      </c>
      <c r="H16" s="21">
        <f t="shared" si="2"/>
        <v>9.7532991924364782E-3</v>
      </c>
      <c r="I16" s="6">
        <f t="shared" si="3"/>
        <v>1.164676187313185E-2</v>
      </c>
      <c r="J16" s="6">
        <f t="shared" si="4"/>
        <v>1.0538132755564308E-2</v>
      </c>
    </row>
    <row r="17" spans="1:10">
      <c r="A17" s="5" t="s">
        <v>25</v>
      </c>
      <c r="B17" s="20">
        <v>69.459999999999994</v>
      </c>
      <c r="C17" s="20">
        <v>1185.49</v>
      </c>
      <c r="D17" s="20">
        <v>409.7</v>
      </c>
      <c r="E17" s="20">
        <f t="shared" si="0"/>
        <v>5.8591805919914967E-2</v>
      </c>
      <c r="F17" s="20">
        <f t="shared" si="1"/>
        <v>5.8983587676360507</v>
      </c>
      <c r="G17" s="7">
        <v>2645</v>
      </c>
      <c r="H17" s="21">
        <f t="shared" si="2"/>
        <v>3.8079470198675502E-3</v>
      </c>
      <c r="I17" s="6">
        <f t="shared" si="3"/>
        <v>7.91639575196754E-3</v>
      </c>
      <c r="J17" s="6">
        <f t="shared" si="4"/>
        <v>8.1983587676360513E-3</v>
      </c>
    </row>
    <row r="19" spans="1:10">
      <c r="C19" s="7" t="s">
        <v>26</v>
      </c>
    </row>
  </sheetData>
  <sortState xmlns:xlrd2="http://schemas.microsoft.com/office/spreadsheetml/2017/richdata2" ref="A2:J17">
    <sortCondition descending="1" ref="F2"/>
  </sortState>
  <phoneticPr fontId="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9"/>
  <sheetViews>
    <sheetView zoomScale="90" zoomScaleNormal="90" workbookViewId="0">
      <selection activeCell="C88" sqref="C2:C88"/>
    </sheetView>
  </sheetViews>
  <sheetFormatPr defaultColWidth="9" defaultRowHeight="13.5"/>
  <cols>
    <col min="1" max="1" width="13.5" style="7" customWidth="1"/>
    <col min="2" max="3" width="14.125" style="7" customWidth="1"/>
    <col min="4" max="4" width="13.125" style="7" customWidth="1"/>
    <col min="5" max="9" width="12.5" style="7" customWidth="1"/>
    <col min="10" max="12" width="14.5" style="7" customWidth="1"/>
    <col min="13" max="13" width="8.75" style="7"/>
    <col min="14" max="14" width="11.75" style="7" customWidth="1"/>
    <col min="15" max="15" width="13" style="7" customWidth="1"/>
    <col min="16" max="16" width="12.375" style="7" customWidth="1"/>
    <col min="17" max="17" width="16.125" style="7" customWidth="1"/>
    <col min="18" max="18" width="14.375" style="7" customWidth="1"/>
    <col min="19" max="19" width="18.125" customWidth="1"/>
  </cols>
  <sheetData>
    <row r="1" spans="1:18">
      <c r="A1" s="7" t="s">
        <v>27</v>
      </c>
      <c r="B1" s="13" t="s">
        <v>28</v>
      </c>
      <c r="C1" s="13" t="s">
        <v>29</v>
      </c>
      <c r="D1" s="2" t="s">
        <v>30</v>
      </c>
      <c r="E1" s="14" t="s">
        <v>31</v>
      </c>
      <c r="F1" s="7" t="s">
        <v>32</v>
      </c>
      <c r="G1" s="7" t="s">
        <v>33</v>
      </c>
      <c r="H1" s="7" t="s">
        <v>34</v>
      </c>
      <c r="I1" s="15" t="s">
        <v>35</v>
      </c>
      <c r="J1" s="16" t="s">
        <v>36</v>
      </c>
      <c r="K1" s="17" t="s">
        <v>37</v>
      </c>
      <c r="L1" s="1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19" t="s">
        <v>44</v>
      </c>
    </row>
    <row r="2" spans="1:18">
      <c r="A2" s="10">
        <v>44626</v>
      </c>
      <c r="B2" s="7">
        <v>3</v>
      </c>
      <c r="C2" s="7">
        <v>45</v>
      </c>
      <c r="D2" s="7">
        <f>B2+C2</f>
        <v>48</v>
      </c>
      <c r="E2" s="7">
        <v>12</v>
      </c>
      <c r="F2" s="7">
        <v>12</v>
      </c>
      <c r="G2" s="7">
        <v>118</v>
      </c>
      <c r="H2" s="7">
        <v>118</v>
      </c>
      <c r="I2" s="7">
        <f>H2+F2</f>
        <v>130</v>
      </c>
      <c r="J2" s="8">
        <f>F2/I2</f>
        <v>9.2307692307692313E-2</v>
      </c>
      <c r="K2" s="18">
        <f>E2+G2</f>
        <v>130</v>
      </c>
      <c r="L2" s="8">
        <f>E2/K2</f>
        <v>9.2307692307692313E-2</v>
      </c>
      <c r="M2" s="7">
        <v>0</v>
      </c>
      <c r="N2" s="7">
        <v>0</v>
      </c>
      <c r="O2" s="7">
        <v>44</v>
      </c>
      <c r="P2" s="7">
        <f>B2-N2-M2</f>
        <v>3</v>
      </c>
      <c r="Q2" s="7">
        <f>C2-O2</f>
        <v>1</v>
      </c>
      <c r="R2" s="7">
        <f>P2+Q2</f>
        <v>4</v>
      </c>
    </row>
    <row r="3" spans="1:18">
      <c r="A3" s="10">
        <v>44627</v>
      </c>
      <c r="B3" s="7">
        <v>4</v>
      </c>
      <c r="C3" s="7">
        <v>51</v>
      </c>
      <c r="D3" s="7">
        <f t="shared" ref="D3:D66" si="0">B3+C3</f>
        <v>55</v>
      </c>
      <c r="E3" s="7">
        <v>16</v>
      </c>
      <c r="F3" s="7">
        <f>F2+B3</f>
        <v>16</v>
      </c>
      <c r="G3" s="7">
        <v>169</v>
      </c>
      <c r="H3" s="7">
        <f>H2+C3-M3</f>
        <v>169</v>
      </c>
      <c r="I3" s="7">
        <f t="shared" ref="I3:I57" si="1">H3+F3</f>
        <v>185</v>
      </c>
      <c r="J3" s="8">
        <f t="shared" ref="J3:J57" si="2">F3/I3</f>
        <v>8.6486486486486491E-2</v>
      </c>
      <c r="K3" s="18">
        <f t="shared" ref="K3:K57" si="3">E3+G3</f>
        <v>185</v>
      </c>
      <c r="L3" s="8">
        <f t="shared" ref="L3:L57" si="4">E3/K3</f>
        <v>8.6486486486486491E-2</v>
      </c>
      <c r="M3" s="7">
        <v>0</v>
      </c>
      <c r="N3" s="7">
        <v>4</v>
      </c>
      <c r="O3" s="7">
        <v>51</v>
      </c>
      <c r="P3" s="7">
        <f t="shared" ref="P3:P55" si="5">B3-N3-M3</f>
        <v>0</v>
      </c>
      <c r="Q3" s="7">
        <f t="shared" ref="Q3:Q55" si="6">C3-O3</f>
        <v>0</v>
      </c>
      <c r="R3" s="7">
        <f t="shared" ref="R3:R57" si="7">P3+Q3</f>
        <v>0</v>
      </c>
    </row>
    <row r="4" spans="1:18">
      <c r="A4" s="10">
        <v>44628</v>
      </c>
      <c r="B4" s="7">
        <v>3</v>
      </c>
      <c r="C4" s="7">
        <v>62</v>
      </c>
      <c r="D4" s="7">
        <f t="shared" si="0"/>
        <v>65</v>
      </c>
      <c r="E4" s="7">
        <v>19</v>
      </c>
      <c r="F4" s="7">
        <f t="shared" ref="F4:F35" si="8">F3+B4</f>
        <v>19</v>
      </c>
      <c r="G4" s="7">
        <v>231</v>
      </c>
      <c r="H4" s="7">
        <f t="shared" ref="H4:H57" si="9">H3+C4-M4</f>
        <v>231</v>
      </c>
      <c r="I4" s="7">
        <f t="shared" si="1"/>
        <v>250</v>
      </c>
      <c r="J4" s="8">
        <f t="shared" si="2"/>
        <v>7.5999999999999998E-2</v>
      </c>
      <c r="K4" s="18">
        <f t="shared" si="3"/>
        <v>250</v>
      </c>
      <c r="L4" s="8">
        <f t="shared" si="4"/>
        <v>7.5999999999999998E-2</v>
      </c>
      <c r="M4" s="7">
        <v>0</v>
      </c>
      <c r="N4" s="7">
        <v>2</v>
      </c>
      <c r="O4" s="7">
        <v>62</v>
      </c>
      <c r="P4" s="7">
        <f t="shared" si="5"/>
        <v>1</v>
      </c>
      <c r="Q4" s="7">
        <f t="shared" si="6"/>
        <v>0</v>
      </c>
      <c r="R4" s="7">
        <f t="shared" si="7"/>
        <v>1</v>
      </c>
    </row>
    <row r="5" spans="1:18">
      <c r="A5" s="10">
        <v>44629</v>
      </c>
      <c r="B5" s="7">
        <v>4</v>
      </c>
      <c r="C5" s="7">
        <v>76</v>
      </c>
      <c r="D5" s="7">
        <f t="shared" si="0"/>
        <v>80</v>
      </c>
      <c r="E5" s="7">
        <v>23</v>
      </c>
      <c r="F5" s="7">
        <f t="shared" si="8"/>
        <v>23</v>
      </c>
      <c r="G5" s="7">
        <v>306</v>
      </c>
      <c r="H5" s="7">
        <f t="shared" si="9"/>
        <v>307</v>
      </c>
      <c r="I5" s="7">
        <f t="shared" si="1"/>
        <v>330</v>
      </c>
      <c r="J5" s="8">
        <f t="shared" si="2"/>
        <v>6.9696969696969702E-2</v>
      </c>
      <c r="K5" s="18">
        <f t="shared" si="3"/>
        <v>329</v>
      </c>
      <c r="L5" s="8">
        <f t="shared" si="4"/>
        <v>6.9908814589665649E-2</v>
      </c>
      <c r="M5" s="7">
        <v>0</v>
      </c>
      <c r="N5" s="7">
        <v>3</v>
      </c>
      <c r="O5" s="7">
        <v>64</v>
      </c>
      <c r="P5" s="7">
        <f t="shared" si="5"/>
        <v>1</v>
      </c>
      <c r="Q5" s="7">
        <f t="shared" si="6"/>
        <v>12</v>
      </c>
      <c r="R5" s="7">
        <f t="shared" si="7"/>
        <v>13</v>
      </c>
    </row>
    <row r="6" spans="1:18">
      <c r="A6" s="10">
        <v>44630</v>
      </c>
      <c r="B6" s="7">
        <v>11</v>
      </c>
      <c r="C6" s="7">
        <v>64</v>
      </c>
      <c r="D6" s="7">
        <f t="shared" si="0"/>
        <v>75</v>
      </c>
      <c r="E6" s="14">
        <v>34</v>
      </c>
      <c r="F6" s="7">
        <f t="shared" si="8"/>
        <v>34</v>
      </c>
      <c r="G6" s="14">
        <v>370</v>
      </c>
      <c r="H6" s="7">
        <f t="shared" si="9"/>
        <v>371</v>
      </c>
      <c r="I6" s="7">
        <f t="shared" si="1"/>
        <v>405</v>
      </c>
      <c r="J6" s="8">
        <f t="shared" si="2"/>
        <v>8.3950617283950618E-2</v>
      </c>
      <c r="K6" s="18">
        <f t="shared" si="3"/>
        <v>404</v>
      </c>
      <c r="L6" s="8">
        <f t="shared" si="4"/>
        <v>8.4158415841584164E-2</v>
      </c>
      <c r="M6" s="7">
        <v>0</v>
      </c>
      <c r="N6" s="7">
        <v>11</v>
      </c>
      <c r="O6" s="7">
        <v>61</v>
      </c>
      <c r="P6" s="7">
        <f t="shared" si="5"/>
        <v>0</v>
      </c>
      <c r="Q6" s="7">
        <f t="shared" si="6"/>
        <v>3</v>
      </c>
      <c r="R6" s="7">
        <f t="shared" si="7"/>
        <v>3</v>
      </c>
    </row>
    <row r="7" spans="1:18">
      <c r="A7" s="10">
        <v>44631</v>
      </c>
      <c r="B7" s="7">
        <v>5</v>
      </c>
      <c r="C7" s="7">
        <v>78</v>
      </c>
      <c r="D7" s="7">
        <f t="shared" si="0"/>
        <v>83</v>
      </c>
      <c r="E7" s="14">
        <v>39</v>
      </c>
      <c r="F7" s="7">
        <f t="shared" si="8"/>
        <v>39</v>
      </c>
      <c r="G7" s="14">
        <v>448</v>
      </c>
      <c r="H7" s="7">
        <f t="shared" si="9"/>
        <v>449</v>
      </c>
      <c r="I7" s="7">
        <f t="shared" si="1"/>
        <v>488</v>
      </c>
      <c r="J7" s="8">
        <f t="shared" si="2"/>
        <v>7.9918032786885251E-2</v>
      </c>
      <c r="K7" s="18">
        <f t="shared" si="3"/>
        <v>487</v>
      </c>
      <c r="L7" s="8">
        <f t="shared" si="4"/>
        <v>8.0082135523613956E-2</v>
      </c>
      <c r="M7" s="7">
        <v>0</v>
      </c>
      <c r="N7" s="7">
        <v>4</v>
      </c>
      <c r="O7" s="7">
        <v>57</v>
      </c>
      <c r="P7" s="7">
        <f t="shared" si="5"/>
        <v>1</v>
      </c>
      <c r="Q7" s="7">
        <f t="shared" si="6"/>
        <v>21</v>
      </c>
      <c r="R7" s="7">
        <f t="shared" si="7"/>
        <v>22</v>
      </c>
    </row>
    <row r="8" spans="1:18">
      <c r="A8" s="10">
        <v>44632</v>
      </c>
      <c r="B8" s="7">
        <v>1</v>
      </c>
      <c r="C8" s="7">
        <v>64</v>
      </c>
      <c r="D8" s="7">
        <f t="shared" si="0"/>
        <v>65</v>
      </c>
      <c r="E8" s="7">
        <v>40</v>
      </c>
      <c r="F8" s="7">
        <f t="shared" si="8"/>
        <v>40</v>
      </c>
      <c r="G8" s="7">
        <v>512</v>
      </c>
      <c r="H8" s="7">
        <f t="shared" si="9"/>
        <v>513</v>
      </c>
      <c r="I8" s="7">
        <f t="shared" si="1"/>
        <v>553</v>
      </c>
      <c r="J8" s="8">
        <f t="shared" si="2"/>
        <v>7.2332730560578665E-2</v>
      </c>
      <c r="K8" s="18">
        <f t="shared" si="3"/>
        <v>552</v>
      </c>
      <c r="L8" s="8">
        <f t="shared" si="4"/>
        <v>7.2463768115942032E-2</v>
      </c>
      <c r="M8" s="7">
        <v>0</v>
      </c>
      <c r="N8" s="7">
        <v>1</v>
      </c>
      <c r="O8" s="7">
        <v>60</v>
      </c>
      <c r="P8" s="7">
        <f t="shared" si="5"/>
        <v>0</v>
      </c>
      <c r="Q8" s="7">
        <f t="shared" si="6"/>
        <v>4</v>
      </c>
      <c r="R8" s="7">
        <f t="shared" si="7"/>
        <v>4</v>
      </c>
    </row>
    <row r="9" spans="1:18">
      <c r="A9" s="10">
        <v>44633</v>
      </c>
      <c r="B9" s="7">
        <v>41</v>
      </c>
      <c r="C9" s="7">
        <v>128</v>
      </c>
      <c r="D9" s="7">
        <f t="shared" si="0"/>
        <v>169</v>
      </c>
      <c r="E9" s="14">
        <v>81</v>
      </c>
      <c r="F9" s="7">
        <f t="shared" si="8"/>
        <v>81</v>
      </c>
      <c r="G9" s="14">
        <v>638</v>
      </c>
      <c r="H9" s="7">
        <f t="shared" si="9"/>
        <v>639</v>
      </c>
      <c r="I9" s="7">
        <f t="shared" si="1"/>
        <v>720</v>
      </c>
      <c r="J9" s="8">
        <f t="shared" si="2"/>
        <v>0.1125</v>
      </c>
      <c r="K9" s="18">
        <f t="shared" si="3"/>
        <v>719</v>
      </c>
      <c r="L9" s="8">
        <f t="shared" si="4"/>
        <v>0.11265646731571627</v>
      </c>
      <c r="M9" s="7">
        <v>2</v>
      </c>
      <c r="N9" s="7">
        <v>32</v>
      </c>
      <c r="O9" s="7">
        <v>90</v>
      </c>
      <c r="P9" s="7">
        <f t="shared" si="5"/>
        <v>7</v>
      </c>
      <c r="Q9" s="7">
        <f t="shared" si="6"/>
        <v>38</v>
      </c>
      <c r="R9" s="7">
        <f t="shared" si="7"/>
        <v>45</v>
      </c>
    </row>
    <row r="10" spans="1:18">
      <c r="A10" s="10">
        <v>44634</v>
      </c>
      <c r="B10" s="7">
        <v>9</v>
      </c>
      <c r="C10" s="7">
        <v>130</v>
      </c>
      <c r="D10" s="7">
        <f t="shared" si="0"/>
        <v>139</v>
      </c>
      <c r="E10" s="7">
        <v>90</v>
      </c>
      <c r="F10" s="7">
        <f t="shared" si="8"/>
        <v>90</v>
      </c>
      <c r="G10" s="7">
        <v>767</v>
      </c>
      <c r="H10" s="7">
        <f t="shared" si="9"/>
        <v>769</v>
      </c>
      <c r="I10" s="7">
        <f t="shared" si="1"/>
        <v>859</v>
      </c>
      <c r="J10" s="8">
        <f t="shared" si="2"/>
        <v>0.10477299185098952</v>
      </c>
      <c r="K10" s="18">
        <f t="shared" si="3"/>
        <v>857</v>
      </c>
      <c r="L10" s="8">
        <f t="shared" si="4"/>
        <v>0.10501750291715285</v>
      </c>
      <c r="M10" s="7">
        <v>0</v>
      </c>
      <c r="N10" s="7">
        <v>5</v>
      </c>
      <c r="O10" s="7">
        <v>102</v>
      </c>
      <c r="P10" s="7">
        <f t="shared" si="5"/>
        <v>4</v>
      </c>
      <c r="Q10" s="7">
        <f t="shared" si="6"/>
        <v>28</v>
      </c>
      <c r="R10" s="7">
        <f t="shared" si="7"/>
        <v>32</v>
      </c>
    </row>
    <row r="11" spans="1:18">
      <c r="A11" s="10">
        <v>44635</v>
      </c>
      <c r="B11" s="7">
        <v>5</v>
      </c>
      <c r="C11" s="7">
        <v>197</v>
      </c>
      <c r="D11" s="7">
        <f t="shared" si="0"/>
        <v>202</v>
      </c>
      <c r="E11" s="7">
        <v>95</v>
      </c>
      <c r="F11" s="7">
        <f t="shared" si="8"/>
        <v>95</v>
      </c>
      <c r="G11" s="7">
        <v>961</v>
      </c>
      <c r="H11" s="7">
        <f t="shared" si="9"/>
        <v>966</v>
      </c>
      <c r="I11" s="7">
        <f t="shared" si="1"/>
        <v>1061</v>
      </c>
      <c r="J11" s="8">
        <f t="shared" si="2"/>
        <v>8.9538171536286529E-2</v>
      </c>
      <c r="K11" s="18">
        <f t="shared" si="3"/>
        <v>1056</v>
      </c>
      <c r="L11" s="8">
        <f t="shared" si="4"/>
        <v>8.9962121212121215E-2</v>
      </c>
      <c r="M11" s="7">
        <v>0</v>
      </c>
      <c r="N11" s="7">
        <v>4</v>
      </c>
      <c r="O11" s="7">
        <v>135</v>
      </c>
      <c r="P11" s="7">
        <f t="shared" si="5"/>
        <v>1</v>
      </c>
      <c r="Q11" s="7">
        <f t="shared" si="6"/>
        <v>62</v>
      </c>
      <c r="R11" s="7">
        <f t="shared" si="7"/>
        <v>63</v>
      </c>
    </row>
    <row r="12" spans="1:18">
      <c r="A12" s="10">
        <v>44636</v>
      </c>
      <c r="B12" s="7">
        <v>8</v>
      </c>
      <c r="C12" s="7">
        <v>150</v>
      </c>
      <c r="D12" s="7">
        <f t="shared" si="0"/>
        <v>158</v>
      </c>
      <c r="E12" s="7">
        <v>103</v>
      </c>
      <c r="F12" s="7">
        <f t="shared" si="8"/>
        <v>103</v>
      </c>
      <c r="G12" s="7">
        <v>1106</v>
      </c>
      <c r="H12" s="7">
        <f t="shared" si="9"/>
        <v>1116</v>
      </c>
      <c r="I12" s="7">
        <f t="shared" si="1"/>
        <v>1219</v>
      </c>
      <c r="J12" s="8">
        <f t="shared" si="2"/>
        <v>8.4495488105004096E-2</v>
      </c>
      <c r="K12" s="18">
        <f t="shared" si="3"/>
        <v>1209</v>
      </c>
      <c r="L12" s="8">
        <f t="shared" si="4"/>
        <v>8.5194375516956161E-2</v>
      </c>
      <c r="M12" s="7">
        <v>0</v>
      </c>
      <c r="N12" s="7">
        <v>1</v>
      </c>
      <c r="O12" s="7">
        <v>69</v>
      </c>
      <c r="P12" s="7">
        <f t="shared" si="5"/>
        <v>7</v>
      </c>
      <c r="Q12" s="7">
        <f t="shared" si="6"/>
        <v>81</v>
      </c>
      <c r="R12" s="7">
        <f t="shared" si="7"/>
        <v>88</v>
      </c>
    </row>
    <row r="13" spans="1:18">
      <c r="A13" s="10">
        <v>44637</v>
      </c>
      <c r="B13" s="7">
        <v>57</v>
      </c>
      <c r="C13" s="7">
        <v>203</v>
      </c>
      <c r="D13" s="7">
        <f t="shared" si="0"/>
        <v>260</v>
      </c>
      <c r="E13" s="7">
        <v>160</v>
      </c>
      <c r="F13" s="7">
        <f t="shared" si="8"/>
        <v>160</v>
      </c>
      <c r="G13" s="7">
        <v>1297</v>
      </c>
      <c r="H13" s="7">
        <f t="shared" si="9"/>
        <v>1319</v>
      </c>
      <c r="I13" s="7">
        <f t="shared" si="1"/>
        <v>1479</v>
      </c>
      <c r="J13" s="8">
        <f t="shared" si="2"/>
        <v>0.10818120351588911</v>
      </c>
      <c r="K13" s="18">
        <f t="shared" si="3"/>
        <v>1457</v>
      </c>
      <c r="L13" s="8">
        <f t="shared" si="4"/>
        <v>0.10981468771448182</v>
      </c>
      <c r="M13" s="7">
        <v>0</v>
      </c>
      <c r="N13" s="7">
        <v>2</v>
      </c>
      <c r="O13" s="7">
        <v>103</v>
      </c>
      <c r="P13" s="7">
        <f t="shared" si="5"/>
        <v>55</v>
      </c>
      <c r="Q13" s="7">
        <f t="shared" si="6"/>
        <v>100</v>
      </c>
      <c r="R13" s="7">
        <f t="shared" si="7"/>
        <v>155</v>
      </c>
    </row>
    <row r="14" spans="1:18">
      <c r="A14" s="10">
        <v>44638</v>
      </c>
      <c r="B14" s="7">
        <v>8</v>
      </c>
      <c r="C14" s="7">
        <v>366</v>
      </c>
      <c r="D14" s="7">
        <f t="shared" si="0"/>
        <v>374</v>
      </c>
      <c r="E14" s="7">
        <v>168</v>
      </c>
      <c r="F14" s="7">
        <f t="shared" si="8"/>
        <v>168</v>
      </c>
      <c r="G14" s="7">
        <v>1657</v>
      </c>
      <c r="H14" s="7">
        <f t="shared" si="9"/>
        <v>1685</v>
      </c>
      <c r="I14" s="7">
        <f t="shared" si="1"/>
        <v>1853</v>
      </c>
      <c r="J14" s="8">
        <f t="shared" si="2"/>
        <v>9.0663788451160285E-2</v>
      </c>
      <c r="K14" s="18">
        <f t="shared" si="3"/>
        <v>1825</v>
      </c>
      <c r="L14" s="8">
        <f t="shared" si="4"/>
        <v>9.2054794520547947E-2</v>
      </c>
      <c r="M14" s="7">
        <v>0</v>
      </c>
      <c r="N14" s="7">
        <v>4</v>
      </c>
      <c r="O14" s="7">
        <v>178</v>
      </c>
      <c r="P14" s="7">
        <f t="shared" si="5"/>
        <v>4</v>
      </c>
      <c r="Q14" s="7">
        <f t="shared" si="6"/>
        <v>188</v>
      </c>
      <c r="R14" s="7">
        <f t="shared" si="7"/>
        <v>192</v>
      </c>
    </row>
    <row r="15" spans="1:18">
      <c r="A15" s="10">
        <v>44639</v>
      </c>
      <c r="B15" s="7">
        <v>17</v>
      </c>
      <c r="C15" s="7">
        <v>492</v>
      </c>
      <c r="D15" s="7">
        <f t="shared" si="0"/>
        <v>509</v>
      </c>
      <c r="E15" s="7">
        <v>175</v>
      </c>
      <c r="F15" s="7">
        <f t="shared" si="8"/>
        <v>185</v>
      </c>
      <c r="G15" s="7">
        <v>2099</v>
      </c>
      <c r="H15" s="7">
        <f t="shared" si="9"/>
        <v>2171</v>
      </c>
      <c r="I15" s="7">
        <f t="shared" si="1"/>
        <v>2356</v>
      </c>
      <c r="J15" s="8">
        <f t="shared" si="2"/>
        <v>7.852292020373515E-2</v>
      </c>
      <c r="K15" s="18">
        <f t="shared" si="3"/>
        <v>2274</v>
      </c>
      <c r="L15" s="8">
        <f t="shared" si="4"/>
        <v>7.6956904133685139E-2</v>
      </c>
      <c r="M15" s="7">
        <v>6</v>
      </c>
      <c r="N15" s="7">
        <v>9</v>
      </c>
      <c r="O15" s="7">
        <v>232</v>
      </c>
      <c r="P15" s="7">
        <f t="shared" si="5"/>
        <v>2</v>
      </c>
      <c r="Q15" s="7">
        <f t="shared" si="6"/>
        <v>260</v>
      </c>
      <c r="R15" s="7">
        <f t="shared" si="7"/>
        <v>262</v>
      </c>
    </row>
    <row r="16" spans="1:18">
      <c r="A16" s="10">
        <v>44640</v>
      </c>
      <c r="B16" s="7">
        <v>24</v>
      </c>
      <c r="C16" s="7">
        <v>734</v>
      </c>
      <c r="D16" s="7">
        <f t="shared" si="0"/>
        <v>758</v>
      </c>
      <c r="E16" s="7">
        <v>198</v>
      </c>
      <c r="F16" s="7">
        <f t="shared" si="8"/>
        <v>209</v>
      </c>
      <c r="G16" s="7">
        <v>2793</v>
      </c>
      <c r="H16" s="7">
        <f t="shared" si="9"/>
        <v>2905</v>
      </c>
      <c r="I16" s="7">
        <f t="shared" si="1"/>
        <v>3114</v>
      </c>
      <c r="J16" s="8">
        <f t="shared" si="2"/>
        <v>6.7116249197174058E-2</v>
      </c>
      <c r="K16" s="18">
        <f t="shared" si="3"/>
        <v>2991</v>
      </c>
      <c r="L16" s="8">
        <f t="shared" si="4"/>
        <v>6.6198595787362091E-2</v>
      </c>
      <c r="M16" s="7">
        <v>0</v>
      </c>
      <c r="N16" s="7">
        <v>22</v>
      </c>
      <c r="O16" s="7">
        <v>652</v>
      </c>
      <c r="P16" s="7">
        <f t="shared" si="5"/>
        <v>2</v>
      </c>
      <c r="Q16" s="7">
        <f t="shared" si="6"/>
        <v>82</v>
      </c>
      <c r="R16" s="7">
        <f t="shared" si="7"/>
        <v>84</v>
      </c>
    </row>
    <row r="17" spans="1:18">
      <c r="A17" s="10">
        <v>44641</v>
      </c>
      <c r="B17" s="7">
        <v>31</v>
      </c>
      <c r="C17" s="7">
        <v>865</v>
      </c>
      <c r="D17" s="7">
        <f t="shared" si="0"/>
        <v>896</v>
      </c>
      <c r="E17" s="7">
        <v>221</v>
      </c>
      <c r="F17" s="7">
        <f t="shared" si="8"/>
        <v>240</v>
      </c>
      <c r="G17" s="7">
        <v>3505</v>
      </c>
      <c r="H17" s="7">
        <f t="shared" si="9"/>
        <v>3770</v>
      </c>
      <c r="I17" s="7">
        <f t="shared" si="1"/>
        <v>4010</v>
      </c>
      <c r="J17" s="8">
        <f t="shared" si="2"/>
        <v>5.9850374064837904E-2</v>
      </c>
      <c r="K17" s="18">
        <f t="shared" si="3"/>
        <v>3726</v>
      </c>
      <c r="L17" s="8">
        <f t="shared" si="4"/>
        <v>5.9312936124530327E-2</v>
      </c>
      <c r="M17" s="7">
        <v>0</v>
      </c>
      <c r="N17" s="7">
        <v>30</v>
      </c>
      <c r="O17" s="7">
        <v>749</v>
      </c>
      <c r="P17" s="7">
        <f t="shared" si="5"/>
        <v>1</v>
      </c>
      <c r="Q17" s="7">
        <f t="shared" si="6"/>
        <v>116</v>
      </c>
      <c r="R17" s="7">
        <f t="shared" si="7"/>
        <v>117</v>
      </c>
    </row>
    <row r="18" spans="1:18">
      <c r="A18" s="10">
        <v>44642</v>
      </c>
      <c r="B18" s="7">
        <v>4</v>
      </c>
      <c r="C18" s="7">
        <v>977</v>
      </c>
      <c r="D18" s="7">
        <f t="shared" si="0"/>
        <v>981</v>
      </c>
      <c r="E18" s="7">
        <v>219</v>
      </c>
      <c r="F18" s="7">
        <f t="shared" si="8"/>
        <v>244</v>
      </c>
      <c r="G18" s="7">
        <v>4408</v>
      </c>
      <c r="H18" s="7">
        <f t="shared" si="9"/>
        <v>4747</v>
      </c>
      <c r="I18" s="7">
        <f t="shared" si="1"/>
        <v>4991</v>
      </c>
      <c r="J18" s="8">
        <f t="shared" si="2"/>
        <v>4.8887998397114808E-2</v>
      </c>
      <c r="K18" s="18">
        <f t="shared" si="3"/>
        <v>4627</v>
      </c>
      <c r="L18" s="8">
        <f t="shared" si="4"/>
        <v>4.7330883942079099E-2</v>
      </c>
      <c r="M18" s="7">
        <v>0</v>
      </c>
      <c r="N18" s="7">
        <v>3</v>
      </c>
      <c r="O18" s="7">
        <v>886</v>
      </c>
      <c r="P18" s="7">
        <f t="shared" si="5"/>
        <v>1</v>
      </c>
      <c r="Q18" s="7">
        <f t="shared" si="6"/>
        <v>91</v>
      </c>
      <c r="R18" s="7">
        <f t="shared" si="7"/>
        <v>92</v>
      </c>
    </row>
    <row r="19" spans="1:18">
      <c r="A19" s="10">
        <v>44643</v>
      </c>
      <c r="B19" s="7">
        <v>4</v>
      </c>
      <c r="C19" s="7">
        <v>979</v>
      </c>
      <c r="D19" s="7">
        <f t="shared" si="0"/>
        <v>983</v>
      </c>
      <c r="E19" s="7">
        <v>196</v>
      </c>
      <c r="F19" s="7">
        <f t="shared" si="8"/>
        <v>248</v>
      </c>
      <c r="G19" s="7">
        <v>4279</v>
      </c>
      <c r="H19" s="7">
        <f t="shared" si="9"/>
        <v>5726</v>
      </c>
      <c r="I19" s="7">
        <f t="shared" si="1"/>
        <v>5974</v>
      </c>
      <c r="J19" s="8">
        <f t="shared" si="2"/>
        <v>4.1513223970539005E-2</v>
      </c>
      <c r="K19" s="18">
        <f t="shared" si="3"/>
        <v>4475</v>
      </c>
      <c r="L19" s="8">
        <f t="shared" si="4"/>
        <v>4.3798882681564247E-2</v>
      </c>
      <c r="M19" s="7">
        <v>0</v>
      </c>
      <c r="N19" s="7">
        <v>4</v>
      </c>
      <c r="O19" s="7">
        <v>878</v>
      </c>
      <c r="P19" s="7">
        <f t="shared" si="5"/>
        <v>0</v>
      </c>
      <c r="Q19" s="7">
        <f t="shared" si="6"/>
        <v>101</v>
      </c>
      <c r="R19" s="7">
        <f t="shared" si="7"/>
        <v>101</v>
      </c>
    </row>
    <row r="20" spans="1:18">
      <c r="A20" s="10">
        <v>44644</v>
      </c>
      <c r="B20" s="7">
        <v>29</v>
      </c>
      <c r="C20" s="7">
        <v>1580</v>
      </c>
      <c r="D20" s="7">
        <f t="shared" si="0"/>
        <v>1609</v>
      </c>
      <c r="E20" s="7">
        <v>199</v>
      </c>
      <c r="F20" s="7">
        <f t="shared" si="8"/>
        <v>277</v>
      </c>
      <c r="G20" s="7">
        <v>6550</v>
      </c>
      <c r="H20" s="7">
        <f t="shared" si="9"/>
        <v>7306</v>
      </c>
      <c r="I20" s="7">
        <f t="shared" si="1"/>
        <v>7583</v>
      </c>
      <c r="J20" s="8">
        <f t="shared" si="2"/>
        <v>3.6529078201239615E-2</v>
      </c>
      <c r="K20" s="18">
        <f t="shared" si="3"/>
        <v>6749</v>
      </c>
      <c r="L20" s="8">
        <f t="shared" si="4"/>
        <v>2.9485849755519336E-2</v>
      </c>
      <c r="M20" s="7">
        <v>0</v>
      </c>
      <c r="N20" s="7">
        <v>12</v>
      </c>
      <c r="O20" s="7">
        <v>1455</v>
      </c>
      <c r="P20" s="7">
        <f t="shared" si="5"/>
        <v>17</v>
      </c>
      <c r="Q20" s="7">
        <f t="shared" si="6"/>
        <v>125</v>
      </c>
      <c r="R20" s="7">
        <f t="shared" si="7"/>
        <v>142</v>
      </c>
    </row>
    <row r="21" spans="1:18">
      <c r="A21" s="10">
        <v>44645</v>
      </c>
      <c r="B21" s="7">
        <v>38</v>
      </c>
      <c r="C21" s="7">
        <v>2231</v>
      </c>
      <c r="D21" s="7">
        <f t="shared" si="0"/>
        <v>2269</v>
      </c>
      <c r="E21" s="7">
        <v>224</v>
      </c>
      <c r="F21" s="7">
        <f t="shared" si="8"/>
        <v>315</v>
      </c>
      <c r="G21" s="7">
        <v>8674</v>
      </c>
      <c r="H21" s="7">
        <f t="shared" si="9"/>
        <v>9532</v>
      </c>
      <c r="I21" s="7">
        <f t="shared" si="1"/>
        <v>9847</v>
      </c>
      <c r="J21" s="8">
        <f t="shared" si="2"/>
        <v>3.1989438407636843E-2</v>
      </c>
      <c r="K21" s="18">
        <f t="shared" si="3"/>
        <v>8898</v>
      </c>
      <c r="L21" s="8">
        <f t="shared" si="4"/>
        <v>2.5174196448640145E-2</v>
      </c>
      <c r="M21" s="7">
        <v>5</v>
      </c>
      <c r="N21" s="7">
        <v>3</v>
      </c>
      <c r="O21" s="7">
        <v>1773</v>
      </c>
      <c r="P21" s="7">
        <f t="shared" si="5"/>
        <v>30</v>
      </c>
      <c r="Q21" s="7">
        <f t="shared" si="6"/>
        <v>458</v>
      </c>
      <c r="R21" s="7">
        <f t="shared" si="7"/>
        <v>488</v>
      </c>
    </row>
    <row r="22" spans="1:18">
      <c r="A22" s="10">
        <v>44646</v>
      </c>
      <c r="B22" s="7">
        <v>45</v>
      </c>
      <c r="C22" s="7">
        <v>2631</v>
      </c>
      <c r="D22" s="7">
        <f t="shared" si="0"/>
        <v>2676</v>
      </c>
      <c r="E22" s="7">
        <v>252</v>
      </c>
      <c r="F22" s="7">
        <f t="shared" si="8"/>
        <v>360</v>
      </c>
      <c r="G22" s="7">
        <v>11095</v>
      </c>
      <c r="H22" s="7">
        <f t="shared" si="9"/>
        <v>12163</v>
      </c>
      <c r="I22" s="7">
        <f t="shared" si="1"/>
        <v>12523</v>
      </c>
      <c r="J22" s="8">
        <f t="shared" si="2"/>
        <v>2.8747105326199791E-2</v>
      </c>
      <c r="K22" s="18">
        <f t="shared" si="3"/>
        <v>11347</v>
      </c>
      <c r="L22" s="8">
        <f t="shared" si="4"/>
        <v>2.2208513263417645E-2</v>
      </c>
      <c r="M22" s="7">
        <v>0</v>
      </c>
      <c r="N22" s="7">
        <v>27</v>
      </c>
      <c r="O22" s="7">
        <v>2363</v>
      </c>
      <c r="P22" s="7">
        <f t="shared" si="5"/>
        <v>18</v>
      </c>
      <c r="Q22" s="7">
        <f t="shared" si="6"/>
        <v>268</v>
      </c>
      <c r="R22" s="7">
        <f t="shared" si="7"/>
        <v>286</v>
      </c>
    </row>
    <row r="23" spans="1:18">
      <c r="A23" s="10">
        <v>44647</v>
      </c>
      <c r="B23" s="7">
        <v>50</v>
      </c>
      <c r="C23" s="7">
        <v>3450</v>
      </c>
      <c r="D23" s="7">
        <f t="shared" si="0"/>
        <v>3500</v>
      </c>
      <c r="E23" s="7">
        <v>284</v>
      </c>
      <c r="F23" s="7">
        <f t="shared" si="8"/>
        <v>410</v>
      </c>
      <c r="G23" s="7">
        <v>14414</v>
      </c>
      <c r="H23" s="7">
        <f t="shared" si="9"/>
        <v>15613</v>
      </c>
      <c r="I23" s="7">
        <f t="shared" si="1"/>
        <v>16023</v>
      </c>
      <c r="J23" s="8">
        <f t="shared" si="2"/>
        <v>2.5588216938151408E-2</v>
      </c>
      <c r="K23" s="18">
        <f t="shared" si="3"/>
        <v>14698</v>
      </c>
      <c r="L23" s="8">
        <f t="shared" si="4"/>
        <v>1.9322356783235815E-2</v>
      </c>
      <c r="M23" s="7">
        <v>0</v>
      </c>
      <c r="N23" s="7">
        <v>17</v>
      </c>
      <c r="O23" s="7">
        <v>2833</v>
      </c>
      <c r="P23" s="7">
        <f t="shared" si="5"/>
        <v>33</v>
      </c>
      <c r="Q23" s="7">
        <f t="shared" si="6"/>
        <v>617</v>
      </c>
      <c r="R23" s="7">
        <f t="shared" si="7"/>
        <v>650</v>
      </c>
    </row>
    <row r="24" spans="1:18">
      <c r="A24" s="10">
        <v>44648</v>
      </c>
      <c r="B24" s="7">
        <v>96</v>
      </c>
      <c r="C24" s="7">
        <v>4381</v>
      </c>
      <c r="D24" s="7">
        <f t="shared" si="0"/>
        <v>4477</v>
      </c>
      <c r="E24" s="7">
        <v>363</v>
      </c>
      <c r="F24" s="7">
        <f t="shared" si="8"/>
        <v>506</v>
      </c>
      <c r="G24" s="7">
        <v>18531</v>
      </c>
      <c r="H24" s="7">
        <f t="shared" si="9"/>
        <v>19973</v>
      </c>
      <c r="I24" s="7">
        <f t="shared" si="1"/>
        <v>20479</v>
      </c>
      <c r="J24" s="8">
        <f t="shared" si="2"/>
        <v>2.4708237706919284E-2</v>
      </c>
      <c r="K24" s="18">
        <f t="shared" si="3"/>
        <v>18894</v>
      </c>
      <c r="L24" s="8">
        <f t="shared" si="4"/>
        <v>1.9212448396316292E-2</v>
      </c>
      <c r="M24" s="7">
        <v>21</v>
      </c>
      <c r="N24" s="7">
        <v>7</v>
      </c>
      <c r="O24" s="7">
        <v>3824</v>
      </c>
      <c r="P24" s="7">
        <f t="shared" si="5"/>
        <v>68</v>
      </c>
      <c r="Q24" s="7">
        <f t="shared" si="6"/>
        <v>557</v>
      </c>
      <c r="R24" s="7">
        <f t="shared" si="7"/>
        <v>625</v>
      </c>
    </row>
    <row r="25" spans="1:18">
      <c r="A25" s="10">
        <v>44649</v>
      </c>
      <c r="B25" s="7">
        <v>326</v>
      </c>
      <c r="C25" s="7">
        <v>5656</v>
      </c>
      <c r="D25" s="7">
        <f t="shared" si="0"/>
        <v>5982</v>
      </c>
      <c r="E25" s="7">
        <v>659</v>
      </c>
      <c r="F25" s="7">
        <f t="shared" si="8"/>
        <v>832</v>
      </c>
      <c r="G25" s="7">
        <v>23896</v>
      </c>
      <c r="H25" s="7">
        <f t="shared" si="9"/>
        <v>25611</v>
      </c>
      <c r="I25" s="7">
        <f t="shared" si="1"/>
        <v>26443</v>
      </c>
      <c r="J25" s="8">
        <f t="shared" si="2"/>
        <v>3.1463903490526794E-2</v>
      </c>
      <c r="K25" s="18">
        <f t="shared" si="3"/>
        <v>24555</v>
      </c>
      <c r="L25" s="8">
        <f t="shared" si="4"/>
        <v>2.6837711260435756E-2</v>
      </c>
      <c r="M25" s="7">
        <v>18</v>
      </c>
      <c r="N25" s="7">
        <v>17</v>
      </c>
      <c r="O25" s="7">
        <v>5131</v>
      </c>
      <c r="P25" s="7">
        <f t="shared" si="5"/>
        <v>291</v>
      </c>
      <c r="Q25" s="7">
        <f t="shared" si="6"/>
        <v>525</v>
      </c>
      <c r="R25" s="7">
        <f t="shared" si="7"/>
        <v>816</v>
      </c>
    </row>
    <row r="26" spans="1:18">
      <c r="A26" s="10">
        <v>44650</v>
      </c>
      <c r="B26" s="7">
        <v>355</v>
      </c>
      <c r="C26" s="7">
        <v>5298</v>
      </c>
      <c r="D26" s="7">
        <f t="shared" si="0"/>
        <v>5653</v>
      </c>
      <c r="E26" s="7">
        <v>994</v>
      </c>
      <c r="F26" s="7">
        <f t="shared" si="8"/>
        <v>1187</v>
      </c>
      <c r="G26" s="7">
        <v>28860</v>
      </c>
      <c r="H26" s="7">
        <f t="shared" si="9"/>
        <v>30893</v>
      </c>
      <c r="I26" s="7">
        <f t="shared" si="1"/>
        <v>32080</v>
      </c>
      <c r="J26" s="8">
        <f t="shared" si="2"/>
        <v>3.7001246882793021E-2</v>
      </c>
      <c r="K26" s="18">
        <f t="shared" si="3"/>
        <v>29854</v>
      </c>
      <c r="L26" s="8">
        <f t="shared" si="4"/>
        <v>3.3295370804582301E-2</v>
      </c>
      <c r="M26" s="7">
        <v>16</v>
      </c>
      <c r="N26" s="7">
        <v>10</v>
      </c>
      <c r="O26" s="7">
        <v>4477</v>
      </c>
      <c r="P26" s="7">
        <f t="shared" si="5"/>
        <v>329</v>
      </c>
      <c r="Q26" s="7">
        <f t="shared" si="6"/>
        <v>821</v>
      </c>
      <c r="R26" s="7">
        <f t="shared" si="7"/>
        <v>1150</v>
      </c>
    </row>
    <row r="27" spans="1:18">
      <c r="A27" s="10">
        <v>44651</v>
      </c>
      <c r="B27" s="7">
        <v>358</v>
      </c>
      <c r="C27" s="7">
        <v>4144</v>
      </c>
      <c r="D27" s="7">
        <f t="shared" si="0"/>
        <v>4502</v>
      </c>
      <c r="E27" s="7">
        <v>1340</v>
      </c>
      <c r="F27" s="7">
        <f t="shared" si="8"/>
        <v>1545</v>
      </c>
      <c r="G27" s="7">
        <v>32648</v>
      </c>
      <c r="H27" s="7">
        <f t="shared" si="9"/>
        <v>35017</v>
      </c>
      <c r="I27" s="7">
        <f t="shared" si="1"/>
        <v>36562</v>
      </c>
      <c r="J27" s="8">
        <f t="shared" si="2"/>
        <v>4.2256988129752204E-2</v>
      </c>
      <c r="K27" s="18">
        <f t="shared" si="3"/>
        <v>33988</v>
      </c>
      <c r="L27" s="8">
        <f t="shared" si="4"/>
        <v>3.9425679651641753E-2</v>
      </c>
      <c r="M27" s="7">
        <v>20</v>
      </c>
      <c r="N27" s="7">
        <v>8</v>
      </c>
      <c r="O27" s="7">
        <v>3710</v>
      </c>
      <c r="P27" s="7">
        <f t="shared" si="5"/>
        <v>330</v>
      </c>
      <c r="Q27" s="7">
        <f t="shared" si="6"/>
        <v>434</v>
      </c>
      <c r="R27" s="7">
        <f t="shared" si="7"/>
        <v>764</v>
      </c>
    </row>
    <row r="28" spans="1:18">
      <c r="A28" s="10">
        <v>44652</v>
      </c>
      <c r="B28" s="7">
        <v>260</v>
      </c>
      <c r="C28" s="7">
        <v>6051</v>
      </c>
      <c r="D28" s="7">
        <f t="shared" si="0"/>
        <v>6311</v>
      </c>
      <c r="E28" s="7">
        <v>1577</v>
      </c>
      <c r="F28" s="7">
        <f t="shared" si="8"/>
        <v>1805</v>
      </c>
      <c r="G28" s="7">
        <v>38162</v>
      </c>
      <c r="H28" s="7">
        <f t="shared" si="9"/>
        <v>41066</v>
      </c>
      <c r="I28" s="7">
        <f t="shared" si="1"/>
        <v>42871</v>
      </c>
      <c r="J28" s="8">
        <f t="shared" si="2"/>
        <v>4.2103053346084766E-2</v>
      </c>
      <c r="K28" s="18">
        <f t="shared" si="3"/>
        <v>39739</v>
      </c>
      <c r="L28" s="8">
        <f t="shared" si="4"/>
        <v>3.9683937693449758E-2</v>
      </c>
      <c r="M28" s="7">
        <v>2</v>
      </c>
      <c r="N28" s="7">
        <v>8</v>
      </c>
      <c r="O28" s="7">
        <v>5402</v>
      </c>
      <c r="P28" s="7">
        <f t="shared" si="5"/>
        <v>250</v>
      </c>
      <c r="Q28" s="7">
        <f t="shared" si="6"/>
        <v>649</v>
      </c>
      <c r="R28" s="7">
        <f t="shared" si="7"/>
        <v>899</v>
      </c>
    </row>
    <row r="29" spans="1:18">
      <c r="A29" s="10">
        <v>44653</v>
      </c>
      <c r="B29" s="7">
        <v>438</v>
      </c>
      <c r="C29" s="7">
        <v>7788</v>
      </c>
      <c r="D29" s="7">
        <f t="shared" si="0"/>
        <v>8226</v>
      </c>
      <c r="E29" s="7">
        <v>1993</v>
      </c>
      <c r="F29" s="7">
        <f t="shared" si="8"/>
        <v>2243</v>
      </c>
      <c r="G29" s="7">
        <v>45362</v>
      </c>
      <c r="H29" s="7">
        <f t="shared" si="9"/>
        <v>48781</v>
      </c>
      <c r="I29" s="7">
        <f t="shared" si="1"/>
        <v>51024</v>
      </c>
      <c r="J29" s="8">
        <f t="shared" si="2"/>
        <v>4.3959705236751336E-2</v>
      </c>
      <c r="K29" s="18">
        <f t="shared" si="3"/>
        <v>47355</v>
      </c>
      <c r="L29" s="8">
        <f t="shared" si="4"/>
        <v>4.2086368915637211E-2</v>
      </c>
      <c r="M29" s="7">
        <v>73</v>
      </c>
      <c r="N29" s="7">
        <v>16</v>
      </c>
      <c r="O29" s="7">
        <v>6773</v>
      </c>
      <c r="P29" s="7">
        <f t="shared" si="5"/>
        <v>349</v>
      </c>
      <c r="Q29" s="7">
        <f t="shared" si="6"/>
        <v>1015</v>
      </c>
      <c r="R29" s="7">
        <f t="shared" si="7"/>
        <v>1364</v>
      </c>
    </row>
    <row r="30" spans="1:18">
      <c r="A30" s="10">
        <v>44654</v>
      </c>
      <c r="B30" s="7">
        <v>425</v>
      </c>
      <c r="C30" s="7">
        <v>8581</v>
      </c>
      <c r="D30" s="7">
        <f t="shared" si="0"/>
        <v>9006</v>
      </c>
      <c r="E30" s="7">
        <v>2394</v>
      </c>
      <c r="F30" s="7">
        <f t="shared" si="8"/>
        <v>2668</v>
      </c>
      <c r="G30" s="7">
        <v>53418</v>
      </c>
      <c r="H30" s="7">
        <f t="shared" si="9"/>
        <v>57291</v>
      </c>
      <c r="I30" s="7">
        <f t="shared" si="1"/>
        <v>59959</v>
      </c>
      <c r="J30" s="8">
        <f t="shared" si="2"/>
        <v>4.4497072999883251E-2</v>
      </c>
      <c r="K30" s="18">
        <f t="shared" si="3"/>
        <v>55812</v>
      </c>
      <c r="L30" s="8">
        <f t="shared" si="4"/>
        <v>4.2894001290045149E-2</v>
      </c>
      <c r="M30" s="7">
        <v>71</v>
      </c>
      <c r="N30" s="7">
        <v>7</v>
      </c>
      <c r="O30" s="7">
        <v>7920</v>
      </c>
      <c r="P30" s="7">
        <f t="shared" si="5"/>
        <v>347</v>
      </c>
      <c r="Q30" s="7">
        <f t="shared" si="6"/>
        <v>661</v>
      </c>
      <c r="R30" s="7">
        <f t="shared" si="7"/>
        <v>1008</v>
      </c>
    </row>
    <row r="31" spans="1:18">
      <c r="A31" s="10">
        <v>44655</v>
      </c>
      <c r="B31" s="7">
        <v>268</v>
      </c>
      <c r="C31" s="7">
        <v>13086</v>
      </c>
      <c r="D31" s="7">
        <f t="shared" si="0"/>
        <v>13354</v>
      </c>
      <c r="E31" s="7">
        <v>2641</v>
      </c>
      <c r="F31" s="7">
        <f t="shared" si="8"/>
        <v>2936</v>
      </c>
      <c r="G31" s="7">
        <v>65958</v>
      </c>
      <c r="H31" s="7">
        <f t="shared" si="9"/>
        <v>70373</v>
      </c>
      <c r="I31" s="7">
        <f t="shared" si="1"/>
        <v>73309</v>
      </c>
      <c r="J31" s="8">
        <f t="shared" si="2"/>
        <v>4.0049652839351239E-2</v>
      </c>
      <c r="K31" s="18">
        <f t="shared" si="3"/>
        <v>68599</v>
      </c>
      <c r="L31" s="8">
        <f t="shared" si="4"/>
        <v>3.849910348547355E-2</v>
      </c>
      <c r="M31" s="7">
        <v>4</v>
      </c>
      <c r="N31" s="7">
        <v>14</v>
      </c>
      <c r="O31" s="7">
        <v>12592</v>
      </c>
      <c r="P31" s="7">
        <f t="shared" si="5"/>
        <v>250</v>
      </c>
      <c r="Q31" s="7">
        <f t="shared" si="6"/>
        <v>494</v>
      </c>
      <c r="R31" s="7">
        <f t="shared" si="7"/>
        <v>744</v>
      </c>
    </row>
    <row r="32" spans="1:18">
      <c r="A32" s="10">
        <v>44656</v>
      </c>
      <c r="B32" s="7">
        <v>311</v>
      </c>
      <c r="C32" s="7">
        <v>16766</v>
      </c>
      <c r="D32" s="7">
        <f t="shared" si="0"/>
        <v>17077</v>
      </c>
      <c r="E32" s="7">
        <v>2922</v>
      </c>
      <c r="F32" s="7">
        <f t="shared" si="8"/>
        <v>3247</v>
      </c>
      <c r="G32" s="7">
        <v>82221</v>
      </c>
      <c r="H32" s="7">
        <f t="shared" si="9"/>
        <v>87099</v>
      </c>
      <c r="I32" s="7">
        <f t="shared" si="1"/>
        <v>90346</v>
      </c>
      <c r="J32" s="8">
        <f t="shared" si="2"/>
        <v>3.5939609943993096E-2</v>
      </c>
      <c r="K32" s="18">
        <f t="shared" si="3"/>
        <v>85143</v>
      </c>
      <c r="L32" s="8">
        <f t="shared" si="4"/>
        <v>3.4318734364539659E-2</v>
      </c>
      <c r="M32" s="7">
        <v>40</v>
      </c>
      <c r="N32" s="7">
        <v>4</v>
      </c>
      <c r="O32" s="7">
        <v>16256</v>
      </c>
      <c r="P32" s="7">
        <f t="shared" si="5"/>
        <v>267</v>
      </c>
      <c r="Q32" s="7">
        <f t="shared" si="6"/>
        <v>510</v>
      </c>
      <c r="R32" s="7">
        <f t="shared" si="7"/>
        <v>777</v>
      </c>
    </row>
    <row r="33" spans="1:18">
      <c r="A33" s="10">
        <v>44657</v>
      </c>
      <c r="B33" s="7">
        <v>322</v>
      </c>
      <c r="C33" s="7">
        <v>19660</v>
      </c>
      <c r="D33" s="7">
        <f t="shared" si="0"/>
        <v>19982</v>
      </c>
      <c r="E33" s="7">
        <v>3212</v>
      </c>
      <c r="F33" s="7">
        <f t="shared" si="8"/>
        <v>3569</v>
      </c>
      <c r="G33" s="7">
        <v>101116</v>
      </c>
      <c r="H33" s="7">
        <f t="shared" si="9"/>
        <v>106744</v>
      </c>
      <c r="I33" s="7">
        <f t="shared" si="1"/>
        <v>110313</v>
      </c>
      <c r="J33" s="8">
        <f t="shared" si="2"/>
        <v>3.2353394432206542E-2</v>
      </c>
      <c r="K33" s="18">
        <f t="shared" si="3"/>
        <v>104328</v>
      </c>
      <c r="L33" s="8">
        <f t="shared" si="4"/>
        <v>3.078751629476267E-2</v>
      </c>
      <c r="M33" s="7">
        <v>15</v>
      </c>
      <c r="N33" s="7">
        <v>12</v>
      </c>
      <c r="O33" s="7">
        <v>19027</v>
      </c>
      <c r="P33" s="7">
        <f t="shared" si="5"/>
        <v>295</v>
      </c>
      <c r="Q33" s="7">
        <f t="shared" si="6"/>
        <v>633</v>
      </c>
      <c r="R33" s="7">
        <f t="shared" si="7"/>
        <v>928</v>
      </c>
    </row>
    <row r="34" spans="1:18">
      <c r="A34" s="10">
        <v>44658</v>
      </c>
      <c r="B34" s="7">
        <v>824</v>
      </c>
      <c r="C34" s="7">
        <v>20398</v>
      </c>
      <c r="D34" s="7">
        <f t="shared" si="0"/>
        <v>21222</v>
      </c>
      <c r="E34" s="7">
        <v>3989</v>
      </c>
      <c r="F34" s="7">
        <f t="shared" si="8"/>
        <v>4393</v>
      </c>
      <c r="G34" s="7">
        <v>120494</v>
      </c>
      <c r="H34" s="7">
        <f t="shared" si="9"/>
        <v>126819</v>
      </c>
      <c r="I34" s="7">
        <f t="shared" si="1"/>
        <v>131212</v>
      </c>
      <c r="J34" s="8">
        <f t="shared" si="2"/>
        <v>3.3480169496692379E-2</v>
      </c>
      <c r="K34" s="18">
        <f t="shared" si="3"/>
        <v>124483</v>
      </c>
      <c r="L34" s="8">
        <f t="shared" si="4"/>
        <v>3.204453620173036E-2</v>
      </c>
      <c r="M34" s="7">
        <v>323</v>
      </c>
      <c r="N34" s="7">
        <v>121</v>
      </c>
      <c r="O34" s="7">
        <v>19798</v>
      </c>
      <c r="P34" s="7">
        <f t="shared" si="5"/>
        <v>380</v>
      </c>
      <c r="Q34" s="7">
        <f t="shared" si="6"/>
        <v>600</v>
      </c>
      <c r="R34" s="7">
        <f t="shared" si="7"/>
        <v>980</v>
      </c>
    </row>
    <row r="35" spans="1:18">
      <c r="A35" s="10">
        <v>44659</v>
      </c>
      <c r="B35" s="7">
        <v>1015</v>
      </c>
      <c r="C35" s="7">
        <v>22609</v>
      </c>
      <c r="D35" s="7">
        <f t="shared" si="0"/>
        <v>23624</v>
      </c>
      <c r="E35" s="7">
        <v>4894</v>
      </c>
      <c r="F35" s="7">
        <f t="shared" si="8"/>
        <v>5408</v>
      </c>
      <c r="G35" s="7">
        <v>141808</v>
      </c>
      <c r="H35" s="7">
        <f t="shared" si="9"/>
        <v>149008</v>
      </c>
      <c r="I35" s="7">
        <f t="shared" si="1"/>
        <v>154416</v>
      </c>
      <c r="J35" s="8">
        <f t="shared" si="2"/>
        <v>3.5022277484198526E-2</v>
      </c>
      <c r="K35" s="18">
        <f t="shared" si="3"/>
        <v>146702</v>
      </c>
      <c r="L35" s="8">
        <f t="shared" si="4"/>
        <v>3.336014505596379E-2</v>
      </c>
      <c r="M35" s="7">
        <v>420</v>
      </c>
      <c r="N35" s="7">
        <v>301</v>
      </c>
      <c r="O35" s="7">
        <v>21853</v>
      </c>
      <c r="P35" s="7">
        <f t="shared" si="5"/>
        <v>294</v>
      </c>
      <c r="Q35" s="7">
        <f t="shared" si="6"/>
        <v>756</v>
      </c>
      <c r="R35" s="7">
        <f t="shared" si="7"/>
        <v>1050</v>
      </c>
    </row>
    <row r="36" spans="1:18">
      <c r="A36" s="10">
        <v>44660</v>
      </c>
      <c r="B36" s="7">
        <v>1006</v>
      </c>
      <c r="C36" s="7">
        <v>23937</v>
      </c>
      <c r="D36" s="7">
        <f t="shared" si="0"/>
        <v>24943</v>
      </c>
      <c r="E36" s="7">
        <v>5683</v>
      </c>
      <c r="F36" s="7">
        <f t="shared" ref="F36:F75" si="10">F35+B36</f>
        <v>6414</v>
      </c>
      <c r="G36" s="7">
        <v>165337</v>
      </c>
      <c r="H36" s="7">
        <f t="shared" si="9"/>
        <v>172754</v>
      </c>
      <c r="I36" s="7">
        <f t="shared" si="1"/>
        <v>179168</v>
      </c>
      <c r="J36" s="8">
        <f t="shared" si="2"/>
        <v>3.5798803357742451E-2</v>
      </c>
      <c r="K36" s="18">
        <f t="shared" si="3"/>
        <v>171020</v>
      </c>
      <c r="L36" s="8">
        <f t="shared" si="4"/>
        <v>3.3230031575254358E-2</v>
      </c>
      <c r="M36" s="7">
        <v>191</v>
      </c>
      <c r="N36" s="7">
        <v>228</v>
      </c>
      <c r="O36" s="7">
        <v>23412</v>
      </c>
      <c r="P36" s="7">
        <f t="shared" si="5"/>
        <v>587</v>
      </c>
      <c r="Q36" s="7">
        <f t="shared" si="6"/>
        <v>525</v>
      </c>
      <c r="R36" s="7">
        <f t="shared" si="7"/>
        <v>1112</v>
      </c>
    </row>
    <row r="37" spans="1:18">
      <c r="A37" s="10">
        <v>44661</v>
      </c>
      <c r="B37" s="7">
        <v>914</v>
      </c>
      <c r="C37" s="7">
        <v>25173</v>
      </c>
      <c r="D37" s="7">
        <f t="shared" si="0"/>
        <v>26087</v>
      </c>
      <c r="E37" s="7">
        <v>6306</v>
      </c>
      <c r="F37" s="7">
        <f t="shared" si="10"/>
        <v>7328</v>
      </c>
      <c r="G37" s="7">
        <v>186992</v>
      </c>
      <c r="H37" s="7">
        <f t="shared" si="9"/>
        <v>197880</v>
      </c>
      <c r="I37" s="7">
        <f t="shared" si="1"/>
        <v>205208</v>
      </c>
      <c r="J37" s="8">
        <f t="shared" si="2"/>
        <v>3.5710108767689368E-2</v>
      </c>
      <c r="K37" s="18">
        <f t="shared" si="3"/>
        <v>193298</v>
      </c>
      <c r="L37" s="8">
        <f t="shared" si="4"/>
        <v>3.2623203550993803E-2</v>
      </c>
      <c r="M37" s="7">
        <v>47</v>
      </c>
      <c r="N37" s="7">
        <v>564</v>
      </c>
      <c r="O37" s="7">
        <v>24230</v>
      </c>
      <c r="P37" s="7">
        <f t="shared" si="5"/>
        <v>303</v>
      </c>
      <c r="Q37" s="7">
        <f t="shared" si="6"/>
        <v>943</v>
      </c>
      <c r="R37" s="7">
        <f t="shared" si="7"/>
        <v>1246</v>
      </c>
    </row>
    <row r="38" spans="1:18">
      <c r="A38" s="10">
        <v>44662</v>
      </c>
      <c r="B38" s="7">
        <v>994</v>
      </c>
      <c r="C38" s="7">
        <v>22348</v>
      </c>
      <c r="D38" s="7">
        <f t="shared" si="0"/>
        <v>23342</v>
      </c>
      <c r="E38" s="7">
        <v>6921</v>
      </c>
      <c r="F38" s="7">
        <f t="shared" si="10"/>
        <v>8322</v>
      </c>
      <c r="G38" s="7">
        <v>205617</v>
      </c>
      <c r="H38" s="7">
        <f t="shared" si="9"/>
        <v>219955</v>
      </c>
      <c r="I38" s="7">
        <f t="shared" si="1"/>
        <v>228277</v>
      </c>
      <c r="J38" s="8">
        <f t="shared" si="2"/>
        <v>3.6455709510813616E-2</v>
      </c>
      <c r="K38" s="18">
        <f t="shared" si="3"/>
        <v>212538</v>
      </c>
      <c r="L38" s="8">
        <f t="shared" si="4"/>
        <v>3.2563588628856957E-2</v>
      </c>
      <c r="M38" s="7">
        <v>273</v>
      </c>
      <c r="N38" s="7">
        <v>439</v>
      </c>
      <c r="O38" s="7">
        <v>21844</v>
      </c>
      <c r="P38" s="7">
        <f t="shared" si="5"/>
        <v>282</v>
      </c>
      <c r="Q38" s="7">
        <f t="shared" si="6"/>
        <v>504</v>
      </c>
      <c r="R38" s="7">
        <f t="shared" si="7"/>
        <v>786</v>
      </c>
    </row>
    <row r="39" spans="1:18">
      <c r="A39" s="10">
        <v>44663</v>
      </c>
      <c r="B39" s="7">
        <v>1189</v>
      </c>
      <c r="C39" s="7">
        <v>25141</v>
      </c>
      <c r="D39" s="7">
        <f t="shared" si="0"/>
        <v>26330</v>
      </c>
      <c r="E39" s="7">
        <v>7776</v>
      </c>
      <c r="F39" s="7">
        <f t="shared" si="10"/>
        <v>9511</v>
      </c>
      <c r="G39" s="7">
        <v>224691</v>
      </c>
      <c r="H39" s="7">
        <f t="shared" si="9"/>
        <v>245073</v>
      </c>
      <c r="I39" s="7">
        <f t="shared" si="1"/>
        <v>254584</v>
      </c>
      <c r="J39" s="8">
        <f t="shared" si="2"/>
        <v>3.7358985639317478E-2</v>
      </c>
      <c r="K39" s="18">
        <f t="shared" si="3"/>
        <v>232467</v>
      </c>
      <c r="L39" s="8">
        <f t="shared" si="4"/>
        <v>3.3449909019344679E-2</v>
      </c>
      <c r="M39" s="7">
        <v>23</v>
      </c>
      <c r="N39" s="7">
        <v>867</v>
      </c>
      <c r="O39" s="7">
        <v>24500</v>
      </c>
      <c r="P39" s="7">
        <f t="shared" si="5"/>
        <v>299</v>
      </c>
      <c r="Q39" s="7">
        <f t="shared" si="6"/>
        <v>641</v>
      </c>
      <c r="R39" s="7">
        <f t="shared" si="7"/>
        <v>940</v>
      </c>
    </row>
    <row r="40" spans="1:18">
      <c r="A40" s="10">
        <v>44664</v>
      </c>
      <c r="B40" s="7">
        <v>2573</v>
      </c>
      <c r="C40" s="7">
        <v>25146</v>
      </c>
      <c r="D40" s="7">
        <f t="shared" si="0"/>
        <v>27719</v>
      </c>
      <c r="E40" s="7">
        <v>9612</v>
      </c>
      <c r="F40" s="7">
        <f t="shared" si="10"/>
        <v>12084</v>
      </c>
      <c r="G40" s="7">
        <f>G39+C40-15406</f>
        <v>234431</v>
      </c>
      <c r="H40" s="7">
        <f t="shared" si="9"/>
        <v>270105</v>
      </c>
      <c r="I40" s="7">
        <f t="shared" si="1"/>
        <v>282189</v>
      </c>
      <c r="J40" s="8">
        <f t="shared" si="2"/>
        <v>4.2822363734943601E-2</v>
      </c>
      <c r="K40" s="18">
        <f t="shared" si="3"/>
        <v>244043</v>
      </c>
      <c r="L40" s="8">
        <f t="shared" si="4"/>
        <v>3.9386501559151459E-2</v>
      </c>
      <c r="M40" s="7">
        <v>114</v>
      </c>
      <c r="N40" s="7">
        <v>2200</v>
      </c>
      <c r="O40" s="7">
        <v>24548</v>
      </c>
      <c r="P40" s="7">
        <f t="shared" si="5"/>
        <v>259</v>
      </c>
      <c r="Q40" s="7">
        <f t="shared" si="6"/>
        <v>598</v>
      </c>
      <c r="R40" s="7">
        <f t="shared" si="7"/>
        <v>857</v>
      </c>
    </row>
    <row r="41" spans="1:18">
      <c r="A41" s="10">
        <v>44665</v>
      </c>
      <c r="B41" s="7">
        <v>3200</v>
      </c>
      <c r="C41" s="7">
        <v>19872</v>
      </c>
      <c r="D41" s="7">
        <f t="shared" si="0"/>
        <v>23072</v>
      </c>
      <c r="E41" s="7">
        <v>12684</v>
      </c>
      <c r="F41" s="7">
        <f t="shared" si="10"/>
        <v>15284</v>
      </c>
      <c r="G41" s="7">
        <f>G40+C41-8070</f>
        <v>246233</v>
      </c>
      <c r="H41" s="7">
        <f t="shared" si="9"/>
        <v>289670</v>
      </c>
      <c r="I41" s="7">
        <f t="shared" si="1"/>
        <v>304954</v>
      </c>
      <c r="J41" s="8">
        <f t="shared" si="2"/>
        <v>5.0119034346163681E-2</v>
      </c>
      <c r="K41" s="18">
        <f t="shared" si="3"/>
        <v>258917</v>
      </c>
      <c r="L41" s="8">
        <f t="shared" si="4"/>
        <v>4.8988672045481754E-2</v>
      </c>
      <c r="M41" s="7">
        <v>307</v>
      </c>
      <c r="N41" s="7">
        <v>2547</v>
      </c>
      <c r="O41" s="7">
        <v>19494</v>
      </c>
      <c r="P41" s="7">
        <f t="shared" si="5"/>
        <v>346</v>
      </c>
      <c r="Q41" s="7">
        <f t="shared" si="6"/>
        <v>378</v>
      </c>
      <c r="R41" s="7">
        <f t="shared" si="7"/>
        <v>724</v>
      </c>
    </row>
    <row r="42" spans="1:18">
      <c r="A42" s="10">
        <v>44666</v>
      </c>
      <c r="B42" s="7">
        <v>3590</v>
      </c>
      <c r="C42" s="7">
        <v>19923</v>
      </c>
      <c r="D42" s="7">
        <f t="shared" si="0"/>
        <v>23513</v>
      </c>
      <c r="E42" s="7">
        <v>15305</v>
      </c>
      <c r="F42" s="7">
        <f t="shared" si="10"/>
        <v>18874</v>
      </c>
      <c r="G42" s="7">
        <f>G41+C42-19800</f>
        <v>246356</v>
      </c>
      <c r="H42" s="7">
        <f t="shared" si="9"/>
        <v>308671</v>
      </c>
      <c r="I42" s="7">
        <f t="shared" si="1"/>
        <v>327545</v>
      </c>
      <c r="J42" s="8">
        <f t="shared" si="2"/>
        <v>5.7622616739684621E-2</v>
      </c>
      <c r="K42" s="18">
        <f t="shared" si="3"/>
        <v>261661</v>
      </c>
      <c r="L42" s="8">
        <f t="shared" si="4"/>
        <v>5.8491712559380266E-2</v>
      </c>
      <c r="M42" s="7">
        <v>922</v>
      </c>
      <c r="N42" s="7">
        <v>2311</v>
      </c>
      <c r="O42" s="7">
        <v>19428</v>
      </c>
      <c r="P42" s="7">
        <f t="shared" si="5"/>
        <v>357</v>
      </c>
      <c r="Q42" s="7">
        <f t="shared" si="6"/>
        <v>495</v>
      </c>
      <c r="R42" s="7">
        <f t="shared" si="7"/>
        <v>852</v>
      </c>
    </row>
    <row r="43" spans="1:18">
      <c r="A43" s="10">
        <v>44667</v>
      </c>
      <c r="B43" s="7">
        <v>3238</v>
      </c>
      <c r="C43" s="7">
        <v>21582</v>
      </c>
      <c r="D43" s="7">
        <f t="shared" si="0"/>
        <v>24820</v>
      </c>
      <c r="E43" s="7">
        <v>18170</v>
      </c>
      <c r="F43" s="7">
        <f t="shared" si="10"/>
        <v>22112</v>
      </c>
      <c r="G43" s="7">
        <f>G42+C43-10337</f>
        <v>257601</v>
      </c>
      <c r="H43" s="7">
        <f t="shared" si="9"/>
        <v>329076</v>
      </c>
      <c r="I43" s="7">
        <f t="shared" si="1"/>
        <v>351188</v>
      </c>
      <c r="J43" s="8">
        <f t="shared" si="2"/>
        <v>6.2963426996366617E-2</v>
      </c>
      <c r="K43" s="18">
        <f t="shared" si="3"/>
        <v>275771</v>
      </c>
      <c r="L43" s="8">
        <f t="shared" si="4"/>
        <v>6.5888001276421373E-2</v>
      </c>
      <c r="M43" s="7">
        <v>1177</v>
      </c>
      <c r="N43" s="7">
        <v>1754</v>
      </c>
      <c r="O43" s="7">
        <v>21167</v>
      </c>
      <c r="P43" s="7">
        <f t="shared" si="5"/>
        <v>307</v>
      </c>
      <c r="Q43" s="7">
        <f t="shared" si="6"/>
        <v>415</v>
      </c>
      <c r="R43" s="7">
        <f t="shared" si="7"/>
        <v>722</v>
      </c>
    </row>
    <row r="44" spans="1:18">
      <c r="A44" s="10">
        <v>44668</v>
      </c>
      <c r="B44" s="7">
        <v>2417</v>
      </c>
      <c r="C44" s="7">
        <v>19831</v>
      </c>
      <c r="D44" s="7">
        <f t="shared" si="0"/>
        <v>22248</v>
      </c>
      <c r="E44" s="7">
        <v>19851</v>
      </c>
      <c r="F44" s="7">
        <f t="shared" si="10"/>
        <v>24529</v>
      </c>
      <c r="G44" s="7">
        <f>G43+C44-19473</f>
        <v>257959</v>
      </c>
      <c r="H44" s="7">
        <f t="shared" si="9"/>
        <v>348054</v>
      </c>
      <c r="I44" s="7">
        <f t="shared" si="1"/>
        <v>372583</v>
      </c>
      <c r="J44" s="8">
        <f t="shared" si="2"/>
        <v>6.5834995155441875E-2</v>
      </c>
      <c r="K44" s="18">
        <f t="shared" si="3"/>
        <v>277810</v>
      </c>
      <c r="L44" s="8">
        <f t="shared" si="4"/>
        <v>7.1455311183902664E-2</v>
      </c>
      <c r="M44" s="7">
        <v>853</v>
      </c>
      <c r="N44" s="7">
        <v>1409</v>
      </c>
      <c r="O44" s="7">
        <v>19425</v>
      </c>
      <c r="P44" s="7">
        <f t="shared" si="5"/>
        <v>155</v>
      </c>
      <c r="Q44" s="7">
        <f t="shared" si="6"/>
        <v>406</v>
      </c>
      <c r="R44" s="7">
        <f t="shared" si="7"/>
        <v>561</v>
      </c>
    </row>
    <row r="45" spans="1:18">
      <c r="A45" s="10">
        <v>44669</v>
      </c>
      <c r="B45" s="7">
        <v>3084</v>
      </c>
      <c r="C45" s="7">
        <v>17332</v>
      </c>
      <c r="D45" s="7">
        <f t="shared" si="0"/>
        <v>20416</v>
      </c>
      <c r="E45" s="7">
        <v>21717</v>
      </c>
      <c r="F45" s="7">
        <f t="shared" si="10"/>
        <v>27613</v>
      </c>
      <c r="G45" s="7">
        <f>G44+C45-22075</f>
        <v>253216</v>
      </c>
      <c r="H45" s="7">
        <f t="shared" si="9"/>
        <v>364412</v>
      </c>
      <c r="I45" s="7">
        <f t="shared" si="1"/>
        <v>392025</v>
      </c>
      <c r="J45" s="8">
        <f t="shared" si="2"/>
        <v>7.0436834385562141E-2</v>
      </c>
      <c r="K45" s="18">
        <f t="shared" si="3"/>
        <v>274933</v>
      </c>
      <c r="L45" s="8">
        <f t="shared" si="4"/>
        <v>7.8990153964784149E-2</v>
      </c>
      <c r="M45" s="7">
        <v>974</v>
      </c>
      <c r="N45" s="7">
        <v>1894</v>
      </c>
      <c r="O45" s="7">
        <v>16998</v>
      </c>
      <c r="P45" s="7">
        <f t="shared" si="5"/>
        <v>216</v>
      </c>
      <c r="Q45" s="7">
        <f t="shared" si="6"/>
        <v>334</v>
      </c>
      <c r="R45" s="7">
        <f t="shared" si="7"/>
        <v>550</v>
      </c>
    </row>
    <row r="46" spans="1:18">
      <c r="A46" s="10">
        <v>44670</v>
      </c>
      <c r="B46" s="7">
        <v>2494</v>
      </c>
      <c r="C46" s="7">
        <v>16407</v>
      </c>
      <c r="D46" s="7">
        <f t="shared" si="0"/>
        <v>18901</v>
      </c>
      <c r="E46" s="7">
        <v>22522</v>
      </c>
      <c r="F46" s="7">
        <f t="shared" si="10"/>
        <v>30107</v>
      </c>
      <c r="G46" s="7">
        <f>G45+C46-25411</f>
        <v>244212</v>
      </c>
      <c r="H46" s="7">
        <f t="shared" si="9"/>
        <v>380286</v>
      </c>
      <c r="I46" s="7">
        <f t="shared" si="1"/>
        <v>410393</v>
      </c>
      <c r="J46" s="8">
        <f t="shared" si="2"/>
        <v>7.3361387742968326E-2</v>
      </c>
      <c r="K46" s="18">
        <f t="shared" si="3"/>
        <v>266734</v>
      </c>
      <c r="L46" s="8">
        <f t="shared" si="4"/>
        <v>8.4436179864584196E-2</v>
      </c>
      <c r="M46" s="7">
        <v>533</v>
      </c>
      <c r="N46" s="7">
        <v>1800</v>
      </c>
      <c r="O46" s="7">
        <v>16178</v>
      </c>
      <c r="P46" s="7">
        <f t="shared" si="5"/>
        <v>161</v>
      </c>
      <c r="Q46" s="7">
        <f t="shared" si="6"/>
        <v>229</v>
      </c>
      <c r="R46" s="7">
        <f t="shared" si="7"/>
        <v>390</v>
      </c>
    </row>
    <row r="47" spans="1:18">
      <c r="A47" s="10">
        <v>44671</v>
      </c>
      <c r="B47" s="7">
        <v>2634</v>
      </c>
      <c r="C47" s="7">
        <v>15861</v>
      </c>
      <c r="D47" s="7">
        <f t="shared" si="0"/>
        <v>18495</v>
      </c>
      <c r="E47" s="7">
        <v>23973</v>
      </c>
      <c r="F47" s="7">
        <f t="shared" si="10"/>
        <v>32741</v>
      </c>
      <c r="G47" s="7">
        <f>G46+C47-26256</f>
        <v>233817</v>
      </c>
      <c r="H47" s="7">
        <f t="shared" si="9"/>
        <v>395988</v>
      </c>
      <c r="I47" s="7">
        <f t="shared" si="1"/>
        <v>428729</v>
      </c>
      <c r="J47" s="8">
        <f t="shared" si="2"/>
        <v>7.6367588849832885E-2</v>
      </c>
      <c r="K47" s="18">
        <f t="shared" si="3"/>
        <v>257790</v>
      </c>
      <c r="L47" s="8">
        <f t="shared" si="4"/>
        <v>9.2994297684161523E-2</v>
      </c>
      <c r="M47" s="7">
        <v>159</v>
      </c>
      <c r="N47" s="7">
        <v>1976</v>
      </c>
      <c r="O47" s="7">
        <v>15619</v>
      </c>
      <c r="P47" s="7">
        <f t="shared" si="5"/>
        <v>499</v>
      </c>
      <c r="Q47" s="7">
        <f t="shared" si="6"/>
        <v>242</v>
      </c>
      <c r="R47" s="7">
        <f t="shared" si="7"/>
        <v>741</v>
      </c>
    </row>
    <row r="48" spans="1:18">
      <c r="A48" s="10">
        <v>44672</v>
      </c>
      <c r="B48" s="7">
        <v>1931</v>
      </c>
      <c r="C48" s="7">
        <v>15698</v>
      </c>
      <c r="D48" s="7">
        <f t="shared" si="0"/>
        <v>17629</v>
      </c>
      <c r="E48" s="7">
        <v>24161</v>
      </c>
      <c r="F48" s="7">
        <f t="shared" si="10"/>
        <v>34672</v>
      </c>
      <c r="G48" s="7">
        <f>G47+C48-19124</f>
        <v>230391</v>
      </c>
      <c r="H48" s="7">
        <f t="shared" si="9"/>
        <v>411543</v>
      </c>
      <c r="I48" s="7">
        <f t="shared" si="1"/>
        <v>446215</v>
      </c>
      <c r="J48" s="8">
        <f t="shared" si="2"/>
        <v>7.7702452853445084E-2</v>
      </c>
      <c r="K48" s="18">
        <f t="shared" si="3"/>
        <v>254552</v>
      </c>
      <c r="L48" s="8">
        <f t="shared" si="4"/>
        <v>9.4915773594393293E-2</v>
      </c>
      <c r="M48" s="7">
        <v>143</v>
      </c>
      <c r="N48" s="7">
        <v>1685</v>
      </c>
      <c r="O48" s="7">
        <v>15551</v>
      </c>
      <c r="P48" s="7">
        <f t="shared" si="5"/>
        <v>103</v>
      </c>
      <c r="Q48" s="7">
        <f t="shared" si="6"/>
        <v>147</v>
      </c>
      <c r="R48" s="7">
        <f t="shared" si="7"/>
        <v>250</v>
      </c>
    </row>
    <row r="49" spans="1:18">
      <c r="A49" s="10">
        <v>44673</v>
      </c>
      <c r="B49" s="7">
        <v>2736</v>
      </c>
      <c r="C49" s="7">
        <v>20634</v>
      </c>
      <c r="D49" s="7">
        <f t="shared" si="0"/>
        <v>23370</v>
      </c>
      <c r="E49" s="7">
        <v>25010</v>
      </c>
      <c r="F49" s="7">
        <f t="shared" si="10"/>
        <v>37408</v>
      </c>
      <c r="G49" s="7">
        <f>G48+C49-16626</f>
        <v>234399</v>
      </c>
      <c r="H49" s="7">
        <f t="shared" si="9"/>
        <v>431057</v>
      </c>
      <c r="I49" s="7">
        <f t="shared" si="1"/>
        <v>468465</v>
      </c>
      <c r="J49" s="8">
        <f t="shared" si="2"/>
        <v>7.9852283521714543E-2</v>
      </c>
      <c r="K49" s="18">
        <f t="shared" si="3"/>
        <v>259409</v>
      </c>
      <c r="L49" s="8">
        <f t="shared" si="4"/>
        <v>9.6411458353411028E-2</v>
      </c>
      <c r="M49" s="7">
        <v>1120</v>
      </c>
      <c r="N49" s="7">
        <v>1542</v>
      </c>
      <c r="O49" s="7">
        <v>20490</v>
      </c>
      <c r="P49" s="7">
        <f t="shared" si="5"/>
        <v>74</v>
      </c>
      <c r="Q49" s="7">
        <f t="shared" si="6"/>
        <v>144</v>
      </c>
      <c r="R49" s="7">
        <f t="shared" si="7"/>
        <v>218</v>
      </c>
    </row>
    <row r="50" spans="1:18">
      <c r="A50" s="10">
        <v>44674</v>
      </c>
      <c r="B50" s="7">
        <v>1401</v>
      </c>
      <c r="C50" s="7">
        <v>19657</v>
      </c>
      <c r="D50" s="7">
        <f t="shared" si="0"/>
        <v>21058</v>
      </c>
      <c r="E50" s="7">
        <v>24130</v>
      </c>
      <c r="F50" s="7">
        <f t="shared" si="10"/>
        <v>38809</v>
      </c>
      <c r="G50" s="7">
        <f>G49+C50-20768</f>
        <v>233288</v>
      </c>
      <c r="H50" s="7">
        <f t="shared" si="9"/>
        <v>450173</v>
      </c>
      <c r="I50" s="7">
        <f t="shared" si="1"/>
        <v>488982</v>
      </c>
      <c r="J50" s="8">
        <f t="shared" si="2"/>
        <v>7.9366929662032543E-2</v>
      </c>
      <c r="K50" s="18">
        <f t="shared" si="3"/>
        <v>257418</v>
      </c>
      <c r="L50" s="8">
        <f t="shared" si="4"/>
        <v>9.373858859908786E-2</v>
      </c>
      <c r="M50" s="7">
        <v>541</v>
      </c>
      <c r="N50" s="7">
        <v>816</v>
      </c>
      <c r="O50" s="7">
        <v>19421</v>
      </c>
      <c r="P50" s="7">
        <f t="shared" si="5"/>
        <v>44</v>
      </c>
      <c r="Q50" s="7">
        <f t="shared" si="6"/>
        <v>236</v>
      </c>
      <c r="R50" s="7">
        <f t="shared" si="7"/>
        <v>280</v>
      </c>
    </row>
    <row r="51" spans="1:18">
      <c r="A51" s="10">
        <v>44675</v>
      </c>
      <c r="B51" s="7">
        <v>2472</v>
      </c>
      <c r="C51" s="7">
        <v>16983</v>
      </c>
      <c r="D51" s="7">
        <f t="shared" si="0"/>
        <v>19455</v>
      </c>
      <c r="E51" s="7">
        <v>24102</v>
      </c>
      <c r="F51" s="7">
        <f t="shared" si="10"/>
        <v>41281</v>
      </c>
      <c r="G51" s="7">
        <f>G50+C51-19523</f>
        <v>230748</v>
      </c>
      <c r="H51" s="7">
        <f t="shared" si="9"/>
        <v>466310</v>
      </c>
      <c r="I51" s="7">
        <f t="shared" si="1"/>
        <v>507591</v>
      </c>
      <c r="J51" s="8">
        <f t="shared" si="2"/>
        <v>8.1327289096930405E-2</v>
      </c>
      <c r="K51" s="18">
        <f t="shared" si="3"/>
        <v>254850</v>
      </c>
      <c r="L51" s="8">
        <f t="shared" si="4"/>
        <v>9.4573278399058269E-2</v>
      </c>
      <c r="M51" s="7">
        <v>846</v>
      </c>
      <c r="N51" s="7">
        <v>1557</v>
      </c>
      <c r="O51" s="7">
        <v>16835</v>
      </c>
      <c r="P51" s="7">
        <f t="shared" si="5"/>
        <v>69</v>
      </c>
      <c r="Q51" s="7">
        <f t="shared" si="6"/>
        <v>148</v>
      </c>
      <c r="R51" s="7">
        <f t="shared" si="7"/>
        <v>217</v>
      </c>
    </row>
    <row r="52" spans="1:18">
      <c r="A52" s="10">
        <v>44676</v>
      </c>
      <c r="B52" s="7">
        <v>1661</v>
      </c>
      <c r="C52" s="7">
        <v>15319</v>
      </c>
      <c r="D52" s="7">
        <f t="shared" si="0"/>
        <v>16980</v>
      </c>
      <c r="E52" s="7">
        <v>23770</v>
      </c>
      <c r="F52" s="7">
        <f t="shared" si="10"/>
        <v>42942</v>
      </c>
      <c r="G52" s="7">
        <f>G51+C52-12871</f>
        <v>233196</v>
      </c>
      <c r="H52" s="7">
        <f t="shared" si="9"/>
        <v>480661</v>
      </c>
      <c r="I52" s="7">
        <f t="shared" si="1"/>
        <v>523603</v>
      </c>
      <c r="J52" s="8">
        <f t="shared" si="2"/>
        <v>8.2012517116976033E-2</v>
      </c>
      <c r="K52" s="18">
        <f t="shared" si="3"/>
        <v>256966</v>
      </c>
      <c r="L52" s="8">
        <f t="shared" si="4"/>
        <v>9.2502510059696619E-2</v>
      </c>
      <c r="M52" s="7">
        <v>968</v>
      </c>
      <c r="N52" s="7">
        <v>675</v>
      </c>
      <c r="O52" s="7">
        <v>15120</v>
      </c>
      <c r="P52" s="7">
        <f t="shared" si="5"/>
        <v>18</v>
      </c>
      <c r="Q52" s="7">
        <f t="shared" si="6"/>
        <v>199</v>
      </c>
      <c r="R52" s="7">
        <f t="shared" si="7"/>
        <v>217</v>
      </c>
    </row>
    <row r="53" spans="1:18">
      <c r="A53" s="10">
        <v>44677</v>
      </c>
      <c r="B53" s="7">
        <v>1606</v>
      </c>
      <c r="C53" s="7">
        <v>11956</v>
      </c>
      <c r="D53" s="7">
        <f t="shared" si="0"/>
        <v>13562</v>
      </c>
      <c r="E53" s="7">
        <v>22683</v>
      </c>
      <c r="F53" s="7">
        <f t="shared" si="10"/>
        <v>44548</v>
      </c>
      <c r="G53" s="7">
        <f>G52+C53-30534</f>
        <v>214618</v>
      </c>
      <c r="H53" s="7">
        <f t="shared" si="9"/>
        <v>491364</v>
      </c>
      <c r="I53" s="7">
        <f t="shared" si="1"/>
        <v>535912</v>
      </c>
      <c r="J53" s="8">
        <f t="shared" si="2"/>
        <v>8.3125587783068861E-2</v>
      </c>
      <c r="K53" s="18">
        <f t="shared" si="3"/>
        <v>237301</v>
      </c>
      <c r="L53" s="8">
        <f t="shared" si="4"/>
        <v>9.5587460651240408E-2</v>
      </c>
      <c r="M53" s="7">
        <v>1253</v>
      </c>
      <c r="N53" s="7">
        <v>340</v>
      </c>
      <c r="O53" s="7">
        <v>11798</v>
      </c>
      <c r="P53" s="7">
        <f t="shared" si="5"/>
        <v>13</v>
      </c>
      <c r="Q53" s="7">
        <f t="shared" si="6"/>
        <v>158</v>
      </c>
      <c r="R53" s="7">
        <f t="shared" si="7"/>
        <v>171</v>
      </c>
    </row>
    <row r="54" spans="1:18">
      <c r="A54" s="10">
        <v>44678</v>
      </c>
      <c r="B54" s="7">
        <v>1292</v>
      </c>
      <c r="C54" s="7">
        <v>9330</v>
      </c>
      <c r="D54" s="7">
        <f t="shared" si="0"/>
        <v>10622</v>
      </c>
      <c r="E54" s="7">
        <v>21624</v>
      </c>
      <c r="F54" s="7">
        <f t="shared" si="10"/>
        <v>45840</v>
      </c>
      <c r="G54" s="7">
        <f>G53+C54-24879</f>
        <v>199069</v>
      </c>
      <c r="H54" s="7">
        <f t="shared" si="9"/>
        <v>499836</v>
      </c>
      <c r="I54" s="7">
        <f t="shared" si="1"/>
        <v>545676</v>
      </c>
      <c r="J54" s="8">
        <f t="shared" si="2"/>
        <v>8.4005893607195473E-2</v>
      </c>
      <c r="K54" s="18">
        <f t="shared" si="3"/>
        <v>220693</v>
      </c>
      <c r="L54" s="8">
        <f t="shared" si="4"/>
        <v>9.798226495629675E-2</v>
      </c>
      <c r="M54" s="7">
        <v>858</v>
      </c>
      <c r="N54" s="7">
        <v>432</v>
      </c>
      <c r="O54" s="7">
        <v>9140</v>
      </c>
      <c r="P54" s="7">
        <f t="shared" si="5"/>
        <v>2</v>
      </c>
      <c r="Q54" s="7">
        <f t="shared" si="6"/>
        <v>190</v>
      </c>
      <c r="R54" s="7">
        <f t="shared" si="7"/>
        <v>192</v>
      </c>
    </row>
    <row r="55" spans="1:18">
      <c r="A55" s="10">
        <v>44679</v>
      </c>
      <c r="B55" s="7">
        <v>5487</v>
      </c>
      <c r="C55" s="7">
        <v>9545</v>
      </c>
      <c r="D55" s="7">
        <f t="shared" si="0"/>
        <v>15032</v>
      </c>
      <c r="E55" s="7">
        <v>24579</v>
      </c>
      <c r="F55" s="7">
        <f t="shared" si="10"/>
        <v>51327</v>
      </c>
      <c r="G55" s="7">
        <f>G54+C55-14994</f>
        <v>193620</v>
      </c>
      <c r="H55" s="7">
        <f t="shared" si="9"/>
        <v>504319</v>
      </c>
      <c r="I55" s="7">
        <f t="shared" si="1"/>
        <v>555646</v>
      </c>
      <c r="J55" s="8">
        <f t="shared" si="2"/>
        <v>9.2373561584174091E-2</v>
      </c>
      <c r="K55" s="18">
        <f t="shared" si="3"/>
        <v>218199</v>
      </c>
      <c r="L55" s="8">
        <f t="shared" si="4"/>
        <v>0.11264487921576176</v>
      </c>
      <c r="M55" s="7">
        <v>5062</v>
      </c>
      <c r="N55" s="7">
        <v>418</v>
      </c>
      <c r="O55" s="7">
        <v>9444</v>
      </c>
      <c r="P55" s="7">
        <f t="shared" si="5"/>
        <v>7</v>
      </c>
      <c r="Q55" s="7">
        <f t="shared" si="6"/>
        <v>101</v>
      </c>
      <c r="R55" s="7">
        <f t="shared" si="7"/>
        <v>108</v>
      </c>
    </row>
    <row r="56" spans="1:18">
      <c r="A56" s="10">
        <v>44680</v>
      </c>
      <c r="B56" s="7">
        <v>1249</v>
      </c>
      <c r="C56" s="7">
        <v>8932</v>
      </c>
      <c r="D56" s="7">
        <f t="shared" si="0"/>
        <v>10181</v>
      </c>
      <c r="E56" s="7">
        <v>22974</v>
      </c>
      <c r="F56" s="7">
        <f t="shared" si="10"/>
        <v>52576</v>
      </c>
      <c r="G56" s="7">
        <f>G55+C56-13605</f>
        <v>188947</v>
      </c>
      <c r="H56" s="7">
        <f t="shared" si="9"/>
        <v>512266</v>
      </c>
      <c r="I56" s="7">
        <f t="shared" si="1"/>
        <v>564842</v>
      </c>
      <c r="J56" s="8">
        <f t="shared" si="2"/>
        <v>9.3080896958795553E-2</v>
      </c>
      <c r="K56" s="18">
        <f t="shared" si="3"/>
        <v>211921</v>
      </c>
      <c r="L56" s="8">
        <f t="shared" si="4"/>
        <v>0.10840832196903563</v>
      </c>
      <c r="M56" s="7">
        <v>985</v>
      </c>
      <c r="N56" s="7">
        <v>264</v>
      </c>
      <c r="O56" s="7">
        <v>8932</v>
      </c>
      <c r="P56" s="7">
        <f>B56-N56-M56</f>
        <v>0</v>
      </c>
      <c r="Q56" s="7">
        <f>C56-O56</f>
        <v>0</v>
      </c>
      <c r="R56" s="7">
        <f>P56+Q56</f>
        <v>0</v>
      </c>
    </row>
    <row r="57" spans="1:18">
      <c r="A57" s="10">
        <v>44681</v>
      </c>
      <c r="B57" s="7">
        <v>788</v>
      </c>
      <c r="C57" s="7">
        <v>7084</v>
      </c>
      <c r="D57" s="7">
        <f t="shared" si="0"/>
        <v>7872</v>
      </c>
      <c r="E57" s="7">
        <v>20669</v>
      </c>
      <c r="F57" s="7">
        <f t="shared" si="10"/>
        <v>53364</v>
      </c>
      <c r="G57" s="7">
        <f>G56+C57-16023</f>
        <v>180008</v>
      </c>
      <c r="H57" s="7">
        <f t="shared" si="9"/>
        <v>518667</v>
      </c>
      <c r="I57" s="7">
        <f t="shared" si="1"/>
        <v>572031</v>
      </c>
      <c r="J57" s="8">
        <f t="shared" si="2"/>
        <v>9.3288650440273346E-2</v>
      </c>
      <c r="K57" s="18">
        <f t="shared" si="3"/>
        <v>200677</v>
      </c>
      <c r="L57" s="8">
        <f t="shared" si="4"/>
        <v>0.10299635733043647</v>
      </c>
      <c r="M57" s="7">
        <v>683</v>
      </c>
      <c r="N57" s="7">
        <v>105</v>
      </c>
      <c r="O57" s="7">
        <v>7084</v>
      </c>
      <c r="P57" s="7">
        <f t="shared" ref="P57:P60" si="11">B57-N57-M57</f>
        <v>0</v>
      </c>
      <c r="Q57" s="7">
        <f>C57-O57</f>
        <v>0</v>
      </c>
      <c r="R57" s="7">
        <f t="shared" si="7"/>
        <v>0</v>
      </c>
    </row>
    <row r="58" spans="1:18">
      <c r="A58" s="10">
        <v>44682</v>
      </c>
      <c r="B58" s="7">
        <v>727</v>
      </c>
      <c r="C58" s="7">
        <v>6606</v>
      </c>
      <c r="D58" s="7">
        <f t="shared" si="0"/>
        <v>7333</v>
      </c>
      <c r="E58" s="7">
        <v>17122</v>
      </c>
      <c r="F58" s="7">
        <f t="shared" si="10"/>
        <v>54091</v>
      </c>
      <c r="G58" s="7">
        <f>G57+C58-29468</f>
        <v>157146</v>
      </c>
      <c r="H58" s="7">
        <f t="shared" ref="H58" si="12">H57+C58-M58</f>
        <v>524744</v>
      </c>
      <c r="I58" s="7">
        <f t="shared" ref="I58" si="13">H58+F58</f>
        <v>578835</v>
      </c>
      <c r="J58" s="8">
        <f t="shared" ref="J58" si="14">F58/I58</f>
        <v>9.3448046507208449E-2</v>
      </c>
      <c r="K58" s="18">
        <f t="shared" ref="K58" si="15">E58+G58</f>
        <v>174268</v>
      </c>
      <c r="L58" s="8">
        <f t="shared" ref="L58" si="16">E58/K58</f>
        <v>9.8250969770697999E-2</v>
      </c>
      <c r="M58" s="7">
        <v>529</v>
      </c>
      <c r="N58" s="7">
        <v>198</v>
      </c>
      <c r="O58" s="7">
        <v>6548</v>
      </c>
      <c r="P58" s="7">
        <f t="shared" si="11"/>
        <v>0</v>
      </c>
      <c r="Q58" s="7">
        <f t="shared" ref="Q58:Q60" si="17">C58-O58</f>
        <v>58</v>
      </c>
      <c r="R58" s="7">
        <f t="shared" ref="R58:R60" si="18">P58+Q58</f>
        <v>58</v>
      </c>
    </row>
    <row r="59" spans="1:18">
      <c r="A59" s="10">
        <v>44683</v>
      </c>
      <c r="B59" s="7">
        <v>274</v>
      </c>
      <c r="C59" s="7">
        <v>5395</v>
      </c>
      <c r="D59" s="7">
        <f t="shared" si="0"/>
        <v>5669</v>
      </c>
      <c r="E59" s="7">
        <v>13395</v>
      </c>
      <c r="F59" s="7">
        <f t="shared" si="10"/>
        <v>54365</v>
      </c>
      <c r="G59" s="7">
        <f>G58+C59-27121</f>
        <v>135420</v>
      </c>
      <c r="H59" s="7">
        <f t="shared" ref="H59" si="19">H58+C59-M59</f>
        <v>529984</v>
      </c>
      <c r="I59" s="7">
        <f t="shared" ref="I59" si="20">H59+F59</f>
        <v>584349</v>
      </c>
      <c r="J59" s="8">
        <f t="shared" ref="J59" si="21">F59/I59</f>
        <v>9.3035155360923008E-2</v>
      </c>
      <c r="K59" s="18">
        <f t="shared" ref="K59" si="22">E59+G59</f>
        <v>148815</v>
      </c>
      <c r="L59" s="8">
        <f t="shared" ref="L59" si="23">E59/K59</f>
        <v>9.001108759197661E-2</v>
      </c>
      <c r="M59" s="7">
        <v>155</v>
      </c>
      <c r="N59" s="7">
        <v>117</v>
      </c>
      <c r="O59" s="7">
        <v>5324</v>
      </c>
      <c r="P59" s="7">
        <f t="shared" si="11"/>
        <v>2</v>
      </c>
      <c r="Q59" s="7">
        <f t="shared" si="17"/>
        <v>71</v>
      </c>
      <c r="R59" s="7">
        <f t="shared" si="18"/>
        <v>73</v>
      </c>
    </row>
    <row r="60" spans="1:18">
      <c r="A60" s="10">
        <v>44684</v>
      </c>
      <c r="B60" s="7">
        <v>260</v>
      </c>
      <c r="C60" s="7">
        <v>4722</v>
      </c>
      <c r="D60" s="7">
        <f t="shared" si="0"/>
        <v>4982</v>
      </c>
      <c r="E60" s="7">
        <v>11770</v>
      </c>
      <c r="F60" s="7">
        <f t="shared" si="10"/>
        <v>54625</v>
      </c>
      <c r="G60" s="7">
        <f>G59+C60-9573</f>
        <v>130569</v>
      </c>
      <c r="H60" s="7">
        <f t="shared" ref="H60:H61" si="24">H59+C60-M60</f>
        <v>534555</v>
      </c>
      <c r="I60" s="7">
        <f t="shared" ref="I60:I61" si="25">H60+F60</f>
        <v>589180</v>
      </c>
      <c r="J60" s="8">
        <f t="shared" ref="J60:J61" si="26">F60/I60</f>
        <v>9.271360195525985E-2</v>
      </c>
      <c r="K60" s="18">
        <f t="shared" ref="K60:K61" si="27">E60+G60</f>
        <v>142339</v>
      </c>
      <c r="L60" s="8">
        <f t="shared" ref="L60:L61" si="28">E60/K60</f>
        <v>8.2689916326516275E-2</v>
      </c>
      <c r="M60" s="7">
        <v>151</v>
      </c>
      <c r="N60" s="7">
        <v>108</v>
      </c>
      <c r="O60" s="7">
        <v>4660</v>
      </c>
      <c r="P60" s="7">
        <f t="shared" si="11"/>
        <v>1</v>
      </c>
      <c r="Q60" s="7">
        <f t="shared" si="17"/>
        <v>62</v>
      </c>
      <c r="R60" s="7">
        <f t="shared" si="18"/>
        <v>63</v>
      </c>
    </row>
    <row r="61" spans="1:18">
      <c r="A61" s="10">
        <v>44685</v>
      </c>
      <c r="B61" s="7">
        <v>261</v>
      </c>
      <c r="C61" s="7">
        <v>4390</v>
      </c>
      <c r="D61" s="7">
        <f t="shared" si="0"/>
        <v>4651</v>
      </c>
      <c r="E61" s="7">
        <v>10279</v>
      </c>
      <c r="F61" s="7">
        <f t="shared" si="10"/>
        <v>54886</v>
      </c>
      <c r="G61" s="7">
        <f>G60+C61-13133</f>
        <v>121826</v>
      </c>
      <c r="H61" s="7">
        <f t="shared" si="24"/>
        <v>538760</v>
      </c>
      <c r="I61" s="7">
        <f t="shared" si="25"/>
        <v>593646</v>
      </c>
      <c r="J61" s="8">
        <f t="shared" si="26"/>
        <v>9.2455773305976957E-2</v>
      </c>
      <c r="K61" s="18">
        <f t="shared" si="27"/>
        <v>132105</v>
      </c>
      <c r="L61" s="8">
        <f t="shared" si="28"/>
        <v>7.7809318345255674E-2</v>
      </c>
      <c r="M61" s="7">
        <v>185</v>
      </c>
      <c r="N61" s="7">
        <v>75</v>
      </c>
      <c r="O61" s="7">
        <v>4357</v>
      </c>
      <c r="P61" s="7">
        <f t="shared" ref="P61:P88" si="29">B61-N61-M61</f>
        <v>1</v>
      </c>
      <c r="Q61" s="7">
        <f t="shared" ref="Q61:Q88" si="30">C61-O61</f>
        <v>33</v>
      </c>
      <c r="R61" s="7">
        <f t="shared" ref="R61:R88" si="31">P61+Q61</f>
        <v>34</v>
      </c>
    </row>
    <row r="62" spans="1:18">
      <c r="A62" s="10">
        <v>44686</v>
      </c>
      <c r="B62" s="7">
        <v>245</v>
      </c>
      <c r="C62" s="7">
        <v>4024</v>
      </c>
      <c r="D62" s="7">
        <f t="shared" si="0"/>
        <v>4269</v>
      </c>
      <c r="E62" s="7">
        <v>9122</v>
      </c>
      <c r="F62" s="7">
        <f t="shared" si="10"/>
        <v>55131</v>
      </c>
      <c r="G62" s="7">
        <f>G61+C62-10406</f>
        <v>115444</v>
      </c>
      <c r="H62" s="7">
        <f t="shared" ref="H62:H75" si="32">H61+C62-M62</f>
        <v>542603</v>
      </c>
      <c r="I62" s="7">
        <f t="shared" ref="I62:I75" si="33">H62+F62</f>
        <v>597734</v>
      </c>
      <c r="J62" s="8">
        <f t="shared" ref="J62:J75" si="34">F62/I62</f>
        <v>9.2233334560188979E-2</v>
      </c>
      <c r="K62" s="18">
        <f t="shared" ref="K62:K75" si="35">E62+G62</f>
        <v>124566</v>
      </c>
      <c r="L62" s="8">
        <f t="shared" ref="L62:L75" si="36">E62/K62</f>
        <v>7.3230255446911682E-2</v>
      </c>
      <c r="M62" s="7">
        <v>181</v>
      </c>
      <c r="N62" s="7">
        <v>64</v>
      </c>
      <c r="O62" s="7">
        <v>4001</v>
      </c>
      <c r="P62" s="7">
        <f t="shared" si="29"/>
        <v>0</v>
      </c>
      <c r="Q62" s="7">
        <f t="shared" si="30"/>
        <v>23</v>
      </c>
      <c r="R62" s="7">
        <f t="shared" si="31"/>
        <v>23</v>
      </c>
    </row>
    <row r="63" spans="1:18">
      <c r="A63" s="10">
        <v>44687</v>
      </c>
      <c r="B63" s="7">
        <v>253</v>
      </c>
      <c r="C63" s="7">
        <v>3961</v>
      </c>
      <c r="D63" s="7">
        <f t="shared" si="0"/>
        <v>4214</v>
      </c>
      <c r="E63" s="7">
        <v>7699</v>
      </c>
      <c r="F63" s="7">
        <f t="shared" si="10"/>
        <v>55384</v>
      </c>
      <c r="G63" s="7">
        <f>G62+C63-11626</f>
        <v>107779</v>
      </c>
      <c r="H63" s="7">
        <f t="shared" si="32"/>
        <v>546389</v>
      </c>
      <c r="I63" s="7">
        <f t="shared" si="33"/>
        <v>601773</v>
      </c>
      <c r="J63" s="8">
        <f t="shared" si="34"/>
        <v>9.2034704116003882E-2</v>
      </c>
      <c r="K63" s="18">
        <f t="shared" si="35"/>
        <v>115478</v>
      </c>
      <c r="L63" s="8">
        <f t="shared" si="36"/>
        <v>6.6670707840454466E-2</v>
      </c>
      <c r="M63" s="7">
        <v>175</v>
      </c>
      <c r="N63" s="7">
        <v>78</v>
      </c>
      <c r="O63" s="7">
        <v>3943</v>
      </c>
      <c r="P63" s="7">
        <f t="shared" si="29"/>
        <v>0</v>
      </c>
      <c r="Q63" s="7">
        <f t="shared" si="30"/>
        <v>18</v>
      </c>
      <c r="R63" s="7">
        <f t="shared" si="31"/>
        <v>18</v>
      </c>
    </row>
    <row r="64" spans="1:18">
      <c r="A64" s="10">
        <v>44688</v>
      </c>
      <c r="B64" s="7">
        <v>215</v>
      </c>
      <c r="C64" s="7">
        <v>3760</v>
      </c>
      <c r="D64" s="7">
        <f t="shared" si="0"/>
        <v>3975</v>
      </c>
      <c r="E64" s="7">
        <v>6965</v>
      </c>
      <c r="F64" s="7">
        <f t="shared" si="10"/>
        <v>55599</v>
      </c>
      <c r="G64" s="7">
        <f>G63+C64-9839</f>
        <v>101700</v>
      </c>
      <c r="H64" s="7">
        <f t="shared" si="32"/>
        <v>550014</v>
      </c>
      <c r="I64" s="7">
        <f t="shared" si="33"/>
        <v>605613</v>
      </c>
      <c r="J64" s="8">
        <f t="shared" si="34"/>
        <v>9.1806153434619134E-2</v>
      </c>
      <c r="K64" s="18">
        <f t="shared" si="35"/>
        <v>108665</v>
      </c>
      <c r="L64" s="8">
        <f t="shared" si="36"/>
        <v>6.4096075093176275E-2</v>
      </c>
      <c r="M64" s="7">
        <v>135</v>
      </c>
      <c r="N64" s="7">
        <v>80</v>
      </c>
      <c r="O64" s="7">
        <v>3749</v>
      </c>
      <c r="P64" s="7">
        <f t="shared" si="29"/>
        <v>0</v>
      </c>
      <c r="Q64" s="7">
        <f t="shared" si="30"/>
        <v>11</v>
      </c>
      <c r="R64" s="7">
        <f t="shared" si="31"/>
        <v>11</v>
      </c>
    </row>
    <row r="65" spans="1:18">
      <c r="A65" s="10">
        <v>44689</v>
      </c>
      <c r="B65" s="7">
        <v>322</v>
      </c>
      <c r="C65" s="7">
        <v>3625</v>
      </c>
      <c r="D65" s="7">
        <f t="shared" si="0"/>
        <v>3947</v>
      </c>
      <c r="E65" s="7">
        <v>6631</v>
      </c>
      <c r="F65" s="7">
        <f t="shared" si="10"/>
        <v>55921</v>
      </c>
      <c r="G65" s="7">
        <f>G64+C65-8069</f>
        <v>97256</v>
      </c>
      <c r="H65" s="7">
        <f t="shared" si="32"/>
        <v>553409</v>
      </c>
      <c r="I65" s="7">
        <f t="shared" si="33"/>
        <v>609330</v>
      </c>
      <c r="J65" s="8">
        <f t="shared" si="34"/>
        <v>9.1774572070963192E-2</v>
      </c>
      <c r="K65" s="18">
        <f t="shared" si="35"/>
        <v>103887</v>
      </c>
      <c r="L65" s="8">
        <f t="shared" si="36"/>
        <v>6.3828968013322163E-2</v>
      </c>
      <c r="M65" s="7">
        <v>230</v>
      </c>
      <c r="N65" s="7">
        <v>92</v>
      </c>
      <c r="O65" s="7">
        <v>3616</v>
      </c>
      <c r="P65" s="7">
        <f t="shared" si="29"/>
        <v>0</v>
      </c>
      <c r="Q65" s="7">
        <f t="shared" si="30"/>
        <v>9</v>
      </c>
      <c r="R65" s="7">
        <f t="shared" si="31"/>
        <v>9</v>
      </c>
    </row>
    <row r="66" spans="1:18">
      <c r="A66" s="10">
        <v>44690</v>
      </c>
      <c r="B66" s="7">
        <v>234</v>
      </c>
      <c r="C66" s="7">
        <v>2780</v>
      </c>
      <c r="D66" s="7">
        <f t="shared" si="0"/>
        <v>3014</v>
      </c>
      <c r="E66" s="7">
        <v>6012</v>
      </c>
      <c r="F66" s="7">
        <f t="shared" si="10"/>
        <v>56155</v>
      </c>
      <c r="G66" s="7">
        <f>G65+C66-7672</f>
        <v>92364</v>
      </c>
      <c r="H66" s="7">
        <f t="shared" si="32"/>
        <v>556033</v>
      </c>
      <c r="I66" s="7">
        <f t="shared" si="33"/>
        <v>612188</v>
      </c>
      <c r="J66" s="8">
        <f t="shared" si="34"/>
        <v>9.1728357955399326E-2</v>
      </c>
      <c r="K66" s="18">
        <f t="shared" si="35"/>
        <v>98376</v>
      </c>
      <c r="L66" s="8">
        <f t="shared" si="36"/>
        <v>6.111246645523298E-2</v>
      </c>
      <c r="M66" s="7">
        <v>156</v>
      </c>
      <c r="N66" s="7">
        <v>78</v>
      </c>
      <c r="O66" s="7">
        <v>2775</v>
      </c>
      <c r="P66" s="7">
        <f t="shared" si="29"/>
        <v>0</v>
      </c>
      <c r="Q66" s="7">
        <f t="shared" si="30"/>
        <v>5</v>
      </c>
      <c r="R66" s="7">
        <f t="shared" si="31"/>
        <v>5</v>
      </c>
    </row>
    <row r="67" spans="1:18">
      <c r="A67" s="10">
        <v>44691</v>
      </c>
      <c r="B67" s="7">
        <v>228</v>
      </c>
      <c r="C67" s="7">
        <v>1259</v>
      </c>
      <c r="D67" s="7">
        <f t="shared" ref="D67:D88" si="37">B67+C67</f>
        <v>1487</v>
      </c>
      <c r="E67" s="7">
        <v>5626</v>
      </c>
      <c r="F67" s="7">
        <f t="shared" si="10"/>
        <v>56383</v>
      </c>
      <c r="G67" s="7">
        <f>G66+C67-8094</f>
        <v>85529</v>
      </c>
      <c r="H67" s="7">
        <f t="shared" si="32"/>
        <v>557094</v>
      </c>
      <c r="I67" s="7">
        <f t="shared" si="33"/>
        <v>613477</v>
      </c>
      <c r="J67" s="8">
        <f t="shared" si="34"/>
        <v>9.1907276067399429E-2</v>
      </c>
      <c r="K67" s="18">
        <f t="shared" si="35"/>
        <v>91155</v>
      </c>
      <c r="L67" s="8">
        <f t="shared" si="36"/>
        <v>6.1719049969831609E-2</v>
      </c>
      <c r="M67" s="7">
        <v>198</v>
      </c>
      <c r="N67" s="7">
        <v>30</v>
      </c>
      <c r="O67" s="7">
        <v>1259</v>
      </c>
      <c r="P67" s="7">
        <f t="shared" si="29"/>
        <v>0</v>
      </c>
      <c r="Q67" s="7">
        <f t="shared" si="30"/>
        <v>0</v>
      </c>
      <c r="R67" s="7">
        <f t="shared" si="31"/>
        <v>0</v>
      </c>
    </row>
    <row r="68" spans="1:18">
      <c r="A68" s="10">
        <v>44692</v>
      </c>
      <c r="B68" s="7">
        <v>144</v>
      </c>
      <c r="C68" s="7">
        <v>1305</v>
      </c>
      <c r="D68" s="7">
        <f t="shared" si="37"/>
        <v>1449</v>
      </c>
      <c r="E68" s="7">
        <v>5333</v>
      </c>
      <c r="F68" s="7">
        <f t="shared" si="10"/>
        <v>56527</v>
      </c>
      <c r="G68" s="7">
        <f>G67+C68-5509</f>
        <v>81325</v>
      </c>
      <c r="H68" s="7">
        <f t="shared" si="32"/>
        <v>558293</v>
      </c>
      <c r="I68" s="7">
        <f t="shared" si="33"/>
        <v>614820</v>
      </c>
      <c r="J68" s="8">
        <f t="shared" si="34"/>
        <v>9.1940730620344163E-2</v>
      </c>
      <c r="K68" s="18">
        <f t="shared" si="35"/>
        <v>86658</v>
      </c>
      <c r="L68" s="8">
        <f t="shared" si="36"/>
        <v>6.1540769461561541E-2</v>
      </c>
      <c r="M68" s="7">
        <v>106</v>
      </c>
      <c r="N68" s="7">
        <v>38</v>
      </c>
      <c r="O68" s="7">
        <v>1303</v>
      </c>
      <c r="P68" s="7">
        <f t="shared" si="29"/>
        <v>0</v>
      </c>
      <c r="Q68" s="7">
        <f t="shared" si="30"/>
        <v>2</v>
      </c>
      <c r="R68" s="7">
        <f t="shared" si="31"/>
        <v>2</v>
      </c>
    </row>
    <row r="69" spans="1:18">
      <c r="A69" s="10">
        <v>44693</v>
      </c>
      <c r="B69" s="7">
        <v>227</v>
      </c>
      <c r="C69" s="7">
        <v>1869</v>
      </c>
      <c r="D69" s="7">
        <f t="shared" si="37"/>
        <v>2096</v>
      </c>
      <c r="E69" s="7">
        <v>5144</v>
      </c>
      <c r="F69" s="7">
        <f t="shared" si="10"/>
        <v>56754</v>
      </c>
      <c r="G69" s="7">
        <f>G68+C69-6360</f>
        <v>76834</v>
      </c>
      <c r="H69" s="7">
        <f t="shared" si="32"/>
        <v>559995</v>
      </c>
      <c r="I69" s="7">
        <f t="shared" si="33"/>
        <v>616749</v>
      </c>
      <c r="J69" s="8">
        <f t="shared" si="34"/>
        <v>9.2021227436120692E-2</v>
      </c>
      <c r="K69" s="18">
        <f t="shared" si="35"/>
        <v>81978</v>
      </c>
      <c r="L69" s="8">
        <f t="shared" si="36"/>
        <v>6.2748542291834394E-2</v>
      </c>
      <c r="M69" s="7">
        <v>167</v>
      </c>
      <c r="N69" s="7">
        <v>60</v>
      </c>
      <c r="O69" s="7">
        <v>1865</v>
      </c>
      <c r="P69" s="7">
        <f t="shared" si="29"/>
        <v>0</v>
      </c>
      <c r="Q69" s="7">
        <f t="shared" si="30"/>
        <v>4</v>
      </c>
      <c r="R69" s="7">
        <f t="shared" si="31"/>
        <v>4</v>
      </c>
    </row>
    <row r="70" spans="1:18">
      <c r="A70" s="10">
        <v>44694</v>
      </c>
      <c r="B70" s="7">
        <v>194</v>
      </c>
      <c r="C70" s="7">
        <v>1487</v>
      </c>
      <c r="D70" s="7">
        <f t="shared" si="37"/>
        <v>1681</v>
      </c>
      <c r="E70" s="7">
        <v>4616</v>
      </c>
      <c r="F70" s="7">
        <f t="shared" si="10"/>
        <v>56948</v>
      </c>
      <c r="G70" s="7">
        <f>G69+C70-10168</f>
        <v>68153</v>
      </c>
      <c r="H70" s="7">
        <f t="shared" si="32"/>
        <v>561342</v>
      </c>
      <c r="I70" s="7">
        <f t="shared" si="33"/>
        <v>618290</v>
      </c>
      <c r="J70" s="8">
        <f t="shared" si="34"/>
        <v>9.210564621779424E-2</v>
      </c>
      <c r="K70" s="18">
        <f t="shared" si="35"/>
        <v>72769</v>
      </c>
      <c r="L70" s="8">
        <f t="shared" si="36"/>
        <v>6.3433604969148946E-2</v>
      </c>
      <c r="M70" s="7">
        <v>140</v>
      </c>
      <c r="N70" s="7">
        <v>54</v>
      </c>
      <c r="O70" s="7">
        <v>1486</v>
      </c>
      <c r="P70" s="7">
        <f t="shared" si="29"/>
        <v>0</v>
      </c>
      <c r="Q70" s="7">
        <f>C70-O70</f>
        <v>1</v>
      </c>
      <c r="R70" s="7">
        <f t="shared" si="31"/>
        <v>1</v>
      </c>
    </row>
    <row r="71" spans="1:18">
      <c r="A71" s="10">
        <v>44695</v>
      </c>
      <c r="B71" s="7">
        <v>166</v>
      </c>
      <c r="C71" s="7">
        <v>1203</v>
      </c>
      <c r="D71" s="7">
        <f t="shared" si="37"/>
        <v>1369</v>
      </c>
      <c r="E71" s="7">
        <v>4489</v>
      </c>
      <c r="F71" s="7">
        <f t="shared" si="10"/>
        <v>57114</v>
      </c>
      <c r="G71" s="7">
        <f>G70+C71-4003</f>
        <v>65353</v>
      </c>
      <c r="H71" s="7">
        <f t="shared" si="32"/>
        <v>562434</v>
      </c>
      <c r="I71" s="7">
        <f t="shared" si="33"/>
        <v>619548</v>
      </c>
      <c r="J71" s="8">
        <f t="shared" si="34"/>
        <v>9.218656181603363E-2</v>
      </c>
      <c r="K71" s="18">
        <f t="shared" si="35"/>
        <v>69842</v>
      </c>
      <c r="L71" s="8">
        <f t="shared" si="36"/>
        <v>6.427364623006214E-2</v>
      </c>
      <c r="M71" s="7">
        <v>111</v>
      </c>
      <c r="N71" s="7">
        <v>55</v>
      </c>
      <c r="O71" s="7">
        <v>1203</v>
      </c>
      <c r="P71" s="7">
        <f t="shared" si="29"/>
        <v>0</v>
      </c>
      <c r="Q71" s="7">
        <f t="shared" si="30"/>
        <v>0</v>
      </c>
      <c r="R71" s="7">
        <f t="shared" si="31"/>
        <v>0</v>
      </c>
    </row>
    <row r="72" spans="1:18">
      <c r="A72" s="10">
        <v>44696</v>
      </c>
      <c r="B72" s="7">
        <v>69</v>
      </c>
      <c r="C72" s="7">
        <v>869</v>
      </c>
      <c r="D72" s="7">
        <f t="shared" si="37"/>
        <v>938</v>
      </c>
      <c r="E72" s="7">
        <v>4086</v>
      </c>
      <c r="F72" s="7">
        <f t="shared" si="10"/>
        <v>57183</v>
      </c>
      <c r="G72" s="7">
        <f>G71+C72-6755</f>
        <v>59467</v>
      </c>
      <c r="H72" s="7">
        <f t="shared" si="32"/>
        <v>563261</v>
      </c>
      <c r="I72" s="7">
        <f t="shared" si="33"/>
        <v>620444</v>
      </c>
      <c r="J72" s="8">
        <f t="shared" si="34"/>
        <v>9.2164643384415032E-2</v>
      </c>
      <c r="K72" s="18">
        <f t="shared" si="35"/>
        <v>63553</v>
      </c>
      <c r="L72" s="8">
        <f t="shared" si="36"/>
        <v>6.429279499000834E-2</v>
      </c>
      <c r="M72" s="7">
        <v>42</v>
      </c>
      <c r="N72" s="7">
        <v>27</v>
      </c>
      <c r="O72" s="7">
        <v>869</v>
      </c>
      <c r="P72" s="7">
        <f t="shared" si="29"/>
        <v>0</v>
      </c>
      <c r="Q72" s="7">
        <f t="shared" si="30"/>
        <v>0</v>
      </c>
      <c r="R72" s="7">
        <f t="shared" si="31"/>
        <v>0</v>
      </c>
    </row>
    <row r="73" spans="1:18">
      <c r="A73" s="10">
        <v>44697</v>
      </c>
      <c r="B73" s="7">
        <v>77</v>
      </c>
      <c r="C73" s="7">
        <v>746</v>
      </c>
      <c r="D73" s="7">
        <f t="shared" si="37"/>
        <v>823</v>
      </c>
      <c r="E73" s="7">
        <v>3847</v>
      </c>
      <c r="F73" s="7">
        <f t="shared" si="10"/>
        <v>57260</v>
      </c>
      <c r="G73" s="7">
        <f>G72+C73-2872</f>
        <v>57341</v>
      </c>
      <c r="H73" s="7">
        <f t="shared" si="32"/>
        <v>563961</v>
      </c>
      <c r="I73" s="7">
        <f t="shared" si="33"/>
        <v>621221</v>
      </c>
      <c r="J73" s="8">
        <f t="shared" si="34"/>
        <v>9.217331674235095E-2</v>
      </c>
      <c r="K73" s="18">
        <f t="shared" si="35"/>
        <v>61188</v>
      </c>
      <c r="L73" s="8">
        <f t="shared" si="36"/>
        <v>6.287180492907106E-2</v>
      </c>
      <c r="M73" s="7">
        <v>46</v>
      </c>
      <c r="N73" s="7">
        <v>31</v>
      </c>
      <c r="O73" s="7">
        <v>746</v>
      </c>
      <c r="P73" s="7">
        <f t="shared" si="29"/>
        <v>0</v>
      </c>
      <c r="Q73" s="7">
        <f t="shared" si="30"/>
        <v>0</v>
      </c>
      <c r="R73" s="7">
        <f t="shared" si="31"/>
        <v>0</v>
      </c>
    </row>
    <row r="74" spans="1:18">
      <c r="A74" s="10">
        <v>44698</v>
      </c>
      <c r="B74" s="7">
        <v>96</v>
      </c>
      <c r="C74" s="7">
        <v>759</v>
      </c>
      <c r="D74" s="7">
        <f t="shared" si="37"/>
        <v>855</v>
      </c>
      <c r="E74" s="7">
        <v>3847</v>
      </c>
      <c r="F74" s="7">
        <f t="shared" si="10"/>
        <v>57356</v>
      </c>
      <c r="G74" s="7">
        <f t="shared" ref="G74" si="38">G73+C74-6360</f>
        <v>51740</v>
      </c>
      <c r="H74" s="7">
        <f t="shared" si="32"/>
        <v>564664</v>
      </c>
      <c r="I74" s="7">
        <f t="shared" si="33"/>
        <v>622020</v>
      </c>
      <c r="J74" s="8">
        <f t="shared" si="34"/>
        <v>9.220925372174528E-2</v>
      </c>
      <c r="K74" s="18">
        <f t="shared" si="35"/>
        <v>55587</v>
      </c>
      <c r="L74" s="8">
        <f t="shared" si="36"/>
        <v>6.9206828934822884E-2</v>
      </c>
      <c r="M74" s="7">
        <v>56</v>
      </c>
      <c r="N74" s="7">
        <v>40</v>
      </c>
      <c r="O74" s="7">
        <v>759</v>
      </c>
      <c r="P74" s="7">
        <f t="shared" si="29"/>
        <v>0</v>
      </c>
      <c r="Q74" s="7">
        <f t="shared" si="30"/>
        <v>0</v>
      </c>
      <c r="R74" s="7">
        <f t="shared" si="31"/>
        <v>0</v>
      </c>
    </row>
    <row r="75" spans="1:18">
      <c r="A75" s="10">
        <v>44699</v>
      </c>
      <c r="B75" s="7">
        <v>82</v>
      </c>
      <c r="C75" s="7">
        <v>637</v>
      </c>
      <c r="D75" s="7">
        <f t="shared" si="37"/>
        <v>719</v>
      </c>
      <c r="E75" s="7">
        <v>3481</v>
      </c>
      <c r="F75" s="7">
        <f t="shared" si="10"/>
        <v>57438</v>
      </c>
      <c r="G75" s="7">
        <f>G74+C75-2700</f>
        <v>49677</v>
      </c>
      <c r="H75" s="7">
        <f t="shared" si="32"/>
        <v>565253</v>
      </c>
      <c r="I75" s="7">
        <f t="shared" si="33"/>
        <v>622691</v>
      </c>
      <c r="J75" s="8">
        <f t="shared" si="34"/>
        <v>9.2241577283114745E-2</v>
      </c>
      <c r="K75" s="18">
        <f t="shared" si="35"/>
        <v>53158</v>
      </c>
      <c r="L75" s="8">
        <f t="shared" si="36"/>
        <v>6.5484028744497533E-2</v>
      </c>
      <c r="M75" s="7">
        <v>48</v>
      </c>
      <c r="N75" s="7">
        <v>34</v>
      </c>
      <c r="O75" s="7">
        <v>637</v>
      </c>
      <c r="P75" s="7">
        <f t="shared" si="29"/>
        <v>0</v>
      </c>
      <c r="Q75" s="7">
        <f t="shared" si="30"/>
        <v>0</v>
      </c>
      <c r="R75" s="7">
        <f t="shared" si="31"/>
        <v>0</v>
      </c>
    </row>
    <row r="76" spans="1:18">
      <c r="A76" s="10">
        <v>44700</v>
      </c>
      <c r="B76" s="7">
        <v>88</v>
      </c>
      <c r="C76" s="7">
        <v>770</v>
      </c>
      <c r="D76" s="7">
        <f t="shared" si="37"/>
        <v>858</v>
      </c>
      <c r="E76" s="7">
        <v>3481</v>
      </c>
      <c r="F76" s="7">
        <f t="shared" ref="F76" si="39">F75+B76</f>
        <v>57526</v>
      </c>
      <c r="G76" s="7">
        <f>G75+C76-2700</f>
        <v>47747</v>
      </c>
      <c r="H76" s="7">
        <f t="shared" ref="H76" si="40">H75+C76-M76</f>
        <v>565952</v>
      </c>
      <c r="I76" s="7">
        <f t="shared" ref="I76" si="41">H76+F76</f>
        <v>623478</v>
      </c>
      <c r="J76" s="8">
        <f t="shared" ref="J76" si="42">F76/I76</f>
        <v>9.2266286861765773E-2</v>
      </c>
      <c r="K76" s="18">
        <f t="shared" ref="K76" si="43">E76+G76</f>
        <v>51228</v>
      </c>
      <c r="L76" s="8">
        <f t="shared" ref="L76" si="44">E76/K76</f>
        <v>6.7951120480986962E-2</v>
      </c>
      <c r="M76" s="7">
        <v>71</v>
      </c>
      <c r="N76" s="7">
        <v>17</v>
      </c>
      <c r="O76" s="7">
        <v>767</v>
      </c>
      <c r="P76" s="7">
        <f>B77-N77-M77</f>
        <v>0</v>
      </c>
      <c r="Q76" s="7">
        <f>C77-O77</f>
        <v>0</v>
      </c>
      <c r="R76" s="7">
        <f t="shared" si="31"/>
        <v>0</v>
      </c>
    </row>
    <row r="77" spans="1:18">
      <c r="A77" s="10">
        <v>44701</v>
      </c>
      <c r="B77" s="7">
        <v>84</v>
      </c>
      <c r="C77" s="7">
        <v>784</v>
      </c>
      <c r="D77" s="7">
        <f>B77+C77</f>
        <v>868</v>
      </c>
      <c r="E77" s="7">
        <v>3211</v>
      </c>
      <c r="F77" s="7">
        <f t="shared" ref="F77:F88" si="45">F76+B77</f>
        <v>57610</v>
      </c>
      <c r="G77" s="7">
        <f t="shared" ref="G77:G86" si="46">G76+C77-2700</f>
        <v>45831</v>
      </c>
      <c r="H77" s="7">
        <f t="shared" ref="H77:H88" si="47">H76+C77-M77</f>
        <v>566687</v>
      </c>
      <c r="I77" s="7">
        <f t="shared" ref="I77:I88" si="48">H77+F77</f>
        <v>624297</v>
      </c>
      <c r="J77" s="8">
        <f t="shared" ref="J77:J88" si="49">F77/I77</f>
        <v>9.2279796314894996E-2</v>
      </c>
      <c r="K77" s="18">
        <f t="shared" ref="K77:K88" si="50">E77+G77</f>
        <v>49042</v>
      </c>
      <c r="L77" s="8">
        <f t="shared" ref="L77:L88" si="51">E77/K77</f>
        <v>6.5474491252395906E-2</v>
      </c>
      <c r="M77" s="7">
        <v>49</v>
      </c>
      <c r="N77" s="7">
        <v>35</v>
      </c>
      <c r="O77" s="7">
        <v>784</v>
      </c>
      <c r="P77" s="7">
        <f>B78-N78-M78</f>
        <v>0</v>
      </c>
      <c r="Q77" s="7">
        <f>C78-O78</f>
        <v>0</v>
      </c>
      <c r="R77" s="7">
        <f t="shared" ref="R77" si="52">P77+Q77</f>
        <v>0</v>
      </c>
    </row>
    <row r="78" spans="1:18">
      <c r="A78" s="10">
        <v>44702</v>
      </c>
      <c r="B78" s="7">
        <v>52</v>
      </c>
      <c r="C78" s="7">
        <v>570</v>
      </c>
      <c r="D78" s="7">
        <f t="shared" si="37"/>
        <v>622</v>
      </c>
      <c r="E78" s="7">
        <v>2917</v>
      </c>
      <c r="F78" s="7">
        <f t="shared" si="45"/>
        <v>57662</v>
      </c>
      <c r="G78" s="7">
        <f>G77+C78-4549</f>
        <v>41852</v>
      </c>
      <c r="H78" s="7">
        <f t="shared" si="47"/>
        <v>567228</v>
      </c>
      <c r="I78" s="7">
        <f t="shared" si="48"/>
        <v>624890</v>
      </c>
      <c r="J78" s="8">
        <f t="shared" si="49"/>
        <v>9.2275440477524048E-2</v>
      </c>
      <c r="K78" s="18">
        <f t="shared" si="50"/>
        <v>44769</v>
      </c>
      <c r="L78" s="8">
        <f t="shared" si="51"/>
        <v>6.5156693247559697E-2</v>
      </c>
      <c r="M78" s="7">
        <v>29</v>
      </c>
      <c r="N78" s="7">
        <v>23</v>
      </c>
      <c r="O78" s="7">
        <v>570</v>
      </c>
      <c r="P78" s="7">
        <f t="shared" si="29"/>
        <v>0</v>
      </c>
      <c r="Q78" s="7">
        <f t="shared" si="30"/>
        <v>0</v>
      </c>
      <c r="R78" s="7">
        <f t="shared" si="31"/>
        <v>0</v>
      </c>
    </row>
    <row r="79" spans="1:18">
      <c r="A79" s="10">
        <v>44703</v>
      </c>
      <c r="B79" s="7">
        <v>55</v>
      </c>
      <c r="C79" s="7">
        <v>503</v>
      </c>
      <c r="D79" s="7">
        <f t="shared" si="37"/>
        <v>558</v>
      </c>
      <c r="E79" s="7">
        <v>2736</v>
      </c>
      <c r="F79" s="7">
        <f t="shared" si="45"/>
        <v>57717</v>
      </c>
      <c r="G79" s="7">
        <f>G78+C79-2784</f>
        <v>39571</v>
      </c>
      <c r="H79" s="7">
        <f t="shared" si="47"/>
        <v>567701</v>
      </c>
      <c r="I79" s="7">
        <f t="shared" si="48"/>
        <v>625418</v>
      </c>
      <c r="J79" s="8">
        <f t="shared" si="49"/>
        <v>9.2285479471329576E-2</v>
      </c>
      <c r="K79" s="18">
        <f t="shared" si="50"/>
        <v>42307</v>
      </c>
      <c r="L79" s="8">
        <f t="shared" si="51"/>
        <v>6.4670149147895151E-2</v>
      </c>
      <c r="M79" s="7">
        <v>30</v>
      </c>
      <c r="N79" s="7">
        <v>25</v>
      </c>
      <c r="O79" s="7">
        <v>503</v>
      </c>
      <c r="P79" s="7">
        <f t="shared" si="29"/>
        <v>0</v>
      </c>
      <c r="Q79" s="7">
        <f t="shared" si="30"/>
        <v>0</v>
      </c>
      <c r="R79" s="7">
        <f t="shared" si="31"/>
        <v>0</v>
      </c>
    </row>
    <row r="80" spans="1:18">
      <c r="A80" s="10">
        <v>44704</v>
      </c>
      <c r="B80" s="7">
        <v>58</v>
      </c>
      <c r="C80" s="7">
        <v>422</v>
      </c>
      <c r="D80" s="7">
        <f t="shared" si="37"/>
        <v>480</v>
      </c>
      <c r="E80" s="7">
        <v>2414</v>
      </c>
      <c r="F80" s="7">
        <f t="shared" si="45"/>
        <v>57775</v>
      </c>
      <c r="G80" s="7">
        <f t="shared" si="46"/>
        <v>37293</v>
      </c>
      <c r="H80" s="7">
        <f t="shared" si="47"/>
        <v>568084</v>
      </c>
      <c r="I80" s="7">
        <f t="shared" si="48"/>
        <v>625859</v>
      </c>
      <c r="J80" s="8">
        <f t="shared" si="49"/>
        <v>9.231312484121823E-2</v>
      </c>
      <c r="K80" s="18">
        <f t="shared" si="50"/>
        <v>39707</v>
      </c>
      <c r="L80" s="8">
        <f t="shared" si="51"/>
        <v>6.0795325761200794E-2</v>
      </c>
      <c r="M80" s="7">
        <v>39</v>
      </c>
      <c r="N80" s="7">
        <v>19</v>
      </c>
      <c r="O80" s="7">
        <v>422</v>
      </c>
      <c r="P80" s="7">
        <f t="shared" si="29"/>
        <v>0</v>
      </c>
      <c r="Q80" s="7">
        <f t="shared" si="30"/>
        <v>0</v>
      </c>
      <c r="R80" s="7">
        <f t="shared" si="31"/>
        <v>0</v>
      </c>
    </row>
    <row r="81" spans="1:18">
      <c r="A81" s="10">
        <v>44705</v>
      </c>
      <c r="B81" s="7">
        <v>44</v>
      </c>
      <c r="C81" s="7">
        <v>343</v>
      </c>
      <c r="D81" s="7">
        <f t="shared" si="37"/>
        <v>387</v>
      </c>
      <c r="E81" s="7">
        <v>2190</v>
      </c>
      <c r="F81" s="7">
        <f t="shared" si="45"/>
        <v>57819</v>
      </c>
      <c r="G81" s="7">
        <f>G80+C81-4597</f>
        <v>33039</v>
      </c>
      <c r="H81" s="7">
        <f t="shared" si="47"/>
        <v>568395</v>
      </c>
      <c r="I81" s="7">
        <f t="shared" si="48"/>
        <v>626214</v>
      </c>
      <c r="J81" s="8">
        <f t="shared" si="49"/>
        <v>9.2331056156521568E-2</v>
      </c>
      <c r="K81" s="18">
        <f t="shared" si="50"/>
        <v>35229</v>
      </c>
      <c r="L81" s="8">
        <f t="shared" si="51"/>
        <v>6.2164693860172017E-2</v>
      </c>
      <c r="M81" s="7">
        <v>32</v>
      </c>
      <c r="N81" s="7">
        <v>12</v>
      </c>
      <c r="O81" s="7">
        <v>342</v>
      </c>
      <c r="P81" s="7">
        <f t="shared" si="29"/>
        <v>0</v>
      </c>
      <c r="Q81" s="7">
        <f t="shared" si="30"/>
        <v>1</v>
      </c>
      <c r="R81" s="7">
        <f t="shared" si="31"/>
        <v>1</v>
      </c>
    </row>
    <row r="82" spans="1:18">
      <c r="A82" s="10">
        <v>44706</v>
      </c>
      <c r="B82" s="7">
        <v>48</v>
      </c>
      <c r="C82" s="7">
        <v>290</v>
      </c>
      <c r="D82" s="7">
        <f t="shared" si="37"/>
        <v>338</v>
      </c>
      <c r="E82" s="7">
        <v>1893</v>
      </c>
      <c r="F82" s="7">
        <f t="shared" si="45"/>
        <v>57867</v>
      </c>
      <c r="G82" s="7">
        <f>G81+C82-3926</f>
        <v>29403</v>
      </c>
      <c r="H82" s="7">
        <f t="shared" si="47"/>
        <v>568654</v>
      </c>
      <c r="I82" s="7">
        <f t="shared" si="48"/>
        <v>626521</v>
      </c>
      <c r="J82" s="8">
        <f t="shared" si="49"/>
        <v>9.2362426798144034E-2</v>
      </c>
      <c r="K82" s="18">
        <f t="shared" si="50"/>
        <v>31296</v>
      </c>
      <c r="L82" s="8">
        <f t="shared" si="51"/>
        <v>6.0486963190184047E-2</v>
      </c>
      <c r="M82" s="7">
        <v>31</v>
      </c>
      <c r="N82" s="7">
        <v>17</v>
      </c>
      <c r="O82" s="7">
        <v>290</v>
      </c>
      <c r="P82" s="7">
        <f t="shared" si="29"/>
        <v>0</v>
      </c>
      <c r="Q82" s="7">
        <f t="shared" si="30"/>
        <v>0</v>
      </c>
      <c r="R82" s="7">
        <f t="shared" si="31"/>
        <v>0</v>
      </c>
    </row>
    <row r="83" spans="1:18">
      <c r="A83" s="10">
        <v>44707</v>
      </c>
      <c r="B83" s="7">
        <v>45</v>
      </c>
      <c r="C83" s="7">
        <v>219</v>
      </c>
      <c r="D83" s="7">
        <f t="shared" si="37"/>
        <v>264</v>
      </c>
      <c r="E83" s="7">
        <v>1809</v>
      </c>
      <c r="F83" s="7">
        <f t="shared" si="45"/>
        <v>57912</v>
      </c>
      <c r="G83" s="7">
        <f>G82+C83-2903</f>
        <v>26719</v>
      </c>
      <c r="H83" s="7">
        <f t="shared" si="47"/>
        <v>568840</v>
      </c>
      <c r="I83" s="7">
        <f t="shared" si="48"/>
        <v>626752</v>
      </c>
      <c r="J83" s="8">
        <f t="shared" si="49"/>
        <v>9.2400183804758507E-2</v>
      </c>
      <c r="K83" s="18">
        <f t="shared" si="50"/>
        <v>28528</v>
      </c>
      <c r="L83" s="8">
        <f t="shared" si="51"/>
        <v>6.3411385305664605E-2</v>
      </c>
      <c r="M83" s="7">
        <v>33</v>
      </c>
      <c r="N83" s="7">
        <v>12</v>
      </c>
      <c r="O83" s="7">
        <v>219</v>
      </c>
      <c r="P83" s="7">
        <f t="shared" si="29"/>
        <v>0</v>
      </c>
      <c r="Q83" s="7">
        <f t="shared" si="30"/>
        <v>0</v>
      </c>
      <c r="R83" s="7">
        <f t="shared" si="31"/>
        <v>0</v>
      </c>
    </row>
    <row r="84" spans="1:18">
      <c r="A84" s="10">
        <v>44708</v>
      </c>
      <c r="B84" s="7">
        <v>39</v>
      </c>
      <c r="C84" s="7">
        <v>131</v>
      </c>
      <c r="D84" s="7">
        <f t="shared" si="37"/>
        <v>170</v>
      </c>
      <c r="E84" s="7">
        <v>1687</v>
      </c>
      <c r="F84" s="7">
        <f t="shared" si="45"/>
        <v>57951</v>
      </c>
      <c r="G84" s="7">
        <f t="shared" si="46"/>
        <v>24150</v>
      </c>
      <c r="H84" s="7">
        <f t="shared" si="47"/>
        <v>568953</v>
      </c>
      <c r="I84" s="7">
        <f t="shared" si="48"/>
        <v>626904</v>
      </c>
      <c r="J84" s="8">
        <f t="shared" si="49"/>
        <v>9.243999081199035E-2</v>
      </c>
      <c r="K84" s="18">
        <f t="shared" si="50"/>
        <v>25837</v>
      </c>
      <c r="L84" s="8">
        <f t="shared" si="51"/>
        <v>6.5293958276889733E-2</v>
      </c>
      <c r="M84" s="7">
        <v>18</v>
      </c>
      <c r="N84" s="7">
        <v>20</v>
      </c>
      <c r="O84" s="7">
        <v>131</v>
      </c>
      <c r="P84" s="7">
        <f t="shared" si="29"/>
        <v>1</v>
      </c>
      <c r="Q84" s="7">
        <f t="shared" si="30"/>
        <v>0</v>
      </c>
      <c r="R84" s="7">
        <f t="shared" si="31"/>
        <v>1</v>
      </c>
    </row>
    <row r="85" spans="1:18">
      <c r="A85" s="10">
        <v>44709</v>
      </c>
      <c r="B85" s="7">
        <v>29</v>
      </c>
      <c r="C85" s="7">
        <v>93</v>
      </c>
      <c r="D85" s="7">
        <f t="shared" si="37"/>
        <v>122</v>
      </c>
      <c r="E85" s="7">
        <v>1602</v>
      </c>
      <c r="F85" s="7">
        <f t="shared" si="45"/>
        <v>57980</v>
      </c>
      <c r="G85" s="7">
        <f t="shared" si="46"/>
        <v>21543</v>
      </c>
      <c r="H85" s="7">
        <f>H84+C85-N85</f>
        <v>569036</v>
      </c>
      <c r="I85" s="7">
        <f t="shared" si="48"/>
        <v>627016</v>
      </c>
      <c r="J85" s="8">
        <f t="shared" si="49"/>
        <v>9.2469729640072981E-2</v>
      </c>
      <c r="K85" s="18">
        <f t="shared" si="50"/>
        <v>23145</v>
      </c>
      <c r="L85" s="8">
        <f t="shared" si="51"/>
        <v>6.921581335061569E-2</v>
      </c>
      <c r="M85" s="7">
        <v>18</v>
      </c>
      <c r="N85" s="7">
        <v>10</v>
      </c>
      <c r="O85" s="7">
        <v>93</v>
      </c>
      <c r="P85" s="7">
        <f t="shared" ref="P85" si="53">B85-N85-M85</f>
        <v>1</v>
      </c>
      <c r="Q85" s="7">
        <f t="shared" ref="Q85" si="54">C85-O85</f>
        <v>0</v>
      </c>
      <c r="R85" s="7">
        <f t="shared" ref="R85" si="55">P85+Q85</f>
        <v>1</v>
      </c>
    </row>
    <row r="86" spans="1:18">
      <c r="A86" s="10">
        <v>44710</v>
      </c>
      <c r="B86" s="7">
        <v>6</v>
      </c>
      <c r="C86" s="7">
        <v>61</v>
      </c>
      <c r="D86" s="7">
        <f t="shared" si="37"/>
        <v>67</v>
      </c>
      <c r="E86" s="7">
        <v>1489</v>
      </c>
      <c r="F86" s="7">
        <f t="shared" si="45"/>
        <v>57986</v>
      </c>
      <c r="G86" s="7">
        <f t="shared" si="46"/>
        <v>18904</v>
      </c>
      <c r="H86" s="7">
        <f t="shared" si="47"/>
        <v>569095</v>
      </c>
      <c r="I86" s="7">
        <f t="shared" si="48"/>
        <v>627081</v>
      </c>
      <c r="J86" s="8">
        <f t="shared" si="49"/>
        <v>9.2469712844114232E-2</v>
      </c>
      <c r="K86" s="18">
        <f t="shared" si="50"/>
        <v>20393</v>
      </c>
      <c r="L86" s="8">
        <f t="shared" si="51"/>
        <v>7.3015250330995929E-2</v>
      </c>
      <c r="M86" s="7">
        <v>2</v>
      </c>
      <c r="N86" s="7">
        <v>3</v>
      </c>
      <c r="O86" s="7">
        <v>61</v>
      </c>
      <c r="P86" s="7">
        <f t="shared" si="29"/>
        <v>1</v>
      </c>
      <c r="Q86" s="7">
        <f t="shared" si="30"/>
        <v>0</v>
      </c>
      <c r="R86" s="7">
        <f t="shared" si="31"/>
        <v>1</v>
      </c>
    </row>
    <row r="87" spans="1:18">
      <c r="A87" s="10">
        <v>44711</v>
      </c>
      <c r="B87" s="7">
        <v>9</v>
      </c>
      <c r="C87" s="7">
        <v>22</v>
      </c>
      <c r="D87" s="7">
        <f t="shared" si="37"/>
        <v>31</v>
      </c>
      <c r="E87" s="7">
        <v>1309</v>
      </c>
      <c r="F87" s="7">
        <f t="shared" si="45"/>
        <v>57995</v>
      </c>
      <c r="G87" s="7">
        <f>G86+C87-1733</f>
        <v>17193</v>
      </c>
      <c r="H87" s="7">
        <f t="shared" si="47"/>
        <v>569115</v>
      </c>
      <c r="I87" s="7">
        <f t="shared" si="48"/>
        <v>627110</v>
      </c>
      <c r="J87" s="8">
        <f t="shared" si="49"/>
        <v>9.2479788234918911E-2</v>
      </c>
      <c r="K87" s="18">
        <f t="shared" si="50"/>
        <v>18502</v>
      </c>
      <c r="L87" s="8">
        <f t="shared" si="51"/>
        <v>7.0749108204518435E-2</v>
      </c>
      <c r="M87" s="7">
        <v>2</v>
      </c>
      <c r="N87" s="7">
        <v>7</v>
      </c>
      <c r="O87" s="7">
        <v>22</v>
      </c>
      <c r="P87" s="7">
        <f t="shared" si="29"/>
        <v>0</v>
      </c>
      <c r="Q87" s="7">
        <f t="shared" si="30"/>
        <v>0</v>
      </c>
      <c r="R87" s="7">
        <f t="shared" si="31"/>
        <v>0</v>
      </c>
    </row>
    <row r="88" spans="1:18">
      <c r="A88" s="10">
        <v>44712</v>
      </c>
      <c r="B88" s="7">
        <v>5</v>
      </c>
      <c r="C88" s="7">
        <v>10</v>
      </c>
      <c r="D88" s="7">
        <f t="shared" si="37"/>
        <v>15</v>
      </c>
      <c r="E88" s="7">
        <v>1213</v>
      </c>
      <c r="F88" s="7">
        <f t="shared" si="45"/>
        <v>58000</v>
      </c>
      <c r="G88" s="7">
        <f>G87+C88-1159</f>
        <v>16044</v>
      </c>
      <c r="H88" s="7">
        <f t="shared" si="47"/>
        <v>569124</v>
      </c>
      <c r="I88" s="7">
        <f t="shared" si="48"/>
        <v>627124</v>
      </c>
      <c r="J88" s="8">
        <f t="shared" si="49"/>
        <v>9.2485696608645182E-2</v>
      </c>
      <c r="K88" s="18">
        <f t="shared" si="50"/>
        <v>17257</v>
      </c>
      <c r="L88" s="8">
        <f t="shared" si="51"/>
        <v>7.029031697282262E-2</v>
      </c>
      <c r="M88" s="7">
        <v>1</v>
      </c>
      <c r="N88" s="7">
        <v>4</v>
      </c>
      <c r="O88" s="7">
        <v>10</v>
      </c>
      <c r="P88" s="7">
        <f t="shared" si="29"/>
        <v>0</v>
      </c>
      <c r="Q88" s="7">
        <f t="shared" si="30"/>
        <v>0</v>
      </c>
      <c r="R88" s="7">
        <f t="shared" si="31"/>
        <v>0</v>
      </c>
    </row>
    <row r="89" spans="1:18">
      <c r="A89" s="23"/>
      <c r="J89" s="8"/>
      <c r="K89" s="18"/>
      <c r="L89" s="8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9"/>
  <sheetViews>
    <sheetView topLeftCell="A64" zoomScale="85" zoomScaleNormal="85" workbookViewId="0">
      <selection activeCell="I15" sqref="I15"/>
    </sheetView>
  </sheetViews>
  <sheetFormatPr defaultColWidth="9" defaultRowHeight="13.5"/>
  <cols>
    <col min="2" max="2" width="11.125" style="7" customWidth="1"/>
    <col min="3" max="3" width="6.75" customWidth="1"/>
    <col min="4" max="16" width="5.25" customWidth="1"/>
    <col min="17" max="17" width="5.5" customWidth="1"/>
    <col min="18" max="18" width="6.125" customWidth="1"/>
    <col min="19" max="19" width="9" style="9"/>
  </cols>
  <sheetData>
    <row r="1" spans="1:37">
      <c r="A1" t="s">
        <v>27</v>
      </c>
      <c r="B1" s="7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s="9" t="s">
        <v>62</v>
      </c>
      <c r="U1" t="s">
        <v>63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53</v>
      </c>
      <c r="AD1" t="s">
        <v>54</v>
      </c>
      <c r="AE1" t="s">
        <v>55</v>
      </c>
      <c r="AF1" t="s">
        <v>56</v>
      </c>
      <c r="AG1" t="s">
        <v>57</v>
      </c>
      <c r="AH1" t="s">
        <v>58</v>
      </c>
      <c r="AI1" t="s">
        <v>59</v>
      </c>
      <c r="AJ1" t="s">
        <v>60</v>
      </c>
      <c r="AK1" t="s">
        <v>61</v>
      </c>
    </row>
    <row r="2" spans="1:37">
      <c r="A2" s="26">
        <v>44626</v>
      </c>
      <c r="B2" s="7" t="s">
        <v>64</v>
      </c>
      <c r="C2">
        <v>1</v>
      </c>
      <c r="D2">
        <v>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9">
        <f>SUM(C2:R2)</f>
        <v>3</v>
      </c>
      <c r="U2">
        <v>3</v>
      </c>
    </row>
    <row r="3" spans="1:37">
      <c r="A3" s="26"/>
      <c r="B3" s="7" t="s">
        <v>65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9">
        <f t="shared" ref="S3:S34" si="0">SUM(C3:R3)</f>
        <v>0</v>
      </c>
      <c r="U3">
        <v>4</v>
      </c>
    </row>
    <row r="4" spans="1:37">
      <c r="A4" s="26"/>
      <c r="B4" s="7" t="s">
        <v>66</v>
      </c>
      <c r="C4">
        <v>1</v>
      </c>
      <c r="D4">
        <v>1</v>
      </c>
      <c r="E4">
        <v>2</v>
      </c>
      <c r="F4">
        <v>0</v>
      </c>
      <c r="G4">
        <v>1</v>
      </c>
      <c r="H4">
        <v>5</v>
      </c>
      <c r="I4">
        <v>0</v>
      </c>
      <c r="J4">
        <v>0</v>
      </c>
      <c r="K4">
        <v>7</v>
      </c>
      <c r="L4">
        <v>6</v>
      </c>
      <c r="M4">
        <v>13</v>
      </c>
      <c r="N4">
        <v>0</v>
      </c>
      <c r="O4">
        <v>6</v>
      </c>
      <c r="P4">
        <v>0</v>
      </c>
      <c r="Q4">
        <v>2</v>
      </c>
      <c r="R4">
        <v>0</v>
      </c>
      <c r="S4" s="9">
        <f t="shared" si="0"/>
        <v>44</v>
      </c>
      <c r="U4">
        <v>1</v>
      </c>
      <c r="V4">
        <f t="shared" ref="V4:V67" si="1">SUM(C4+C2)</f>
        <v>2</v>
      </c>
      <c r="W4">
        <f>SUM(D4+D2)</f>
        <v>1</v>
      </c>
      <c r="X4">
        <f>SUM(E4+E2)</f>
        <v>4</v>
      </c>
      <c r="Y4">
        <f>SUM(F4+F2)</f>
        <v>0</v>
      </c>
      <c r="Z4">
        <f t="shared" ref="Z4:AK4" si="2">SUM(G4+G2)</f>
        <v>1</v>
      </c>
      <c r="AA4">
        <f t="shared" si="2"/>
        <v>5</v>
      </c>
      <c r="AB4">
        <f t="shared" si="2"/>
        <v>0</v>
      </c>
      <c r="AC4">
        <f t="shared" si="2"/>
        <v>0</v>
      </c>
      <c r="AD4">
        <f t="shared" si="2"/>
        <v>7</v>
      </c>
      <c r="AE4">
        <f t="shared" si="2"/>
        <v>6</v>
      </c>
      <c r="AF4">
        <f t="shared" si="2"/>
        <v>13</v>
      </c>
      <c r="AG4">
        <f t="shared" si="2"/>
        <v>0</v>
      </c>
      <c r="AH4">
        <f t="shared" si="2"/>
        <v>6</v>
      </c>
      <c r="AI4">
        <f t="shared" si="2"/>
        <v>0</v>
      </c>
      <c r="AJ4">
        <f t="shared" si="2"/>
        <v>2</v>
      </c>
      <c r="AK4">
        <f t="shared" si="2"/>
        <v>0</v>
      </c>
    </row>
    <row r="5" spans="1:37">
      <c r="A5" s="26"/>
      <c r="B5" s="7" t="s">
        <v>67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9">
        <f t="shared" si="0"/>
        <v>1</v>
      </c>
      <c r="U5">
        <v>2</v>
      </c>
      <c r="V5">
        <f t="shared" si="1"/>
        <v>1</v>
      </c>
      <c r="W5">
        <f>SUM(D5+D3)</f>
        <v>0</v>
      </c>
      <c r="X5">
        <f t="shared" ref="X5:AK5" si="3">SUM(E5+E3)</f>
        <v>0</v>
      </c>
      <c r="Y5">
        <f t="shared" si="3"/>
        <v>0</v>
      </c>
      <c r="Z5">
        <f t="shared" si="3"/>
        <v>0</v>
      </c>
      <c r="AA5">
        <f t="shared" si="3"/>
        <v>0</v>
      </c>
      <c r="AB5">
        <f t="shared" si="3"/>
        <v>0</v>
      </c>
      <c r="AC5">
        <f t="shared" si="3"/>
        <v>0</v>
      </c>
      <c r="AD5">
        <f t="shared" si="3"/>
        <v>0</v>
      </c>
      <c r="AE5">
        <f t="shared" si="3"/>
        <v>0</v>
      </c>
      <c r="AF5">
        <f t="shared" si="3"/>
        <v>0</v>
      </c>
      <c r="AG5">
        <f t="shared" si="3"/>
        <v>0</v>
      </c>
      <c r="AH5">
        <f t="shared" si="3"/>
        <v>0</v>
      </c>
      <c r="AI5">
        <f t="shared" si="3"/>
        <v>0</v>
      </c>
      <c r="AJ5">
        <f t="shared" si="3"/>
        <v>0</v>
      </c>
      <c r="AK5">
        <f t="shared" si="3"/>
        <v>0</v>
      </c>
    </row>
    <row r="6" spans="1:37">
      <c r="A6" s="26">
        <v>44627</v>
      </c>
      <c r="B6" s="7" t="s">
        <v>64</v>
      </c>
      <c r="C6">
        <v>0</v>
      </c>
      <c r="D6">
        <v>0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9">
        <f t="shared" si="0"/>
        <v>4</v>
      </c>
      <c r="U6">
        <v>3</v>
      </c>
      <c r="V6">
        <f t="shared" si="1"/>
        <v>1</v>
      </c>
      <c r="W6">
        <f t="shared" ref="W6:AK6" si="4">SUM(D6+D4)</f>
        <v>1</v>
      </c>
      <c r="X6">
        <f t="shared" si="4"/>
        <v>5</v>
      </c>
      <c r="Y6">
        <f t="shared" si="4"/>
        <v>0</v>
      </c>
      <c r="Z6">
        <f t="shared" si="4"/>
        <v>1</v>
      </c>
      <c r="AA6">
        <f t="shared" si="4"/>
        <v>6</v>
      </c>
      <c r="AB6">
        <f t="shared" si="4"/>
        <v>0</v>
      </c>
      <c r="AC6">
        <f t="shared" si="4"/>
        <v>0</v>
      </c>
      <c r="AD6">
        <f t="shared" si="4"/>
        <v>7</v>
      </c>
      <c r="AE6">
        <f t="shared" si="4"/>
        <v>6</v>
      </c>
      <c r="AF6">
        <f t="shared" si="4"/>
        <v>13</v>
      </c>
      <c r="AG6">
        <f t="shared" si="4"/>
        <v>0</v>
      </c>
      <c r="AH6">
        <f t="shared" si="4"/>
        <v>6</v>
      </c>
      <c r="AI6">
        <f t="shared" si="4"/>
        <v>0</v>
      </c>
      <c r="AJ6">
        <f t="shared" si="4"/>
        <v>2</v>
      </c>
      <c r="AK6">
        <f t="shared" si="4"/>
        <v>0</v>
      </c>
    </row>
    <row r="7" spans="1:37">
      <c r="A7" s="26"/>
      <c r="B7" s="7" t="s">
        <v>65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9">
        <f t="shared" si="0"/>
        <v>0</v>
      </c>
      <c r="U7">
        <v>4</v>
      </c>
      <c r="V7">
        <f t="shared" si="1"/>
        <v>1</v>
      </c>
      <c r="W7">
        <f t="shared" ref="W7:AK7" si="5">SUM(D7+D5)</f>
        <v>0</v>
      </c>
      <c r="X7">
        <f t="shared" si="5"/>
        <v>0</v>
      </c>
      <c r="Y7">
        <f t="shared" si="5"/>
        <v>0</v>
      </c>
      <c r="Z7">
        <f t="shared" si="5"/>
        <v>0</v>
      </c>
      <c r="AA7">
        <f t="shared" si="5"/>
        <v>0</v>
      </c>
      <c r="AB7">
        <f t="shared" si="5"/>
        <v>0</v>
      </c>
      <c r="AC7">
        <f t="shared" si="5"/>
        <v>0</v>
      </c>
      <c r="AD7">
        <f t="shared" si="5"/>
        <v>0</v>
      </c>
      <c r="AE7">
        <f t="shared" si="5"/>
        <v>0</v>
      </c>
      <c r="AF7">
        <f t="shared" si="5"/>
        <v>0</v>
      </c>
      <c r="AG7">
        <f t="shared" si="5"/>
        <v>0</v>
      </c>
      <c r="AH7">
        <f t="shared" si="5"/>
        <v>0</v>
      </c>
      <c r="AI7">
        <f t="shared" si="5"/>
        <v>0</v>
      </c>
      <c r="AJ7">
        <f t="shared" si="5"/>
        <v>0</v>
      </c>
      <c r="AK7">
        <f t="shared" si="5"/>
        <v>0</v>
      </c>
    </row>
    <row r="8" spans="1:37">
      <c r="A8" s="26"/>
      <c r="B8" s="7" t="s">
        <v>66</v>
      </c>
      <c r="C8">
        <v>4</v>
      </c>
      <c r="D8">
        <v>0</v>
      </c>
      <c r="E8">
        <v>10</v>
      </c>
      <c r="F8">
        <v>0</v>
      </c>
      <c r="G8">
        <v>0</v>
      </c>
      <c r="H8">
        <v>0</v>
      </c>
      <c r="I8">
        <v>1</v>
      </c>
      <c r="J8">
        <v>0</v>
      </c>
      <c r="K8">
        <v>13</v>
      </c>
      <c r="L8">
        <v>6</v>
      </c>
      <c r="M8">
        <v>12</v>
      </c>
      <c r="N8">
        <v>1</v>
      </c>
      <c r="O8">
        <v>4</v>
      </c>
      <c r="P8">
        <v>0</v>
      </c>
      <c r="Q8">
        <v>0</v>
      </c>
      <c r="R8">
        <v>0</v>
      </c>
      <c r="S8" s="9">
        <f t="shared" si="0"/>
        <v>51</v>
      </c>
      <c r="U8">
        <v>1</v>
      </c>
      <c r="V8">
        <f t="shared" si="1"/>
        <v>4</v>
      </c>
      <c r="W8">
        <f t="shared" ref="W8:AK8" si="6">SUM(D8+D6)</f>
        <v>0</v>
      </c>
      <c r="X8">
        <f t="shared" si="6"/>
        <v>13</v>
      </c>
      <c r="Y8">
        <f t="shared" si="6"/>
        <v>0</v>
      </c>
      <c r="Z8">
        <f t="shared" si="6"/>
        <v>0</v>
      </c>
      <c r="AA8">
        <f t="shared" si="6"/>
        <v>1</v>
      </c>
      <c r="AB8">
        <f t="shared" si="6"/>
        <v>1</v>
      </c>
      <c r="AC8">
        <f t="shared" si="6"/>
        <v>0</v>
      </c>
      <c r="AD8">
        <f t="shared" si="6"/>
        <v>13</v>
      </c>
      <c r="AE8">
        <f t="shared" si="6"/>
        <v>6</v>
      </c>
      <c r="AF8">
        <f t="shared" si="6"/>
        <v>12</v>
      </c>
      <c r="AG8">
        <f t="shared" si="6"/>
        <v>1</v>
      </c>
      <c r="AH8">
        <f t="shared" si="6"/>
        <v>4</v>
      </c>
      <c r="AI8">
        <f t="shared" si="6"/>
        <v>0</v>
      </c>
      <c r="AJ8">
        <f t="shared" si="6"/>
        <v>0</v>
      </c>
      <c r="AK8">
        <f t="shared" si="6"/>
        <v>0</v>
      </c>
    </row>
    <row r="9" spans="1:37">
      <c r="A9" s="26"/>
      <c r="B9" s="7" t="s">
        <v>67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9">
        <f t="shared" si="0"/>
        <v>0</v>
      </c>
      <c r="U9">
        <v>2</v>
      </c>
      <c r="V9">
        <f t="shared" si="1"/>
        <v>0</v>
      </c>
      <c r="W9">
        <f t="shared" ref="W9:AK9" si="7">SUM(D9+D7)</f>
        <v>0</v>
      </c>
      <c r="X9">
        <f t="shared" si="7"/>
        <v>0</v>
      </c>
      <c r="Y9">
        <f t="shared" si="7"/>
        <v>0</v>
      </c>
      <c r="Z9">
        <f t="shared" si="7"/>
        <v>0</v>
      </c>
      <c r="AA9">
        <f t="shared" si="7"/>
        <v>0</v>
      </c>
      <c r="AB9">
        <f t="shared" si="7"/>
        <v>0</v>
      </c>
      <c r="AC9">
        <f t="shared" si="7"/>
        <v>0</v>
      </c>
      <c r="AD9">
        <f t="shared" si="7"/>
        <v>0</v>
      </c>
      <c r="AE9">
        <f t="shared" si="7"/>
        <v>0</v>
      </c>
      <c r="AF9">
        <f t="shared" si="7"/>
        <v>0</v>
      </c>
      <c r="AG9">
        <f t="shared" si="7"/>
        <v>0</v>
      </c>
      <c r="AH9">
        <f t="shared" si="7"/>
        <v>0</v>
      </c>
      <c r="AI9">
        <f t="shared" si="7"/>
        <v>0</v>
      </c>
      <c r="AJ9">
        <f t="shared" si="7"/>
        <v>0</v>
      </c>
      <c r="AK9">
        <f t="shared" si="7"/>
        <v>0</v>
      </c>
    </row>
    <row r="10" spans="1:37">
      <c r="A10" s="26">
        <v>44628</v>
      </c>
      <c r="B10" s="7" t="s">
        <v>64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 s="9">
        <f t="shared" si="0"/>
        <v>2</v>
      </c>
      <c r="U10">
        <v>3</v>
      </c>
      <c r="V10">
        <f t="shared" si="1"/>
        <v>4</v>
      </c>
      <c r="W10">
        <f t="shared" ref="W10:AK10" si="8">SUM(D10+D8)</f>
        <v>0</v>
      </c>
      <c r="X10">
        <f t="shared" si="8"/>
        <v>10</v>
      </c>
      <c r="Y10">
        <f t="shared" si="8"/>
        <v>0</v>
      </c>
      <c r="Z10">
        <f t="shared" si="8"/>
        <v>1</v>
      </c>
      <c r="AA10">
        <f t="shared" si="8"/>
        <v>0</v>
      </c>
      <c r="AB10">
        <f t="shared" si="8"/>
        <v>1</v>
      </c>
      <c r="AC10">
        <f t="shared" si="8"/>
        <v>0</v>
      </c>
      <c r="AD10">
        <f t="shared" si="8"/>
        <v>13</v>
      </c>
      <c r="AE10">
        <f t="shared" si="8"/>
        <v>6</v>
      </c>
      <c r="AF10">
        <f t="shared" si="8"/>
        <v>13</v>
      </c>
      <c r="AG10">
        <f t="shared" si="8"/>
        <v>1</v>
      </c>
      <c r="AH10">
        <f t="shared" si="8"/>
        <v>4</v>
      </c>
      <c r="AI10">
        <f t="shared" si="8"/>
        <v>0</v>
      </c>
      <c r="AJ10">
        <f t="shared" si="8"/>
        <v>0</v>
      </c>
      <c r="AK10">
        <f t="shared" si="8"/>
        <v>0</v>
      </c>
    </row>
    <row r="11" spans="1:37">
      <c r="A11" s="26"/>
      <c r="B11" s="7" t="s">
        <v>65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9">
        <f t="shared" si="0"/>
        <v>1</v>
      </c>
      <c r="U11">
        <v>4</v>
      </c>
      <c r="V11">
        <f t="shared" si="1"/>
        <v>0</v>
      </c>
      <c r="W11">
        <f t="shared" ref="W11:AK11" si="9">SUM(D11+D9)</f>
        <v>0</v>
      </c>
      <c r="X11">
        <f t="shared" si="9"/>
        <v>0</v>
      </c>
      <c r="Y11">
        <f t="shared" si="9"/>
        <v>0</v>
      </c>
      <c r="Z11">
        <f t="shared" si="9"/>
        <v>0</v>
      </c>
      <c r="AA11">
        <f t="shared" si="9"/>
        <v>0</v>
      </c>
      <c r="AB11">
        <f t="shared" si="9"/>
        <v>0</v>
      </c>
      <c r="AC11">
        <f t="shared" si="9"/>
        <v>0</v>
      </c>
      <c r="AD11">
        <f t="shared" si="9"/>
        <v>1</v>
      </c>
      <c r="AE11">
        <f t="shared" si="9"/>
        <v>0</v>
      </c>
      <c r="AF11">
        <f t="shared" si="9"/>
        <v>0</v>
      </c>
      <c r="AG11">
        <f t="shared" si="9"/>
        <v>0</v>
      </c>
      <c r="AH11">
        <f t="shared" si="9"/>
        <v>0</v>
      </c>
      <c r="AI11">
        <f t="shared" si="9"/>
        <v>0</v>
      </c>
      <c r="AJ11">
        <f t="shared" si="9"/>
        <v>0</v>
      </c>
      <c r="AK11">
        <f t="shared" si="9"/>
        <v>0</v>
      </c>
    </row>
    <row r="12" spans="1:37">
      <c r="A12" s="26"/>
      <c r="B12" s="7" t="s">
        <v>66</v>
      </c>
      <c r="C12">
        <v>3</v>
      </c>
      <c r="D12">
        <v>0</v>
      </c>
      <c r="E12">
        <v>9</v>
      </c>
      <c r="F12">
        <v>1</v>
      </c>
      <c r="G12">
        <v>1</v>
      </c>
      <c r="H12">
        <v>2</v>
      </c>
      <c r="I12">
        <v>0</v>
      </c>
      <c r="J12">
        <v>0</v>
      </c>
      <c r="K12">
        <v>11</v>
      </c>
      <c r="L12">
        <v>11</v>
      </c>
      <c r="M12">
        <v>7</v>
      </c>
      <c r="N12">
        <v>0</v>
      </c>
      <c r="O12">
        <v>14</v>
      </c>
      <c r="P12">
        <v>3</v>
      </c>
      <c r="Q12">
        <v>0</v>
      </c>
      <c r="R12">
        <v>0</v>
      </c>
      <c r="S12" s="9">
        <f t="shared" si="0"/>
        <v>62</v>
      </c>
      <c r="U12">
        <v>1</v>
      </c>
      <c r="V12">
        <f t="shared" si="1"/>
        <v>3</v>
      </c>
      <c r="W12">
        <f t="shared" ref="W12:AK12" si="10">SUM(D12+D10)</f>
        <v>0</v>
      </c>
      <c r="X12">
        <f t="shared" si="10"/>
        <v>9</v>
      </c>
      <c r="Y12">
        <f t="shared" si="10"/>
        <v>1</v>
      </c>
      <c r="Z12">
        <f t="shared" si="10"/>
        <v>2</v>
      </c>
      <c r="AA12">
        <f t="shared" si="10"/>
        <v>2</v>
      </c>
      <c r="AB12">
        <f t="shared" si="10"/>
        <v>0</v>
      </c>
      <c r="AC12">
        <f t="shared" si="10"/>
        <v>0</v>
      </c>
      <c r="AD12">
        <f t="shared" si="10"/>
        <v>11</v>
      </c>
      <c r="AE12">
        <f t="shared" si="10"/>
        <v>11</v>
      </c>
      <c r="AF12">
        <f t="shared" si="10"/>
        <v>8</v>
      </c>
      <c r="AG12">
        <f t="shared" si="10"/>
        <v>0</v>
      </c>
      <c r="AH12">
        <f t="shared" si="10"/>
        <v>14</v>
      </c>
      <c r="AI12">
        <f t="shared" si="10"/>
        <v>3</v>
      </c>
      <c r="AJ12">
        <f t="shared" si="10"/>
        <v>0</v>
      </c>
      <c r="AK12">
        <f t="shared" si="10"/>
        <v>0</v>
      </c>
    </row>
    <row r="13" spans="1:37">
      <c r="A13" s="26"/>
      <c r="B13" s="7" t="s">
        <v>67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9">
        <f t="shared" si="0"/>
        <v>0</v>
      </c>
      <c r="U13">
        <v>2</v>
      </c>
      <c r="V13">
        <f t="shared" si="1"/>
        <v>0</v>
      </c>
      <c r="W13">
        <f t="shared" ref="W13:AK13" si="11">SUM(D13+D11)</f>
        <v>0</v>
      </c>
      <c r="X13">
        <f t="shared" si="11"/>
        <v>0</v>
      </c>
      <c r="Y13">
        <f t="shared" si="11"/>
        <v>0</v>
      </c>
      <c r="Z13">
        <f t="shared" si="11"/>
        <v>0</v>
      </c>
      <c r="AA13">
        <f t="shared" si="11"/>
        <v>0</v>
      </c>
      <c r="AB13">
        <f t="shared" si="11"/>
        <v>0</v>
      </c>
      <c r="AC13">
        <f t="shared" si="11"/>
        <v>0</v>
      </c>
      <c r="AD13">
        <f t="shared" si="11"/>
        <v>1</v>
      </c>
      <c r="AE13">
        <f t="shared" si="11"/>
        <v>0</v>
      </c>
      <c r="AF13">
        <f t="shared" si="11"/>
        <v>0</v>
      </c>
      <c r="AG13">
        <f t="shared" si="11"/>
        <v>0</v>
      </c>
      <c r="AH13">
        <f t="shared" si="11"/>
        <v>0</v>
      </c>
      <c r="AI13">
        <f t="shared" si="11"/>
        <v>0</v>
      </c>
      <c r="AJ13">
        <f t="shared" si="11"/>
        <v>0</v>
      </c>
      <c r="AK13">
        <f t="shared" si="11"/>
        <v>0</v>
      </c>
    </row>
    <row r="14" spans="1:37">
      <c r="A14" s="26">
        <v>44629</v>
      </c>
      <c r="B14" s="7" t="s">
        <v>64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9">
        <f t="shared" si="0"/>
        <v>3</v>
      </c>
      <c r="U14">
        <v>3</v>
      </c>
      <c r="V14">
        <f t="shared" si="1"/>
        <v>3</v>
      </c>
      <c r="W14">
        <f t="shared" ref="W14:AK14" si="12">SUM(D14+D12)</f>
        <v>0</v>
      </c>
      <c r="X14">
        <f t="shared" si="12"/>
        <v>9</v>
      </c>
      <c r="Y14">
        <f t="shared" si="12"/>
        <v>1</v>
      </c>
      <c r="Z14">
        <f t="shared" si="12"/>
        <v>2</v>
      </c>
      <c r="AA14">
        <f t="shared" si="12"/>
        <v>2</v>
      </c>
      <c r="AB14">
        <f t="shared" si="12"/>
        <v>1</v>
      </c>
      <c r="AC14">
        <f t="shared" si="12"/>
        <v>0</v>
      </c>
      <c r="AD14">
        <f t="shared" si="12"/>
        <v>12</v>
      </c>
      <c r="AE14">
        <f t="shared" si="12"/>
        <v>11</v>
      </c>
      <c r="AF14">
        <f t="shared" si="12"/>
        <v>7</v>
      </c>
      <c r="AG14">
        <f t="shared" si="12"/>
        <v>0</v>
      </c>
      <c r="AH14">
        <f t="shared" si="12"/>
        <v>14</v>
      </c>
      <c r="AI14">
        <f t="shared" si="12"/>
        <v>3</v>
      </c>
      <c r="AJ14">
        <f t="shared" si="12"/>
        <v>0</v>
      </c>
      <c r="AK14">
        <f t="shared" si="12"/>
        <v>0</v>
      </c>
    </row>
    <row r="15" spans="1:37">
      <c r="A15" s="26"/>
      <c r="B15" s="7" t="s">
        <v>65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9">
        <f t="shared" si="0"/>
        <v>1</v>
      </c>
      <c r="U15">
        <v>4</v>
      </c>
      <c r="V15">
        <f t="shared" si="1"/>
        <v>1</v>
      </c>
      <c r="W15">
        <f t="shared" ref="W15:AK15" si="13">SUM(D15+D13)</f>
        <v>0</v>
      </c>
      <c r="X15">
        <f t="shared" si="13"/>
        <v>0</v>
      </c>
      <c r="Y15">
        <f t="shared" si="13"/>
        <v>0</v>
      </c>
      <c r="Z15">
        <f t="shared" si="13"/>
        <v>0</v>
      </c>
      <c r="AA15">
        <f t="shared" si="13"/>
        <v>0</v>
      </c>
      <c r="AB15">
        <f t="shared" si="13"/>
        <v>0</v>
      </c>
      <c r="AC15">
        <f t="shared" si="13"/>
        <v>0</v>
      </c>
      <c r="AD15">
        <f t="shared" si="13"/>
        <v>0</v>
      </c>
      <c r="AE15">
        <f t="shared" si="13"/>
        <v>0</v>
      </c>
      <c r="AF15">
        <f t="shared" si="13"/>
        <v>0</v>
      </c>
      <c r="AG15">
        <f t="shared" si="13"/>
        <v>0</v>
      </c>
      <c r="AH15">
        <f t="shared" si="13"/>
        <v>0</v>
      </c>
      <c r="AI15">
        <f t="shared" si="13"/>
        <v>0</v>
      </c>
      <c r="AJ15">
        <f t="shared" si="13"/>
        <v>0</v>
      </c>
      <c r="AK15">
        <f t="shared" si="13"/>
        <v>0</v>
      </c>
    </row>
    <row r="16" spans="1:37">
      <c r="A16" s="26"/>
      <c r="B16" s="7" t="s">
        <v>66</v>
      </c>
      <c r="C16">
        <v>7</v>
      </c>
      <c r="D16">
        <v>1</v>
      </c>
      <c r="E16">
        <v>6</v>
      </c>
      <c r="F16">
        <v>0</v>
      </c>
      <c r="G16">
        <v>1</v>
      </c>
      <c r="H16">
        <v>0</v>
      </c>
      <c r="I16">
        <v>0</v>
      </c>
      <c r="J16">
        <v>0</v>
      </c>
      <c r="K16">
        <v>21</v>
      </c>
      <c r="L16">
        <v>2</v>
      </c>
      <c r="M16">
        <v>16</v>
      </c>
      <c r="N16">
        <v>0</v>
      </c>
      <c r="O16">
        <v>9</v>
      </c>
      <c r="P16">
        <v>0</v>
      </c>
      <c r="Q16">
        <v>1</v>
      </c>
      <c r="R16">
        <v>0</v>
      </c>
      <c r="S16" s="9">
        <f t="shared" si="0"/>
        <v>64</v>
      </c>
      <c r="U16">
        <v>1</v>
      </c>
      <c r="V16">
        <f t="shared" si="1"/>
        <v>7</v>
      </c>
      <c r="W16">
        <f t="shared" ref="W16:AK16" si="14">SUM(D16+D14)</f>
        <v>1</v>
      </c>
      <c r="X16">
        <f t="shared" si="14"/>
        <v>6</v>
      </c>
      <c r="Y16">
        <f t="shared" si="14"/>
        <v>0</v>
      </c>
      <c r="Z16">
        <f t="shared" si="14"/>
        <v>2</v>
      </c>
      <c r="AA16">
        <f t="shared" si="14"/>
        <v>0</v>
      </c>
      <c r="AB16">
        <f t="shared" si="14"/>
        <v>1</v>
      </c>
      <c r="AC16">
        <f t="shared" si="14"/>
        <v>0</v>
      </c>
      <c r="AD16">
        <f t="shared" si="14"/>
        <v>22</v>
      </c>
      <c r="AE16">
        <f t="shared" si="14"/>
        <v>2</v>
      </c>
      <c r="AF16">
        <f t="shared" si="14"/>
        <v>16</v>
      </c>
      <c r="AG16">
        <f t="shared" si="14"/>
        <v>0</v>
      </c>
      <c r="AH16">
        <f t="shared" si="14"/>
        <v>9</v>
      </c>
      <c r="AI16">
        <f t="shared" si="14"/>
        <v>0</v>
      </c>
      <c r="AJ16">
        <f t="shared" si="14"/>
        <v>1</v>
      </c>
      <c r="AK16">
        <f t="shared" si="14"/>
        <v>0</v>
      </c>
    </row>
    <row r="17" spans="1:37">
      <c r="A17" s="26"/>
      <c r="B17" s="7" t="s">
        <v>67</v>
      </c>
      <c r="C17">
        <v>1</v>
      </c>
      <c r="D17">
        <v>0</v>
      </c>
      <c r="E17">
        <v>0</v>
      </c>
      <c r="F17">
        <v>1</v>
      </c>
      <c r="G17">
        <v>2</v>
      </c>
      <c r="H17">
        <v>1</v>
      </c>
      <c r="I17">
        <v>3</v>
      </c>
      <c r="J17">
        <v>1</v>
      </c>
      <c r="K17">
        <v>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9">
        <f t="shared" si="0"/>
        <v>12</v>
      </c>
      <c r="U17">
        <v>2</v>
      </c>
      <c r="V17">
        <f t="shared" si="1"/>
        <v>2</v>
      </c>
      <c r="W17">
        <f t="shared" ref="W17:AK17" si="15">SUM(D17+D15)</f>
        <v>0</v>
      </c>
      <c r="X17">
        <f t="shared" si="15"/>
        <v>0</v>
      </c>
      <c r="Y17">
        <f t="shared" si="15"/>
        <v>1</v>
      </c>
      <c r="Z17">
        <f t="shared" si="15"/>
        <v>2</v>
      </c>
      <c r="AA17">
        <f t="shared" si="15"/>
        <v>1</v>
      </c>
      <c r="AB17">
        <f t="shared" si="15"/>
        <v>3</v>
      </c>
      <c r="AC17">
        <f t="shared" si="15"/>
        <v>1</v>
      </c>
      <c r="AD17">
        <f t="shared" si="15"/>
        <v>3</v>
      </c>
      <c r="AE17">
        <f t="shared" si="15"/>
        <v>0</v>
      </c>
      <c r="AF17">
        <f t="shared" si="15"/>
        <v>0</v>
      </c>
      <c r="AG17">
        <f t="shared" si="15"/>
        <v>0</v>
      </c>
      <c r="AH17">
        <f t="shared" si="15"/>
        <v>0</v>
      </c>
      <c r="AI17">
        <f t="shared" si="15"/>
        <v>0</v>
      </c>
      <c r="AJ17">
        <f t="shared" si="15"/>
        <v>0</v>
      </c>
      <c r="AK17">
        <f t="shared" si="15"/>
        <v>0</v>
      </c>
    </row>
    <row r="18" spans="1:37">
      <c r="A18" s="26">
        <v>44630</v>
      </c>
      <c r="B18" s="7" t="s">
        <v>64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</v>
      </c>
      <c r="J18">
        <v>0</v>
      </c>
      <c r="K18">
        <v>2</v>
      </c>
      <c r="L18">
        <v>0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 s="9">
        <f t="shared" si="0"/>
        <v>10</v>
      </c>
      <c r="U18">
        <v>3</v>
      </c>
      <c r="V18">
        <f t="shared" si="1"/>
        <v>11</v>
      </c>
      <c r="W18">
        <f t="shared" ref="W18:AK18" si="16">SUM(D18+D16)</f>
        <v>1</v>
      </c>
      <c r="X18">
        <f t="shared" si="16"/>
        <v>6</v>
      </c>
      <c r="Y18">
        <f t="shared" si="16"/>
        <v>0</v>
      </c>
      <c r="Z18">
        <f t="shared" si="16"/>
        <v>1</v>
      </c>
      <c r="AA18">
        <f t="shared" si="16"/>
        <v>0</v>
      </c>
      <c r="AB18">
        <f t="shared" si="16"/>
        <v>2</v>
      </c>
      <c r="AC18">
        <f t="shared" si="16"/>
        <v>0</v>
      </c>
      <c r="AD18">
        <f t="shared" si="16"/>
        <v>23</v>
      </c>
      <c r="AE18">
        <f t="shared" si="16"/>
        <v>2</v>
      </c>
      <c r="AF18">
        <f t="shared" si="16"/>
        <v>17</v>
      </c>
      <c r="AG18">
        <f t="shared" si="16"/>
        <v>0</v>
      </c>
      <c r="AH18">
        <f t="shared" si="16"/>
        <v>9</v>
      </c>
      <c r="AI18">
        <f t="shared" si="16"/>
        <v>1</v>
      </c>
      <c r="AJ18">
        <f t="shared" si="16"/>
        <v>1</v>
      </c>
      <c r="AK18">
        <f t="shared" si="16"/>
        <v>0</v>
      </c>
    </row>
    <row r="19" spans="1:37">
      <c r="A19" s="26"/>
      <c r="B19" s="7" t="s">
        <v>65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9">
        <f t="shared" si="0"/>
        <v>0</v>
      </c>
      <c r="U19">
        <v>4</v>
      </c>
      <c r="V19">
        <f t="shared" si="1"/>
        <v>1</v>
      </c>
      <c r="W19">
        <f t="shared" ref="W19:AK19" si="17">SUM(D19+D17)</f>
        <v>0</v>
      </c>
      <c r="X19">
        <f t="shared" si="17"/>
        <v>0</v>
      </c>
      <c r="Y19">
        <f t="shared" si="17"/>
        <v>1</v>
      </c>
      <c r="Z19">
        <f t="shared" si="17"/>
        <v>2</v>
      </c>
      <c r="AA19">
        <f t="shared" si="17"/>
        <v>1</v>
      </c>
      <c r="AB19">
        <f t="shared" si="17"/>
        <v>3</v>
      </c>
      <c r="AC19">
        <f t="shared" si="17"/>
        <v>1</v>
      </c>
      <c r="AD19">
        <f t="shared" si="17"/>
        <v>3</v>
      </c>
      <c r="AE19">
        <f t="shared" si="17"/>
        <v>0</v>
      </c>
      <c r="AF19">
        <f t="shared" si="17"/>
        <v>0</v>
      </c>
      <c r="AG19">
        <f t="shared" si="17"/>
        <v>0</v>
      </c>
      <c r="AH19">
        <f t="shared" si="17"/>
        <v>0</v>
      </c>
      <c r="AI19">
        <f t="shared" si="17"/>
        <v>0</v>
      </c>
      <c r="AJ19">
        <f t="shared" si="17"/>
        <v>0</v>
      </c>
      <c r="AK19">
        <f t="shared" si="17"/>
        <v>0</v>
      </c>
    </row>
    <row r="20" spans="1:37">
      <c r="A20" s="26"/>
      <c r="B20" s="7" t="s">
        <v>66</v>
      </c>
      <c r="C20">
        <v>5</v>
      </c>
      <c r="D20">
        <v>1</v>
      </c>
      <c r="E20">
        <v>6</v>
      </c>
      <c r="F20">
        <v>1</v>
      </c>
      <c r="G20">
        <v>1</v>
      </c>
      <c r="H20">
        <v>4</v>
      </c>
      <c r="I20">
        <v>4</v>
      </c>
      <c r="J20">
        <v>0</v>
      </c>
      <c r="K20">
        <v>12</v>
      </c>
      <c r="L20">
        <v>10</v>
      </c>
      <c r="M20">
        <v>5</v>
      </c>
      <c r="N20">
        <v>0</v>
      </c>
      <c r="O20">
        <v>8</v>
      </c>
      <c r="P20">
        <v>4</v>
      </c>
      <c r="Q20">
        <v>0</v>
      </c>
      <c r="R20">
        <v>0</v>
      </c>
      <c r="S20" s="9">
        <f t="shared" si="0"/>
        <v>61</v>
      </c>
      <c r="U20">
        <v>1</v>
      </c>
      <c r="V20">
        <f t="shared" si="1"/>
        <v>9</v>
      </c>
      <c r="W20">
        <f t="shared" ref="W20:AK20" si="18">SUM(D20+D18)</f>
        <v>1</v>
      </c>
      <c r="X20">
        <f t="shared" si="18"/>
        <v>6</v>
      </c>
      <c r="Y20">
        <f t="shared" si="18"/>
        <v>1</v>
      </c>
      <c r="Z20">
        <f t="shared" si="18"/>
        <v>1</v>
      </c>
      <c r="AA20">
        <f t="shared" si="18"/>
        <v>4</v>
      </c>
      <c r="AB20">
        <f t="shared" si="18"/>
        <v>6</v>
      </c>
      <c r="AC20">
        <f t="shared" si="18"/>
        <v>0</v>
      </c>
      <c r="AD20">
        <f t="shared" si="18"/>
        <v>14</v>
      </c>
      <c r="AE20">
        <f t="shared" si="18"/>
        <v>10</v>
      </c>
      <c r="AF20">
        <f t="shared" si="18"/>
        <v>6</v>
      </c>
      <c r="AG20">
        <f t="shared" si="18"/>
        <v>0</v>
      </c>
      <c r="AH20">
        <f t="shared" si="18"/>
        <v>8</v>
      </c>
      <c r="AI20">
        <f t="shared" si="18"/>
        <v>5</v>
      </c>
      <c r="AJ20">
        <f t="shared" si="18"/>
        <v>0</v>
      </c>
      <c r="AK20">
        <f t="shared" si="18"/>
        <v>0</v>
      </c>
    </row>
    <row r="21" spans="1:37">
      <c r="A21" s="26"/>
      <c r="B21" s="7" t="s">
        <v>67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9">
        <f t="shared" si="0"/>
        <v>3</v>
      </c>
      <c r="U21">
        <v>2</v>
      </c>
      <c r="V21">
        <f t="shared" si="1"/>
        <v>1</v>
      </c>
      <c r="W21">
        <f t="shared" ref="W21:AK21" si="19">SUM(D21+D19)</f>
        <v>0</v>
      </c>
      <c r="X21">
        <f t="shared" si="19"/>
        <v>1</v>
      </c>
      <c r="Y21">
        <f t="shared" si="19"/>
        <v>0</v>
      </c>
      <c r="Z21">
        <f t="shared" si="19"/>
        <v>1</v>
      </c>
      <c r="AA21">
        <f t="shared" si="19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I21">
        <f t="shared" si="19"/>
        <v>0</v>
      </c>
      <c r="AJ21">
        <f t="shared" si="19"/>
        <v>0</v>
      </c>
      <c r="AK21">
        <f t="shared" si="19"/>
        <v>0</v>
      </c>
    </row>
    <row r="22" spans="1:37">
      <c r="A22" s="26">
        <v>44631</v>
      </c>
      <c r="B22" s="7" t="s">
        <v>64</v>
      </c>
      <c r="C22">
        <v>0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 s="9">
        <f t="shared" si="0"/>
        <v>4</v>
      </c>
      <c r="U22">
        <v>3</v>
      </c>
      <c r="V22">
        <f t="shared" si="1"/>
        <v>5</v>
      </c>
      <c r="W22">
        <f t="shared" ref="W22:AK22" si="20">SUM(D22+D20)</f>
        <v>1</v>
      </c>
      <c r="X22">
        <f t="shared" si="20"/>
        <v>8</v>
      </c>
      <c r="Y22">
        <f t="shared" si="20"/>
        <v>1</v>
      </c>
      <c r="Z22">
        <f t="shared" si="20"/>
        <v>1</v>
      </c>
      <c r="AA22">
        <f t="shared" si="20"/>
        <v>4</v>
      </c>
      <c r="AB22">
        <f t="shared" si="20"/>
        <v>4</v>
      </c>
      <c r="AC22">
        <f t="shared" si="20"/>
        <v>0</v>
      </c>
      <c r="AD22">
        <f t="shared" si="20"/>
        <v>12</v>
      </c>
      <c r="AE22">
        <f t="shared" si="20"/>
        <v>11</v>
      </c>
      <c r="AF22">
        <f t="shared" si="20"/>
        <v>6</v>
      </c>
      <c r="AG22">
        <f t="shared" si="20"/>
        <v>0</v>
      </c>
      <c r="AH22">
        <f t="shared" si="20"/>
        <v>8</v>
      </c>
      <c r="AI22">
        <f t="shared" si="20"/>
        <v>4</v>
      </c>
      <c r="AJ22">
        <f t="shared" si="20"/>
        <v>0</v>
      </c>
      <c r="AK22">
        <f t="shared" si="20"/>
        <v>0</v>
      </c>
    </row>
    <row r="23" spans="1:37">
      <c r="A23" s="26"/>
      <c r="B23" s="7" t="s">
        <v>65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9">
        <f t="shared" si="0"/>
        <v>1</v>
      </c>
      <c r="U23">
        <v>4</v>
      </c>
      <c r="V23">
        <f t="shared" si="1"/>
        <v>1</v>
      </c>
      <c r="W23">
        <f t="shared" ref="W23:AK23" si="21">SUM(D23+D21)</f>
        <v>0</v>
      </c>
      <c r="X23">
        <f t="shared" si="21"/>
        <v>1</v>
      </c>
      <c r="Y23">
        <f t="shared" si="21"/>
        <v>0</v>
      </c>
      <c r="Z23">
        <f t="shared" si="21"/>
        <v>1</v>
      </c>
      <c r="AA23">
        <f t="shared" si="21"/>
        <v>0</v>
      </c>
      <c r="AB23">
        <f t="shared" si="21"/>
        <v>0</v>
      </c>
      <c r="AC23">
        <f t="shared" si="21"/>
        <v>0</v>
      </c>
      <c r="AD23">
        <f t="shared" si="21"/>
        <v>0</v>
      </c>
      <c r="AE23">
        <f t="shared" si="21"/>
        <v>1</v>
      </c>
      <c r="AF23">
        <f t="shared" si="21"/>
        <v>0</v>
      </c>
      <c r="AG23">
        <f t="shared" si="21"/>
        <v>0</v>
      </c>
      <c r="AH23">
        <f t="shared" si="21"/>
        <v>0</v>
      </c>
      <c r="AI23">
        <f t="shared" si="21"/>
        <v>0</v>
      </c>
      <c r="AJ23">
        <f t="shared" si="21"/>
        <v>0</v>
      </c>
      <c r="AK23">
        <f t="shared" si="21"/>
        <v>0</v>
      </c>
    </row>
    <row r="24" spans="1:37">
      <c r="A24" s="26"/>
      <c r="B24" s="7" t="s">
        <v>66</v>
      </c>
      <c r="C24">
        <v>8</v>
      </c>
      <c r="D24">
        <v>3</v>
      </c>
      <c r="E24">
        <v>6</v>
      </c>
      <c r="F24">
        <v>1</v>
      </c>
      <c r="G24">
        <v>2</v>
      </c>
      <c r="H24">
        <v>1</v>
      </c>
      <c r="I24">
        <v>2</v>
      </c>
      <c r="J24">
        <v>0</v>
      </c>
      <c r="K24">
        <v>11</v>
      </c>
      <c r="L24">
        <v>6</v>
      </c>
      <c r="M24">
        <v>11</v>
      </c>
      <c r="N24">
        <v>0</v>
      </c>
      <c r="O24">
        <v>4</v>
      </c>
      <c r="P24">
        <v>1</v>
      </c>
      <c r="Q24">
        <v>0</v>
      </c>
      <c r="R24">
        <v>0</v>
      </c>
      <c r="S24" s="9">
        <f t="shared" si="0"/>
        <v>56</v>
      </c>
      <c r="U24">
        <v>1</v>
      </c>
      <c r="V24">
        <f t="shared" si="1"/>
        <v>8</v>
      </c>
      <c r="W24">
        <f t="shared" ref="W24:AK24" si="22">SUM(D24+D22)</f>
        <v>3</v>
      </c>
      <c r="X24">
        <f t="shared" si="22"/>
        <v>8</v>
      </c>
      <c r="Y24">
        <f t="shared" si="22"/>
        <v>1</v>
      </c>
      <c r="Z24">
        <f t="shared" si="22"/>
        <v>2</v>
      </c>
      <c r="AA24">
        <f t="shared" si="22"/>
        <v>1</v>
      </c>
      <c r="AB24">
        <f t="shared" si="22"/>
        <v>2</v>
      </c>
      <c r="AC24">
        <f t="shared" si="22"/>
        <v>0</v>
      </c>
      <c r="AD24">
        <f t="shared" si="22"/>
        <v>11</v>
      </c>
      <c r="AE24">
        <f t="shared" si="22"/>
        <v>7</v>
      </c>
      <c r="AF24">
        <f t="shared" si="22"/>
        <v>12</v>
      </c>
      <c r="AG24">
        <f t="shared" si="22"/>
        <v>0</v>
      </c>
      <c r="AH24">
        <f t="shared" si="22"/>
        <v>4</v>
      </c>
      <c r="AI24">
        <f t="shared" si="22"/>
        <v>1</v>
      </c>
      <c r="AJ24">
        <f t="shared" si="22"/>
        <v>0</v>
      </c>
      <c r="AK24">
        <f t="shared" si="22"/>
        <v>0</v>
      </c>
    </row>
    <row r="25" spans="1:37">
      <c r="A25" s="26"/>
      <c r="B25" s="7" t="s">
        <v>67</v>
      </c>
      <c r="C25">
        <v>1</v>
      </c>
      <c r="D25">
        <v>2</v>
      </c>
      <c r="E25">
        <v>4</v>
      </c>
      <c r="F25">
        <v>0</v>
      </c>
      <c r="G25">
        <v>1</v>
      </c>
      <c r="H25">
        <v>0</v>
      </c>
      <c r="I25">
        <v>0</v>
      </c>
      <c r="J25">
        <v>0</v>
      </c>
      <c r="K25">
        <v>6</v>
      </c>
      <c r="L25">
        <v>1</v>
      </c>
      <c r="M25">
        <v>0</v>
      </c>
      <c r="N25">
        <v>4</v>
      </c>
      <c r="O25">
        <v>1</v>
      </c>
      <c r="P25">
        <v>0</v>
      </c>
      <c r="Q25">
        <v>1</v>
      </c>
      <c r="R25">
        <v>0</v>
      </c>
      <c r="S25" s="9">
        <f t="shared" si="0"/>
        <v>21</v>
      </c>
      <c r="U25">
        <v>2</v>
      </c>
      <c r="V25">
        <f t="shared" si="1"/>
        <v>1</v>
      </c>
      <c r="W25">
        <f t="shared" ref="W25:AK25" si="23">SUM(D25+D23)</f>
        <v>2</v>
      </c>
      <c r="X25">
        <f t="shared" si="23"/>
        <v>4</v>
      </c>
      <c r="Y25">
        <f t="shared" si="23"/>
        <v>0</v>
      </c>
      <c r="Z25">
        <f t="shared" si="23"/>
        <v>1</v>
      </c>
      <c r="AA25">
        <f t="shared" si="23"/>
        <v>0</v>
      </c>
      <c r="AB25">
        <f t="shared" si="23"/>
        <v>0</v>
      </c>
      <c r="AC25">
        <f t="shared" si="23"/>
        <v>0</v>
      </c>
      <c r="AD25">
        <f t="shared" si="23"/>
        <v>6</v>
      </c>
      <c r="AE25">
        <f t="shared" si="23"/>
        <v>2</v>
      </c>
      <c r="AF25">
        <f t="shared" si="23"/>
        <v>0</v>
      </c>
      <c r="AG25">
        <f t="shared" si="23"/>
        <v>4</v>
      </c>
      <c r="AH25">
        <f t="shared" si="23"/>
        <v>1</v>
      </c>
      <c r="AI25">
        <f t="shared" si="23"/>
        <v>0</v>
      </c>
      <c r="AJ25">
        <f t="shared" si="23"/>
        <v>1</v>
      </c>
      <c r="AK25">
        <f t="shared" si="23"/>
        <v>0</v>
      </c>
    </row>
    <row r="26" spans="1:37">
      <c r="A26" s="26">
        <v>44632</v>
      </c>
      <c r="B26" s="7" t="s">
        <v>64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9">
        <f t="shared" si="0"/>
        <v>1</v>
      </c>
      <c r="U26">
        <v>3</v>
      </c>
      <c r="V26">
        <f t="shared" si="1"/>
        <v>8</v>
      </c>
      <c r="W26">
        <f t="shared" ref="W26:AK26" si="24">SUM(D26+D24)</f>
        <v>3</v>
      </c>
      <c r="X26">
        <f t="shared" si="24"/>
        <v>6</v>
      </c>
      <c r="Y26">
        <f t="shared" si="24"/>
        <v>1</v>
      </c>
      <c r="Z26">
        <f t="shared" si="24"/>
        <v>2</v>
      </c>
      <c r="AA26">
        <f t="shared" si="24"/>
        <v>1</v>
      </c>
      <c r="AB26">
        <f t="shared" si="24"/>
        <v>2</v>
      </c>
      <c r="AC26">
        <f t="shared" si="24"/>
        <v>0</v>
      </c>
      <c r="AD26">
        <f t="shared" si="24"/>
        <v>12</v>
      </c>
      <c r="AE26">
        <f t="shared" si="24"/>
        <v>6</v>
      </c>
      <c r="AF26">
        <f t="shared" si="24"/>
        <v>11</v>
      </c>
      <c r="AG26">
        <f t="shared" si="24"/>
        <v>0</v>
      </c>
      <c r="AH26">
        <f t="shared" si="24"/>
        <v>4</v>
      </c>
      <c r="AI26">
        <f t="shared" si="24"/>
        <v>1</v>
      </c>
      <c r="AJ26">
        <f t="shared" si="24"/>
        <v>0</v>
      </c>
      <c r="AK26">
        <f t="shared" si="24"/>
        <v>0</v>
      </c>
    </row>
    <row r="27" spans="1:37">
      <c r="A27" s="26"/>
      <c r="B27" s="7" t="s">
        <v>65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9">
        <f t="shared" si="0"/>
        <v>0</v>
      </c>
      <c r="U27">
        <v>4</v>
      </c>
      <c r="V27">
        <f t="shared" si="1"/>
        <v>1</v>
      </c>
      <c r="W27">
        <f t="shared" ref="W27:AK27" si="25">SUM(D27+D25)</f>
        <v>2</v>
      </c>
      <c r="X27">
        <f t="shared" si="25"/>
        <v>4</v>
      </c>
      <c r="Y27">
        <f t="shared" si="25"/>
        <v>0</v>
      </c>
      <c r="Z27">
        <f t="shared" si="25"/>
        <v>1</v>
      </c>
      <c r="AA27">
        <f t="shared" si="25"/>
        <v>0</v>
      </c>
      <c r="AB27">
        <f t="shared" si="25"/>
        <v>0</v>
      </c>
      <c r="AC27">
        <f t="shared" si="25"/>
        <v>0</v>
      </c>
      <c r="AD27">
        <f t="shared" si="25"/>
        <v>6</v>
      </c>
      <c r="AE27">
        <f t="shared" si="25"/>
        <v>1</v>
      </c>
      <c r="AF27">
        <f t="shared" si="25"/>
        <v>0</v>
      </c>
      <c r="AG27">
        <f t="shared" si="25"/>
        <v>4</v>
      </c>
      <c r="AH27">
        <f t="shared" si="25"/>
        <v>1</v>
      </c>
      <c r="AI27">
        <f t="shared" si="25"/>
        <v>0</v>
      </c>
      <c r="AJ27">
        <f t="shared" si="25"/>
        <v>1</v>
      </c>
      <c r="AK27">
        <f t="shared" si="25"/>
        <v>0</v>
      </c>
    </row>
    <row r="28" spans="1:37">
      <c r="A28" s="26"/>
      <c r="B28" s="7" t="s">
        <v>66</v>
      </c>
      <c r="C28">
        <v>32</v>
      </c>
      <c r="D28">
        <v>3</v>
      </c>
      <c r="E28">
        <v>1</v>
      </c>
      <c r="F28">
        <v>1</v>
      </c>
      <c r="G28">
        <v>2</v>
      </c>
      <c r="H28">
        <v>0</v>
      </c>
      <c r="I28">
        <v>0</v>
      </c>
      <c r="J28">
        <v>0</v>
      </c>
      <c r="K28">
        <v>10</v>
      </c>
      <c r="L28">
        <v>3</v>
      </c>
      <c r="M28">
        <v>3</v>
      </c>
      <c r="N28">
        <v>4</v>
      </c>
      <c r="O28">
        <v>1</v>
      </c>
      <c r="P28">
        <v>0</v>
      </c>
      <c r="Q28">
        <v>0</v>
      </c>
      <c r="R28">
        <v>0</v>
      </c>
      <c r="S28" s="9">
        <f t="shared" si="0"/>
        <v>60</v>
      </c>
      <c r="U28">
        <v>1</v>
      </c>
      <c r="V28">
        <f t="shared" si="1"/>
        <v>32</v>
      </c>
      <c r="W28">
        <f t="shared" ref="W28:AK28" si="26">SUM(D28+D26)</f>
        <v>3</v>
      </c>
      <c r="X28">
        <f t="shared" si="26"/>
        <v>1</v>
      </c>
      <c r="Y28">
        <f t="shared" si="26"/>
        <v>1</v>
      </c>
      <c r="Z28">
        <f t="shared" si="26"/>
        <v>2</v>
      </c>
      <c r="AA28">
        <f t="shared" si="26"/>
        <v>0</v>
      </c>
      <c r="AB28">
        <f t="shared" si="26"/>
        <v>0</v>
      </c>
      <c r="AC28">
        <f t="shared" si="26"/>
        <v>0</v>
      </c>
      <c r="AD28">
        <f t="shared" si="26"/>
        <v>11</v>
      </c>
      <c r="AE28">
        <f t="shared" si="26"/>
        <v>3</v>
      </c>
      <c r="AF28">
        <f t="shared" si="26"/>
        <v>3</v>
      </c>
      <c r="AG28">
        <f t="shared" si="26"/>
        <v>4</v>
      </c>
      <c r="AH28">
        <f t="shared" si="26"/>
        <v>1</v>
      </c>
      <c r="AI28">
        <f t="shared" si="26"/>
        <v>0</v>
      </c>
      <c r="AJ28">
        <f t="shared" si="26"/>
        <v>0</v>
      </c>
      <c r="AK28">
        <f t="shared" si="26"/>
        <v>0</v>
      </c>
    </row>
    <row r="29" spans="1:37">
      <c r="A29" s="26"/>
      <c r="B29" s="7" t="s">
        <v>67</v>
      </c>
      <c r="C29">
        <v>2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9">
        <f t="shared" si="0"/>
        <v>3</v>
      </c>
      <c r="U29">
        <v>2</v>
      </c>
      <c r="V29">
        <f t="shared" si="1"/>
        <v>2</v>
      </c>
      <c r="W29">
        <f t="shared" ref="W29:AK29" si="27">SUM(D29+D27)</f>
        <v>0</v>
      </c>
      <c r="X29">
        <f t="shared" si="27"/>
        <v>0</v>
      </c>
      <c r="Y29">
        <f t="shared" si="27"/>
        <v>1</v>
      </c>
      <c r="Z29">
        <f t="shared" si="27"/>
        <v>0</v>
      </c>
      <c r="AA29">
        <f t="shared" si="27"/>
        <v>0</v>
      </c>
      <c r="AB29">
        <f t="shared" si="27"/>
        <v>0</v>
      </c>
      <c r="AC29">
        <f t="shared" si="27"/>
        <v>0</v>
      </c>
      <c r="AD29">
        <f t="shared" si="27"/>
        <v>0</v>
      </c>
      <c r="AE29">
        <f t="shared" si="27"/>
        <v>0</v>
      </c>
      <c r="AF29">
        <f t="shared" si="27"/>
        <v>0</v>
      </c>
      <c r="AG29">
        <f t="shared" si="27"/>
        <v>0</v>
      </c>
      <c r="AH29">
        <f t="shared" si="27"/>
        <v>0</v>
      </c>
      <c r="AI29">
        <f t="shared" si="27"/>
        <v>0</v>
      </c>
      <c r="AJ29">
        <f t="shared" si="27"/>
        <v>0</v>
      </c>
      <c r="AK29">
        <f t="shared" si="27"/>
        <v>0</v>
      </c>
    </row>
    <row r="30" spans="1:37">
      <c r="A30" s="27">
        <v>44633</v>
      </c>
      <c r="B30" s="7" t="s">
        <v>64</v>
      </c>
      <c r="C30">
        <v>4</v>
      </c>
      <c r="D30">
        <v>1</v>
      </c>
      <c r="E30">
        <v>4</v>
      </c>
      <c r="F30">
        <v>2</v>
      </c>
      <c r="G30">
        <v>5</v>
      </c>
      <c r="H30">
        <v>1</v>
      </c>
      <c r="I30">
        <v>1</v>
      </c>
      <c r="J30">
        <v>0</v>
      </c>
      <c r="K30">
        <v>5</v>
      </c>
      <c r="L30">
        <v>0</v>
      </c>
      <c r="M30">
        <v>5</v>
      </c>
      <c r="N30">
        <v>0</v>
      </c>
      <c r="O30">
        <v>1</v>
      </c>
      <c r="P30">
        <v>0</v>
      </c>
      <c r="Q30">
        <v>1</v>
      </c>
      <c r="R30">
        <v>0</v>
      </c>
      <c r="S30" s="9">
        <f t="shared" si="0"/>
        <v>30</v>
      </c>
      <c r="U30">
        <v>3</v>
      </c>
      <c r="V30">
        <f t="shared" si="1"/>
        <v>36</v>
      </c>
      <c r="W30">
        <f t="shared" ref="W30:AK30" si="28">SUM(D30+D28)</f>
        <v>4</v>
      </c>
      <c r="X30">
        <f t="shared" si="28"/>
        <v>5</v>
      </c>
      <c r="Y30">
        <f t="shared" si="28"/>
        <v>3</v>
      </c>
      <c r="Z30">
        <f t="shared" si="28"/>
        <v>7</v>
      </c>
      <c r="AA30">
        <f t="shared" si="28"/>
        <v>1</v>
      </c>
      <c r="AB30">
        <f t="shared" si="28"/>
        <v>1</v>
      </c>
      <c r="AC30">
        <f t="shared" si="28"/>
        <v>0</v>
      </c>
      <c r="AD30">
        <f t="shared" si="28"/>
        <v>15</v>
      </c>
      <c r="AE30">
        <f t="shared" si="28"/>
        <v>3</v>
      </c>
      <c r="AF30">
        <f t="shared" si="28"/>
        <v>8</v>
      </c>
      <c r="AG30">
        <f t="shared" si="28"/>
        <v>4</v>
      </c>
      <c r="AH30">
        <f t="shared" si="28"/>
        <v>2</v>
      </c>
      <c r="AI30">
        <f t="shared" si="28"/>
        <v>0</v>
      </c>
      <c r="AJ30">
        <f t="shared" si="28"/>
        <v>1</v>
      </c>
      <c r="AK30">
        <f t="shared" si="28"/>
        <v>0</v>
      </c>
    </row>
    <row r="31" spans="1:37">
      <c r="A31" s="27"/>
      <c r="B31" s="7" t="s">
        <v>65</v>
      </c>
      <c r="C31">
        <v>1</v>
      </c>
      <c r="D31">
        <v>2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3</v>
      </c>
      <c r="L31">
        <v>0</v>
      </c>
      <c r="M31">
        <v>0</v>
      </c>
      <c r="N31">
        <v>0</v>
      </c>
      <c r="O31">
        <v>0</v>
      </c>
      <c r="P31">
        <v>2</v>
      </c>
      <c r="Q31">
        <v>0</v>
      </c>
      <c r="R31">
        <v>0</v>
      </c>
      <c r="S31" s="9">
        <f t="shared" si="0"/>
        <v>9</v>
      </c>
      <c r="U31">
        <v>4</v>
      </c>
      <c r="V31">
        <f t="shared" si="1"/>
        <v>3</v>
      </c>
      <c r="W31">
        <f t="shared" ref="W31:AK31" si="29">SUM(D31+D29)</f>
        <v>2</v>
      </c>
      <c r="X31">
        <f t="shared" si="29"/>
        <v>0</v>
      </c>
      <c r="Y31">
        <f t="shared" si="29"/>
        <v>1</v>
      </c>
      <c r="Z31">
        <f t="shared" si="29"/>
        <v>1</v>
      </c>
      <c r="AA31">
        <f t="shared" si="29"/>
        <v>0</v>
      </c>
      <c r="AB31">
        <f t="shared" si="29"/>
        <v>0</v>
      </c>
      <c r="AC31">
        <f t="shared" si="29"/>
        <v>0</v>
      </c>
      <c r="AD31">
        <f t="shared" si="29"/>
        <v>3</v>
      </c>
      <c r="AE31">
        <f t="shared" si="29"/>
        <v>0</v>
      </c>
      <c r="AF31">
        <f t="shared" si="29"/>
        <v>0</v>
      </c>
      <c r="AG31">
        <f t="shared" si="29"/>
        <v>0</v>
      </c>
      <c r="AH31">
        <f t="shared" si="29"/>
        <v>0</v>
      </c>
      <c r="AI31">
        <f t="shared" si="29"/>
        <v>2</v>
      </c>
      <c r="AJ31">
        <f t="shared" si="29"/>
        <v>0</v>
      </c>
      <c r="AK31">
        <f t="shared" si="29"/>
        <v>0</v>
      </c>
    </row>
    <row r="32" spans="1:37">
      <c r="A32" s="27"/>
      <c r="B32" s="7" t="s">
        <v>66</v>
      </c>
      <c r="C32">
        <v>22</v>
      </c>
      <c r="D32">
        <v>7</v>
      </c>
      <c r="E32">
        <v>8</v>
      </c>
      <c r="F32">
        <v>2</v>
      </c>
      <c r="G32">
        <v>3</v>
      </c>
      <c r="H32">
        <v>2</v>
      </c>
      <c r="I32">
        <v>2</v>
      </c>
      <c r="J32">
        <v>1</v>
      </c>
      <c r="K32">
        <v>15</v>
      </c>
      <c r="L32">
        <v>3</v>
      </c>
      <c r="M32">
        <v>13</v>
      </c>
      <c r="N32">
        <v>5</v>
      </c>
      <c r="O32">
        <v>5</v>
      </c>
      <c r="P32">
        <v>1</v>
      </c>
      <c r="Q32">
        <v>1</v>
      </c>
      <c r="R32">
        <v>0</v>
      </c>
      <c r="S32" s="9">
        <f t="shared" si="0"/>
        <v>90</v>
      </c>
      <c r="U32">
        <v>1</v>
      </c>
      <c r="V32">
        <f t="shared" si="1"/>
        <v>26</v>
      </c>
      <c r="W32">
        <f t="shared" ref="W32:AK32" si="30">SUM(D32+D30)</f>
        <v>8</v>
      </c>
      <c r="X32">
        <f t="shared" si="30"/>
        <v>12</v>
      </c>
      <c r="Y32">
        <f t="shared" si="30"/>
        <v>4</v>
      </c>
      <c r="Z32">
        <f t="shared" si="30"/>
        <v>8</v>
      </c>
      <c r="AA32">
        <f t="shared" si="30"/>
        <v>3</v>
      </c>
      <c r="AB32">
        <f t="shared" si="30"/>
        <v>3</v>
      </c>
      <c r="AC32">
        <f t="shared" si="30"/>
        <v>1</v>
      </c>
      <c r="AD32">
        <f t="shared" si="30"/>
        <v>20</v>
      </c>
      <c r="AE32">
        <f t="shared" si="30"/>
        <v>3</v>
      </c>
      <c r="AF32">
        <f t="shared" si="30"/>
        <v>18</v>
      </c>
      <c r="AG32">
        <f t="shared" si="30"/>
        <v>5</v>
      </c>
      <c r="AH32">
        <f t="shared" si="30"/>
        <v>6</v>
      </c>
      <c r="AI32">
        <f t="shared" si="30"/>
        <v>1</v>
      </c>
      <c r="AJ32">
        <f t="shared" si="30"/>
        <v>2</v>
      </c>
      <c r="AK32">
        <f t="shared" si="30"/>
        <v>0</v>
      </c>
    </row>
    <row r="33" spans="1:37">
      <c r="A33" s="27"/>
      <c r="B33" s="7" t="s">
        <v>67</v>
      </c>
      <c r="C33">
        <v>12</v>
      </c>
      <c r="D33">
        <v>2</v>
      </c>
      <c r="E33">
        <v>6</v>
      </c>
      <c r="F33">
        <v>0</v>
      </c>
      <c r="G33">
        <v>1</v>
      </c>
      <c r="H33">
        <v>3</v>
      </c>
      <c r="I33">
        <v>2</v>
      </c>
      <c r="J33">
        <v>2</v>
      </c>
      <c r="K33">
        <v>5</v>
      </c>
      <c r="L33">
        <v>0</v>
      </c>
      <c r="M33">
        <v>1</v>
      </c>
      <c r="N33">
        <v>1</v>
      </c>
      <c r="O33">
        <v>2</v>
      </c>
      <c r="P33">
        <v>1</v>
      </c>
      <c r="Q33">
        <v>0</v>
      </c>
      <c r="R33">
        <v>0</v>
      </c>
      <c r="S33" s="9">
        <f t="shared" si="0"/>
        <v>38</v>
      </c>
      <c r="U33">
        <v>2</v>
      </c>
      <c r="V33">
        <f t="shared" si="1"/>
        <v>13</v>
      </c>
      <c r="W33">
        <f t="shared" ref="W33:AK33" si="31">SUM(D33+D31)</f>
        <v>4</v>
      </c>
      <c r="X33">
        <f t="shared" si="31"/>
        <v>6</v>
      </c>
      <c r="Y33">
        <f t="shared" si="31"/>
        <v>0</v>
      </c>
      <c r="Z33">
        <f t="shared" si="31"/>
        <v>2</v>
      </c>
      <c r="AA33">
        <f t="shared" si="31"/>
        <v>3</v>
      </c>
      <c r="AB33">
        <f t="shared" si="31"/>
        <v>2</v>
      </c>
      <c r="AC33">
        <f t="shared" si="31"/>
        <v>2</v>
      </c>
      <c r="AD33">
        <f t="shared" si="31"/>
        <v>8</v>
      </c>
      <c r="AE33">
        <f t="shared" si="31"/>
        <v>0</v>
      </c>
      <c r="AF33">
        <f t="shared" si="31"/>
        <v>1</v>
      </c>
      <c r="AG33">
        <f t="shared" si="31"/>
        <v>1</v>
      </c>
      <c r="AH33">
        <f t="shared" si="31"/>
        <v>2</v>
      </c>
      <c r="AI33">
        <f t="shared" si="31"/>
        <v>3</v>
      </c>
      <c r="AJ33">
        <f t="shared" si="31"/>
        <v>0</v>
      </c>
      <c r="AK33">
        <f t="shared" si="31"/>
        <v>0</v>
      </c>
    </row>
    <row r="34" spans="1:37">
      <c r="A34" s="26">
        <v>44634</v>
      </c>
      <c r="B34" s="7" t="s">
        <v>64</v>
      </c>
      <c r="C34">
        <v>0</v>
      </c>
      <c r="D34">
        <v>1</v>
      </c>
      <c r="E34">
        <v>2</v>
      </c>
      <c r="F34">
        <v>0</v>
      </c>
      <c r="G34">
        <v>0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9">
        <f t="shared" si="0"/>
        <v>5</v>
      </c>
      <c r="U34">
        <v>3</v>
      </c>
      <c r="V34">
        <f t="shared" si="1"/>
        <v>22</v>
      </c>
      <c r="W34">
        <f t="shared" ref="W34:AK34" si="32">SUM(D34+D32)</f>
        <v>8</v>
      </c>
      <c r="X34">
        <f t="shared" si="32"/>
        <v>10</v>
      </c>
      <c r="Y34">
        <f t="shared" si="32"/>
        <v>2</v>
      </c>
      <c r="Z34">
        <f t="shared" si="32"/>
        <v>3</v>
      </c>
      <c r="AA34">
        <f t="shared" si="32"/>
        <v>2</v>
      </c>
      <c r="AB34">
        <f t="shared" si="32"/>
        <v>3</v>
      </c>
      <c r="AC34">
        <f t="shared" si="32"/>
        <v>1</v>
      </c>
      <c r="AD34">
        <f t="shared" si="32"/>
        <v>16</v>
      </c>
      <c r="AE34">
        <f t="shared" si="32"/>
        <v>3</v>
      </c>
      <c r="AF34">
        <f t="shared" si="32"/>
        <v>13</v>
      </c>
      <c r="AG34">
        <f t="shared" si="32"/>
        <v>5</v>
      </c>
      <c r="AH34">
        <f t="shared" si="32"/>
        <v>5</v>
      </c>
      <c r="AI34">
        <f t="shared" si="32"/>
        <v>1</v>
      </c>
      <c r="AJ34">
        <f t="shared" si="32"/>
        <v>1</v>
      </c>
      <c r="AK34">
        <f t="shared" si="32"/>
        <v>0</v>
      </c>
    </row>
    <row r="35" spans="1:37">
      <c r="A35" s="26"/>
      <c r="B35" s="7" t="s">
        <v>65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 s="9">
        <f t="shared" ref="S35:S70" si="33">SUM(C35:R35)</f>
        <v>4</v>
      </c>
      <c r="U35">
        <v>4</v>
      </c>
      <c r="V35">
        <f t="shared" si="1"/>
        <v>13</v>
      </c>
      <c r="W35">
        <f t="shared" ref="W35:AK35" si="34">SUM(D35+D33)</f>
        <v>3</v>
      </c>
      <c r="X35">
        <f t="shared" si="34"/>
        <v>6</v>
      </c>
      <c r="Y35">
        <f t="shared" si="34"/>
        <v>0</v>
      </c>
      <c r="Z35">
        <f t="shared" si="34"/>
        <v>1</v>
      </c>
      <c r="AA35">
        <f t="shared" si="34"/>
        <v>3</v>
      </c>
      <c r="AB35">
        <f t="shared" si="34"/>
        <v>2</v>
      </c>
      <c r="AC35">
        <f t="shared" si="34"/>
        <v>2</v>
      </c>
      <c r="AD35">
        <f t="shared" si="34"/>
        <v>6</v>
      </c>
      <c r="AE35">
        <f t="shared" si="34"/>
        <v>0</v>
      </c>
      <c r="AF35">
        <f t="shared" si="34"/>
        <v>1</v>
      </c>
      <c r="AG35">
        <f t="shared" si="34"/>
        <v>1</v>
      </c>
      <c r="AH35">
        <f t="shared" si="34"/>
        <v>3</v>
      </c>
      <c r="AI35">
        <f t="shared" si="34"/>
        <v>1</v>
      </c>
      <c r="AJ35">
        <f t="shared" si="34"/>
        <v>0</v>
      </c>
      <c r="AK35">
        <f t="shared" si="34"/>
        <v>0</v>
      </c>
    </row>
    <row r="36" spans="1:37">
      <c r="A36" s="26"/>
      <c r="B36" s="7" t="s">
        <v>66</v>
      </c>
      <c r="C36">
        <v>13</v>
      </c>
      <c r="D36">
        <v>18</v>
      </c>
      <c r="E36">
        <v>9</v>
      </c>
      <c r="F36">
        <v>1</v>
      </c>
      <c r="G36">
        <v>5</v>
      </c>
      <c r="H36">
        <v>0</v>
      </c>
      <c r="I36">
        <v>1</v>
      </c>
      <c r="J36">
        <v>0</v>
      </c>
      <c r="K36">
        <v>19</v>
      </c>
      <c r="L36">
        <v>1</v>
      </c>
      <c r="M36">
        <v>21</v>
      </c>
      <c r="N36">
        <v>3</v>
      </c>
      <c r="O36">
        <v>9</v>
      </c>
      <c r="P36">
        <v>0</v>
      </c>
      <c r="Q36">
        <v>1</v>
      </c>
      <c r="R36">
        <v>0</v>
      </c>
      <c r="S36" s="9">
        <f t="shared" si="33"/>
        <v>101</v>
      </c>
      <c r="U36">
        <v>1</v>
      </c>
      <c r="V36">
        <f t="shared" si="1"/>
        <v>13</v>
      </c>
      <c r="W36">
        <f t="shared" ref="W36:AK36" si="35">SUM(D36+D34)</f>
        <v>19</v>
      </c>
      <c r="X36">
        <f t="shared" si="35"/>
        <v>11</v>
      </c>
      <c r="Y36">
        <f t="shared" si="35"/>
        <v>1</v>
      </c>
      <c r="Z36">
        <f t="shared" si="35"/>
        <v>5</v>
      </c>
      <c r="AA36">
        <f t="shared" si="35"/>
        <v>0</v>
      </c>
      <c r="AB36">
        <f t="shared" si="35"/>
        <v>2</v>
      </c>
      <c r="AC36">
        <f t="shared" si="35"/>
        <v>0</v>
      </c>
      <c r="AD36">
        <f t="shared" si="35"/>
        <v>20</v>
      </c>
      <c r="AE36">
        <f t="shared" si="35"/>
        <v>1</v>
      </c>
      <c r="AF36">
        <f t="shared" si="35"/>
        <v>21</v>
      </c>
      <c r="AG36">
        <f t="shared" si="35"/>
        <v>3</v>
      </c>
      <c r="AH36">
        <f t="shared" si="35"/>
        <v>9</v>
      </c>
      <c r="AI36">
        <f t="shared" si="35"/>
        <v>0</v>
      </c>
      <c r="AJ36">
        <f t="shared" si="35"/>
        <v>1</v>
      </c>
      <c r="AK36">
        <f t="shared" si="35"/>
        <v>0</v>
      </c>
    </row>
    <row r="37" spans="1:37">
      <c r="A37" s="26"/>
      <c r="B37" s="7" t="s">
        <v>67</v>
      </c>
      <c r="C37">
        <v>9</v>
      </c>
      <c r="D37">
        <v>3</v>
      </c>
      <c r="E37">
        <v>1</v>
      </c>
      <c r="F37">
        <v>0</v>
      </c>
      <c r="G37">
        <v>1</v>
      </c>
      <c r="H37">
        <v>0</v>
      </c>
      <c r="I37">
        <v>2</v>
      </c>
      <c r="J37">
        <v>1</v>
      </c>
      <c r="K37">
        <v>5</v>
      </c>
      <c r="L37">
        <v>1</v>
      </c>
      <c r="M37">
        <v>2</v>
      </c>
      <c r="N37">
        <v>1</v>
      </c>
      <c r="O37">
        <v>0</v>
      </c>
      <c r="P37">
        <v>0</v>
      </c>
      <c r="Q37">
        <v>2</v>
      </c>
      <c r="R37">
        <v>0</v>
      </c>
      <c r="S37" s="9">
        <f t="shared" si="33"/>
        <v>28</v>
      </c>
      <c r="U37">
        <v>2</v>
      </c>
      <c r="V37">
        <f t="shared" si="1"/>
        <v>10</v>
      </c>
      <c r="W37">
        <f t="shared" ref="W37:AK37" si="36">SUM(D37+D35)</f>
        <v>4</v>
      </c>
      <c r="X37">
        <f t="shared" si="36"/>
        <v>1</v>
      </c>
      <c r="Y37">
        <f t="shared" si="36"/>
        <v>0</v>
      </c>
      <c r="Z37">
        <f t="shared" si="36"/>
        <v>1</v>
      </c>
      <c r="AA37">
        <f t="shared" si="36"/>
        <v>0</v>
      </c>
      <c r="AB37">
        <f t="shared" si="36"/>
        <v>2</v>
      </c>
      <c r="AC37">
        <f t="shared" si="36"/>
        <v>1</v>
      </c>
      <c r="AD37">
        <f t="shared" si="36"/>
        <v>6</v>
      </c>
      <c r="AE37">
        <f t="shared" si="36"/>
        <v>1</v>
      </c>
      <c r="AF37">
        <f t="shared" si="36"/>
        <v>2</v>
      </c>
      <c r="AG37">
        <f t="shared" si="36"/>
        <v>1</v>
      </c>
      <c r="AH37">
        <f t="shared" si="36"/>
        <v>1</v>
      </c>
      <c r="AI37">
        <f t="shared" si="36"/>
        <v>0</v>
      </c>
      <c r="AJ37">
        <f t="shared" si="36"/>
        <v>2</v>
      </c>
      <c r="AK37">
        <f t="shared" si="36"/>
        <v>0</v>
      </c>
    </row>
    <row r="38" spans="1:37">
      <c r="A38" s="26">
        <v>44635</v>
      </c>
      <c r="B38" s="7" t="s">
        <v>64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0</v>
      </c>
      <c r="S38" s="9">
        <f t="shared" si="33"/>
        <v>4</v>
      </c>
      <c r="U38">
        <v>3</v>
      </c>
      <c r="V38">
        <f t="shared" si="1"/>
        <v>14</v>
      </c>
      <c r="W38">
        <f t="shared" ref="W38:AK38" si="37">SUM(D38+D36)</f>
        <v>18</v>
      </c>
      <c r="X38">
        <f t="shared" si="37"/>
        <v>10</v>
      </c>
      <c r="Y38">
        <f t="shared" si="37"/>
        <v>1</v>
      </c>
      <c r="Z38">
        <f t="shared" si="37"/>
        <v>5</v>
      </c>
      <c r="AA38">
        <f t="shared" si="37"/>
        <v>0</v>
      </c>
      <c r="AB38">
        <f t="shared" si="37"/>
        <v>1</v>
      </c>
      <c r="AC38">
        <f t="shared" si="37"/>
        <v>0</v>
      </c>
      <c r="AD38">
        <f t="shared" si="37"/>
        <v>20</v>
      </c>
      <c r="AE38">
        <f t="shared" si="37"/>
        <v>1</v>
      </c>
      <c r="AF38">
        <f t="shared" si="37"/>
        <v>21</v>
      </c>
      <c r="AG38">
        <f t="shared" si="37"/>
        <v>3</v>
      </c>
      <c r="AH38">
        <f t="shared" si="37"/>
        <v>9</v>
      </c>
      <c r="AI38">
        <f t="shared" si="37"/>
        <v>0</v>
      </c>
      <c r="AJ38">
        <f t="shared" si="37"/>
        <v>2</v>
      </c>
      <c r="AK38">
        <f t="shared" si="37"/>
        <v>0</v>
      </c>
    </row>
    <row r="39" spans="1:37">
      <c r="A39" s="26"/>
      <c r="B39" s="7" t="s">
        <v>65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9">
        <f t="shared" si="33"/>
        <v>1</v>
      </c>
      <c r="U39">
        <v>4</v>
      </c>
      <c r="V39">
        <f t="shared" si="1"/>
        <v>10</v>
      </c>
      <c r="W39">
        <f t="shared" ref="W39:AK39" si="38">SUM(D39+D37)</f>
        <v>3</v>
      </c>
      <c r="X39">
        <f t="shared" si="38"/>
        <v>1</v>
      </c>
      <c r="Y39">
        <f t="shared" si="38"/>
        <v>0</v>
      </c>
      <c r="Z39">
        <f t="shared" si="38"/>
        <v>1</v>
      </c>
      <c r="AA39">
        <f t="shared" si="38"/>
        <v>0</v>
      </c>
      <c r="AB39">
        <f t="shared" si="38"/>
        <v>2</v>
      </c>
      <c r="AC39">
        <f t="shared" si="38"/>
        <v>1</v>
      </c>
      <c r="AD39">
        <f t="shared" si="38"/>
        <v>5</v>
      </c>
      <c r="AE39">
        <f t="shared" si="38"/>
        <v>1</v>
      </c>
      <c r="AF39">
        <f t="shared" si="38"/>
        <v>2</v>
      </c>
      <c r="AG39">
        <f t="shared" si="38"/>
        <v>1</v>
      </c>
      <c r="AH39">
        <f t="shared" si="38"/>
        <v>0</v>
      </c>
      <c r="AI39">
        <f t="shared" si="38"/>
        <v>0</v>
      </c>
      <c r="AJ39">
        <f t="shared" si="38"/>
        <v>2</v>
      </c>
      <c r="AK39">
        <f t="shared" si="38"/>
        <v>0</v>
      </c>
    </row>
    <row r="40" spans="1:37">
      <c r="A40" s="26"/>
      <c r="B40" s="7" t="s">
        <v>66</v>
      </c>
      <c r="C40">
        <v>31</v>
      </c>
      <c r="D40">
        <v>9</v>
      </c>
      <c r="E40">
        <v>13</v>
      </c>
      <c r="F40">
        <v>3</v>
      </c>
      <c r="G40">
        <v>9</v>
      </c>
      <c r="H40">
        <v>5</v>
      </c>
      <c r="I40">
        <v>5</v>
      </c>
      <c r="J40">
        <v>1</v>
      </c>
      <c r="K40">
        <v>17</v>
      </c>
      <c r="L40">
        <v>7</v>
      </c>
      <c r="M40">
        <v>14</v>
      </c>
      <c r="N40">
        <v>7</v>
      </c>
      <c r="O40">
        <v>7</v>
      </c>
      <c r="P40">
        <v>3</v>
      </c>
      <c r="Q40">
        <v>4</v>
      </c>
      <c r="R40">
        <v>0</v>
      </c>
      <c r="S40" s="9">
        <f t="shared" si="33"/>
        <v>135</v>
      </c>
      <c r="U40">
        <v>1</v>
      </c>
      <c r="V40">
        <f t="shared" si="1"/>
        <v>32</v>
      </c>
      <c r="W40">
        <f t="shared" ref="W40:AK40" si="39">SUM(D40+D38)</f>
        <v>9</v>
      </c>
      <c r="X40">
        <f t="shared" si="39"/>
        <v>14</v>
      </c>
      <c r="Y40">
        <f t="shared" si="39"/>
        <v>3</v>
      </c>
      <c r="Z40">
        <f t="shared" si="39"/>
        <v>9</v>
      </c>
      <c r="AA40">
        <f t="shared" si="39"/>
        <v>5</v>
      </c>
      <c r="AB40">
        <f t="shared" si="39"/>
        <v>5</v>
      </c>
      <c r="AC40">
        <f t="shared" si="39"/>
        <v>1</v>
      </c>
      <c r="AD40">
        <f t="shared" si="39"/>
        <v>18</v>
      </c>
      <c r="AE40">
        <f t="shared" si="39"/>
        <v>7</v>
      </c>
      <c r="AF40">
        <f t="shared" si="39"/>
        <v>14</v>
      </c>
      <c r="AG40">
        <f t="shared" si="39"/>
        <v>7</v>
      </c>
      <c r="AH40">
        <f t="shared" si="39"/>
        <v>7</v>
      </c>
      <c r="AI40">
        <f t="shared" si="39"/>
        <v>3</v>
      </c>
      <c r="AJ40">
        <f t="shared" si="39"/>
        <v>5</v>
      </c>
      <c r="AK40">
        <f t="shared" si="39"/>
        <v>0</v>
      </c>
    </row>
    <row r="41" spans="1:37">
      <c r="A41" s="26"/>
      <c r="B41" s="7" t="s">
        <v>67</v>
      </c>
      <c r="C41">
        <v>9</v>
      </c>
      <c r="D41">
        <v>3</v>
      </c>
      <c r="E41">
        <v>10</v>
      </c>
      <c r="F41">
        <v>1</v>
      </c>
      <c r="G41">
        <v>1</v>
      </c>
      <c r="H41">
        <v>4</v>
      </c>
      <c r="I41">
        <v>1</v>
      </c>
      <c r="J41">
        <v>1</v>
      </c>
      <c r="K41">
        <v>9</v>
      </c>
      <c r="L41">
        <v>4</v>
      </c>
      <c r="M41">
        <v>7</v>
      </c>
      <c r="N41">
        <v>1</v>
      </c>
      <c r="O41">
        <v>4</v>
      </c>
      <c r="P41">
        <v>3</v>
      </c>
      <c r="Q41">
        <v>0</v>
      </c>
      <c r="R41">
        <v>0</v>
      </c>
      <c r="S41" s="9">
        <f t="shared" si="33"/>
        <v>58</v>
      </c>
      <c r="U41">
        <v>2</v>
      </c>
      <c r="V41">
        <f t="shared" si="1"/>
        <v>10</v>
      </c>
      <c r="W41">
        <f t="shared" ref="W41:AK41" si="40">SUM(D41+D39)</f>
        <v>3</v>
      </c>
      <c r="X41">
        <f t="shared" si="40"/>
        <v>10</v>
      </c>
      <c r="Y41">
        <f t="shared" si="40"/>
        <v>1</v>
      </c>
      <c r="Z41">
        <f t="shared" si="40"/>
        <v>1</v>
      </c>
      <c r="AA41">
        <f t="shared" si="40"/>
        <v>4</v>
      </c>
      <c r="AB41">
        <f t="shared" si="40"/>
        <v>1</v>
      </c>
      <c r="AC41">
        <f t="shared" si="40"/>
        <v>1</v>
      </c>
      <c r="AD41">
        <f t="shared" si="40"/>
        <v>9</v>
      </c>
      <c r="AE41">
        <f t="shared" si="40"/>
        <v>4</v>
      </c>
      <c r="AF41">
        <f t="shared" si="40"/>
        <v>7</v>
      </c>
      <c r="AG41">
        <f t="shared" si="40"/>
        <v>1</v>
      </c>
      <c r="AH41">
        <f t="shared" si="40"/>
        <v>4</v>
      </c>
      <c r="AI41">
        <f t="shared" si="40"/>
        <v>3</v>
      </c>
      <c r="AJ41">
        <f t="shared" si="40"/>
        <v>0</v>
      </c>
      <c r="AK41">
        <f t="shared" si="40"/>
        <v>0</v>
      </c>
    </row>
    <row r="42" spans="1:37">
      <c r="A42" s="26">
        <v>44636</v>
      </c>
      <c r="B42" s="7" t="s">
        <v>64</v>
      </c>
      <c r="C42">
        <v>0</v>
      </c>
      <c r="D42">
        <v>1</v>
      </c>
      <c r="E42">
        <v>1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9">
        <f t="shared" si="33"/>
        <v>2</v>
      </c>
      <c r="U42">
        <v>3</v>
      </c>
      <c r="V42">
        <f t="shared" si="1"/>
        <v>31</v>
      </c>
      <c r="W42">
        <f t="shared" ref="W42:AK42" si="41">SUM(D42+D40)</f>
        <v>10</v>
      </c>
      <c r="X42">
        <f t="shared" si="41"/>
        <v>14</v>
      </c>
      <c r="Y42">
        <f t="shared" si="41"/>
        <v>3</v>
      </c>
      <c r="Z42">
        <f t="shared" si="41"/>
        <v>9</v>
      </c>
      <c r="AA42">
        <f t="shared" si="41"/>
        <v>5</v>
      </c>
      <c r="AB42">
        <f t="shared" si="41"/>
        <v>5</v>
      </c>
      <c r="AC42">
        <f t="shared" si="41"/>
        <v>1</v>
      </c>
      <c r="AD42">
        <f t="shared" si="41"/>
        <v>17</v>
      </c>
      <c r="AE42">
        <f t="shared" si="41"/>
        <v>7</v>
      </c>
      <c r="AF42">
        <f t="shared" si="41"/>
        <v>14</v>
      </c>
      <c r="AG42">
        <f t="shared" si="41"/>
        <v>7</v>
      </c>
      <c r="AH42">
        <f t="shared" si="41"/>
        <v>7</v>
      </c>
      <c r="AI42">
        <f t="shared" si="41"/>
        <v>3</v>
      </c>
      <c r="AJ42">
        <f t="shared" si="41"/>
        <v>4</v>
      </c>
      <c r="AK42">
        <f t="shared" si="41"/>
        <v>0</v>
      </c>
    </row>
    <row r="43" spans="1:37">
      <c r="A43" s="26"/>
      <c r="B43" s="7" t="s">
        <v>65</v>
      </c>
      <c r="C43">
        <v>0</v>
      </c>
      <c r="D43">
        <v>0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4</v>
      </c>
      <c r="N43">
        <v>0</v>
      </c>
      <c r="O43">
        <v>0</v>
      </c>
      <c r="P43">
        <v>0</v>
      </c>
      <c r="Q43">
        <v>0</v>
      </c>
      <c r="R43">
        <v>0</v>
      </c>
      <c r="S43" s="9">
        <f t="shared" si="33"/>
        <v>5</v>
      </c>
      <c r="U43">
        <v>4</v>
      </c>
      <c r="V43">
        <f t="shared" si="1"/>
        <v>9</v>
      </c>
      <c r="W43">
        <f t="shared" ref="W43:AK43" si="42">SUM(D43+D41)</f>
        <v>3</v>
      </c>
      <c r="X43">
        <f t="shared" si="42"/>
        <v>11</v>
      </c>
      <c r="Y43">
        <f t="shared" si="42"/>
        <v>1</v>
      </c>
      <c r="Z43">
        <f t="shared" si="42"/>
        <v>1</v>
      </c>
      <c r="AA43">
        <f t="shared" si="42"/>
        <v>4</v>
      </c>
      <c r="AB43">
        <f t="shared" si="42"/>
        <v>1</v>
      </c>
      <c r="AC43">
        <f t="shared" si="42"/>
        <v>1</v>
      </c>
      <c r="AD43">
        <f t="shared" si="42"/>
        <v>9</v>
      </c>
      <c r="AE43">
        <f t="shared" si="42"/>
        <v>4</v>
      </c>
      <c r="AF43">
        <f t="shared" si="42"/>
        <v>11</v>
      </c>
      <c r="AG43">
        <f t="shared" si="42"/>
        <v>1</v>
      </c>
      <c r="AH43">
        <f t="shared" si="42"/>
        <v>4</v>
      </c>
      <c r="AI43">
        <f t="shared" si="42"/>
        <v>3</v>
      </c>
      <c r="AJ43">
        <f t="shared" si="42"/>
        <v>0</v>
      </c>
      <c r="AK43">
        <f t="shared" si="42"/>
        <v>0</v>
      </c>
    </row>
    <row r="44" spans="1:37">
      <c r="A44" s="26"/>
      <c r="B44" s="7" t="s">
        <v>66</v>
      </c>
      <c r="C44">
        <v>23</v>
      </c>
      <c r="D44">
        <v>2</v>
      </c>
      <c r="E44">
        <v>0</v>
      </c>
      <c r="F44">
        <v>1</v>
      </c>
      <c r="G44">
        <v>0</v>
      </c>
      <c r="H44">
        <v>2</v>
      </c>
      <c r="I44">
        <v>7</v>
      </c>
      <c r="J44">
        <v>0</v>
      </c>
      <c r="K44">
        <v>7</v>
      </c>
      <c r="L44">
        <v>5</v>
      </c>
      <c r="M44">
        <v>15</v>
      </c>
      <c r="N44">
        <v>0</v>
      </c>
      <c r="O44">
        <v>4</v>
      </c>
      <c r="P44">
        <v>1</v>
      </c>
      <c r="Q44">
        <v>2</v>
      </c>
      <c r="R44">
        <v>0</v>
      </c>
      <c r="S44" s="9">
        <f t="shared" si="33"/>
        <v>69</v>
      </c>
      <c r="U44">
        <v>1</v>
      </c>
      <c r="V44">
        <f t="shared" si="1"/>
        <v>23</v>
      </c>
      <c r="W44">
        <f t="shared" ref="W44:AK44" si="43">SUM(D44+D42)</f>
        <v>3</v>
      </c>
      <c r="X44">
        <f t="shared" si="43"/>
        <v>1</v>
      </c>
      <c r="Y44">
        <f t="shared" si="43"/>
        <v>1</v>
      </c>
      <c r="Z44">
        <f t="shared" si="43"/>
        <v>0</v>
      </c>
      <c r="AA44">
        <f t="shared" si="43"/>
        <v>2</v>
      </c>
      <c r="AB44">
        <f t="shared" si="43"/>
        <v>7</v>
      </c>
      <c r="AC44">
        <f t="shared" si="43"/>
        <v>0</v>
      </c>
      <c r="AD44">
        <f t="shared" si="43"/>
        <v>7</v>
      </c>
      <c r="AE44">
        <f t="shared" si="43"/>
        <v>5</v>
      </c>
      <c r="AF44">
        <f t="shared" si="43"/>
        <v>15</v>
      </c>
      <c r="AG44">
        <f t="shared" si="43"/>
        <v>0</v>
      </c>
      <c r="AH44">
        <f t="shared" si="43"/>
        <v>4</v>
      </c>
      <c r="AI44">
        <f t="shared" si="43"/>
        <v>1</v>
      </c>
      <c r="AJ44">
        <f t="shared" si="43"/>
        <v>2</v>
      </c>
      <c r="AK44">
        <f t="shared" si="43"/>
        <v>0</v>
      </c>
    </row>
    <row r="45" spans="1:37">
      <c r="A45" s="26"/>
      <c r="B45" s="7" t="s">
        <v>67</v>
      </c>
      <c r="C45">
        <v>21</v>
      </c>
      <c r="D45">
        <v>6</v>
      </c>
      <c r="E45">
        <v>5</v>
      </c>
      <c r="F45">
        <v>2</v>
      </c>
      <c r="G45">
        <v>3</v>
      </c>
      <c r="H45">
        <v>1</v>
      </c>
      <c r="I45">
        <v>3</v>
      </c>
      <c r="J45">
        <v>2</v>
      </c>
      <c r="K45">
        <v>10</v>
      </c>
      <c r="L45">
        <v>5</v>
      </c>
      <c r="M45">
        <v>22</v>
      </c>
      <c r="N45">
        <v>0</v>
      </c>
      <c r="O45">
        <v>0</v>
      </c>
      <c r="P45">
        <v>0</v>
      </c>
      <c r="Q45">
        <v>0</v>
      </c>
      <c r="R45">
        <v>0</v>
      </c>
      <c r="S45" s="9">
        <f t="shared" si="33"/>
        <v>80</v>
      </c>
      <c r="U45">
        <v>2</v>
      </c>
      <c r="V45">
        <f t="shared" si="1"/>
        <v>21</v>
      </c>
      <c r="W45">
        <f t="shared" ref="W45:AK45" si="44">SUM(D45+D43)</f>
        <v>6</v>
      </c>
      <c r="X45">
        <f t="shared" si="44"/>
        <v>6</v>
      </c>
      <c r="Y45">
        <f t="shared" si="44"/>
        <v>2</v>
      </c>
      <c r="Z45">
        <f t="shared" si="44"/>
        <v>3</v>
      </c>
      <c r="AA45">
        <f t="shared" si="44"/>
        <v>1</v>
      </c>
      <c r="AB45">
        <f t="shared" si="44"/>
        <v>3</v>
      </c>
      <c r="AC45">
        <f t="shared" si="44"/>
        <v>2</v>
      </c>
      <c r="AD45">
        <f t="shared" si="44"/>
        <v>10</v>
      </c>
      <c r="AE45">
        <f t="shared" si="44"/>
        <v>5</v>
      </c>
      <c r="AF45">
        <f t="shared" si="44"/>
        <v>26</v>
      </c>
      <c r="AG45">
        <f t="shared" si="44"/>
        <v>0</v>
      </c>
      <c r="AH45">
        <f t="shared" si="44"/>
        <v>0</v>
      </c>
      <c r="AI45">
        <f t="shared" si="44"/>
        <v>0</v>
      </c>
      <c r="AJ45">
        <f t="shared" si="44"/>
        <v>0</v>
      </c>
      <c r="AK45">
        <f t="shared" si="44"/>
        <v>0</v>
      </c>
    </row>
    <row r="46" spans="1:37">
      <c r="A46" s="26">
        <v>44637</v>
      </c>
      <c r="B46" s="7" t="s">
        <v>64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9">
        <f t="shared" si="33"/>
        <v>2</v>
      </c>
      <c r="U46">
        <v>3</v>
      </c>
      <c r="V46">
        <f t="shared" si="1"/>
        <v>23</v>
      </c>
      <c r="W46">
        <f t="shared" ref="W46:AK46" si="45">SUM(D46+D44)</f>
        <v>3</v>
      </c>
      <c r="X46">
        <f t="shared" si="45"/>
        <v>0</v>
      </c>
      <c r="Y46">
        <f t="shared" si="45"/>
        <v>1</v>
      </c>
      <c r="Z46">
        <f t="shared" si="45"/>
        <v>0</v>
      </c>
      <c r="AA46">
        <f t="shared" si="45"/>
        <v>2</v>
      </c>
      <c r="AB46">
        <f t="shared" si="45"/>
        <v>7</v>
      </c>
      <c r="AC46">
        <f t="shared" si="45"/>
        <v>0</v>
      </c>
      <c r="AD46">
        <f t="shared" si="45"/>
        <v>8</v>
      </c>
      <c r="AE46">
        <f t="shared" si="45"/>
        <v>5</v>
      </c>
      <c r="AF46">
        <f t="shared" si="45"/>
        <v>15</v>
      </c>
      <c r="AG46">
        <f t="shared" si="45"/>
        <v>0</v>
      </c>
      <c r="AH46">
        <f t="shared" si="45"/>
        <v>4</v>
      </c>
      <c r="AI46">
        <f t="shared" si="45"/>
        <v>1</v>
      </c>
      <c r="AJ46">
        <f t="shared" si="45"/>
        <v>2</v>
      </c>
      <c r="AK46">
        <f t="shared" si="45"/>
        <v>0</v>
      </c>
    </row>
    <row r="47" spans="1:37">
      <c r="A47" s="26"/>
      <c r="B47" s="7" t="s">
        <v>65</v>
      </c>
      <c r="C47">
        <v>24</v>
      </c>
      <c r="D47">
        <v>7</v>
      </c>
      <c r="E47">
        <v>8</v>
      </c>
      <c r="F47">
        <v>0</v>
      </c>
      <c r="G47">
        <v>1</v>
      </c>
      <c r="H47">
        <v>1</v>
      </c>
      <c r="I47">
        <v>1</v>
      </c>
      <c r="J47">
        <v>0</v>
      </c>
      <c r="K47">
        <v>3</v>
      </c>
      <c r="L47">
        <v>5</v>
      </c>
      <c r="M47">
        <v>5</v>
      </c>
      <c r="N47">
        <v>0</v>
      </c>
      <c r="O47">
        <v>0</v>
      </c>
      <c r="P47">
        <v>0</v>
      </c>
      <c r="Q47">
        <v>0</v>
      </c>
      <c r="R47">
        <v>0</v>
      </c>
      <c r="S47" s="9">
        <f t="shared" si="33"/>
        <v>55</v>
      </c>
      <c r="U47">
        <v>4</v>
      </c>
      <c r="V47">
        <f t="shared" si="1"/>
        <v>45</v>
      </c>
      <c r="W47">
        <f t="shared" ref="W47:AK47" si="46">SUM(D47+D45)</f>
        <v>13</v>
      </c>
      <c r="X47">
        <f t="shared" si="46"/>
        <v>13</v>
      </c>
      <c r="Y47">
        <f t="shared" si="46"/>
        <v>2</v>
      </c>
      <c r="Z47">
        <f t="shared" si="46"/>
        <v>4</v>
      </c>
      <c r="AA47">
        <f t="shared" si="46"/>
        <v>2</v>
      </c>
      <c r="AB47">
        <f t="shared" si="46"/>
        <v>4</v>
      </c>
      <c r="AC47">
        <f t="shared" si="46"/>
        <v>2</v>
      </c>
      <c r="AD47">
        <f t="shared" si="46"/>
        <v>13</v>
      </c>
      <c r="AE47">
        <f t="shared" si="46"/>
        <v>10</v>
      </c>
      <c r="AF47">
        <f t="shared" si="46"/>
        <v>27</v>
      </c>
      <c r="AG47">
        <f t="shared" si="46"/>
        <v>0</v>
      </c>
      <c r="AH47">
        <f t="shared" si="46"/>
        <v>0</v>
      </c>
      <c r="AI47">
        <f t="shared" si="46"/>
        <v>0</v>
      </c>
      <c r="AJ47">
        <f t="shared" si="46"/>
        <v>0</v>
      </c>
      <c r="AK47">
        <f t="shared" si="46"/>
        <v>0</v>
      </c>
    </row>
    <row r="48" spans="1:37">
      <c r="A48" s="26"/>
      <c r="B48" s="7" t="s">
        <v>66</v>
      </c>
      <c r="C48">
        <v>5</v>
      </c>
      <c r="D48">
        <v>0</v>
      </c>
      <c r="E48">
        <v>9</v>
      </c>
      <c r="F48">
        <v>0</v>
      </c>
      <c r="G48">
        <v>0</v>
      </c>
      <c r="H48">
        <v>3</v>
      </c>
      <c r="I48">
        <v>5</v>
      </c>
      <c r="J48">
        <v>2</v>
      </c>
      <c r="K48">
        <v>64</v>
      </c>
      <c r="L48">
        <v>2</v>
      </c>
      <c r="M48">
        <v>3</v>
      </c>
      <c r="N48">
        <v>0</v>
      </c>
      <c r="O48">
        <v>9</v>
      </c>
      <c r="P48">
        <v>0</v>
      </c>
      <c r="Q48">
        <v>1</v>
      </c>
      <c r="R48">
        <v>0</v>
      </c>
      <c r="S48" s="9">
        <f t="shared" si="33"/>
        <v>103</v>
      </c>
      <c r="U48">
        <v>1</v>
      </c>
      <c r="V48">
        <f t="shared" si="1"/>
        <v>5</v>
      </c>
      <c r="W48">
        <f t="shared" ref="W48:AK48" si="47">SUM(D48+D46)</f>
        <v>1</v>
      </c>
      <c r="X48">
        <f t="shared" si="47"/>
        <v>9</v>
      </c>
      <c r="Y48">
        <f t="shared" si="47"/>
        <v>0</v>
      </c>
      <c r="Z48">
        <f t="shared" si="47"/>
        <v>0</v>
      </c>
      <c r="AA48">
        <f t="shared" si="47"/>
        <v>3</v>
      </c>
      <c r="AB48">
        <f t="shared" si="47"/>
        <v>5</v>
      </c>
      <c r="AC48">
        <f t="shared" si="47"/>
        <v>2</v>
      </c>
      <c r="AD48">
        <f t="shared" si="47"/>
        <v>65</v>
      </c>
      <c r="AE48">
        <f t="shared" si="47"/>
        <v>2</v>
      </c>
      <c r="AF48">
        <f t="shared" si="47"/>
        <v>3</v>
      </c>
      <c r="AG48">
        <f t="shared" si="47"/>
        <v>0</v>
      </c>
      <c r="AH48">
        <f t="shared" si="47"/>
        <v>9</v>
      </c>
      <c r="AI48">
        <f t="shared" si="47"/>
        <v>0</v>
      </c>
      <c r="AJ48">
        <f t="shared" si="47"/>
        <v>1</v>
      </c>
      <c r="AK48">
        <f t="shared" si="47"/>
        <v>0</v>
      </c>
    </row>
    <row r="49" spans="1:37">
      <c r="A49" s="26"/>
      <c r="B49" s="7" t="s">
        <v>67</v>
      </c>
      <c r="C49">
        <v>6</v>
      </c>
      <c r="D49">
        <v>12</v>
      </c>
      <c r="E49">
        <v>19</v>
      </c>
      <c r="F49">
        <v>1</v>
      </c>
      <c r="G49">
        <v>3</v>
      </c>
      <c r="H49">
        <v>3</v>
      </c>
      <c r="I49">
        <v>1</v>
      </c>
      <c r="J49">
        <v>0</v>
      </c>
      <c r="K49">
        <v>14</v>
      </c>
      <c r="L49">
        <v>7</v>
      </c>
      <c r="M49">
        <v>27</v>
      </c>
      <c r="N49">
        <v>1</v>
      </c>
      <c r="O49">
        <v>1</v>
      </c>
      <c r="P49">
        <v>1</v>
      </c>
      <c r="Q49">
        <v>1</v>
      </c>
      <c r="R49">
        <v>3</v>
      </c>
      <c r="S49" s="9">
        <f t="shared" si="33"/>
        <v>100</v>
      </c>
      <c r="U49">
        <v>2</v>
      </c>
      <c r="V49">
        <f t="shared" si="1"/>
        <v>30</v>
      </c>
      <c r="W49">
        <f t="shared" ref="W49:AK49" si="48">SUM(D49+D47)</f>
        <v>19</v>
      </c>
      <c r="X49">
        <f t="shared" si="48"/>
        <v>27</v>
      </c>
      <c r="Y49">
        <f t="shared" si="48"/>
        <v>1</v>
      </c>
      <c r="Z49">
        <f t="shared" si="48"/>
        <v>4</v>
      </c>
      <c r="AA49">
        <f t="shared" si="48"/>
        <v>4</v>
      </c>
      <c r="AB49">
        <f t="shared" si="48"/>
        <v>2</v>
      </c>
      <c r="AC49">
        <f t="shared" si="48"/>
        <v>0</v>
      </c>
      <c r="AD49">
        <f t="shared" si="48"/>
        <v>17</v>
      </c>
      <c r="AE49">
        <f t="shared" si="48"/>
        <v>12</v>
      </c>
      <c r="AF49">
        <f t="shared" si="48"/>
        <v>32</v>
      </c>
      <c r="AG49">
        <f t="shared" si="48"/>
        <v>1</v>
      </c>
      <c r="AH49">
        <f t="shared" si="48"/>
        <v>1</v>
      </c>
      <c r="AI49">
        <f t="shared" si="48"/>
        <v>1</v>
      </c>
      <c r="AJ49">
        <f t="shared" si="48"/>
        <v>1</v>
      </c>
      <c r="AK49">
        <f t="shared" si="48"/>
        <v>3</v>
      </c>
    </row>
    <row r="50" spans="1:37">
      <c r="A50" s="26">
        <v>44638</v>
      </c>
      <c r="B50" s="7" t="s">
        <v>64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 s="9">
        <f t="shared" si="33"/>
        <v>4</v>
      </c>
      <c r="U50">
        <v>3</v>
      </c>
      <c r="V50">
        <f t="shared" si="1"/>
        <v>5</v>
      </c>
      <c r="W50">
        <f t="shared" ref="W50:AK50" si="49">SUM(D50+D48)</f>
        <v>0</v>
      </c>
      <c r="X50">
        <f t="shared" si="49"/>
        <v>9</v>
      </c>
      <c r="Y50">
        <f t="shared" si="49"/>
        <v>0</v>
      </c>
      <c r="Z50">
        <f t="shared" si="49"/>
        <v>0</v>
      </c>
      <c r="AA50">
        <f t="shared" si="49"/>
        <v>3</v>
      </c>
      <c r="AB50">
        <f t="shared" si="49"/>
        <v>5</v>
      </c>
      <c r="AC50">
        <f t="shared" si="49"/>
        <v>2</v>
      </c>
      <c r="AD50">
        <f t="shared" si="49"/>
        <v>65</v>
      </c>
      <c r="AE50">
        <f t="shared" si="49"/>
        <v>3</v>
      </c>
      <c r="AF50">
        <f t="shared" si="49"/>
        <v>3</v>
      </c>
      <c r="AG50">
        <f t="shared" si="49"/>
        <v>1</v>
      </c>
      <c r="AH50">
        <f t="shared" si="49"/>
        <v>10</v>
      </c>
      <c r="AI50">
        <f t="shared" si="49"/>
        <v>0</v>
      </c>
      <c r="AJ50">
        <f t="shared" si="49"/>
        <v>1</v>
      </c>
      <c r="AK50">
        <f t="shared" si="49"/>
        <v>0</v>
      </c>
    </row>
    <row r="51" spans="1:37">
      <c r="A51" s="26"/>
      <c r="B51" s="7" t="s">
        <v>65</v>
      </c>
      <c r="C51">
        <v>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 s="9">
        <f t="shared" si="33"/>
        <v>3</v>
      </c>
      <c r="U51">
        <v>4</v>
      </c>
      <c r="V51">
        <f t="shared" si="1"/>
        <v>8</v>
      </c>
      <c r="W51">
        <f t="shared" ref="W51:AK51" si="50">SUM(D51+D49)</f>
        <v>12</v>
      </c>
      <c r="X51">
        <f t="shared" si="50"/>
        <v>19</v>
      </c>
      <c r="Y51">
        <f t="shared" si="50"/>
        <v>1</v>
      </c>
      <c r="Z51">
        <f t="shared" si="50"/>
        <v>3</v>
      </c>
      <c r="AA51">
        <f t="shared" si="50"/>
        <v>3</v>
      </c>
      <c r="AB51">
        <f t="shared" si="50"/>
        <v>1</v>
      </c>
      <c r="AC51">
        <f t="shared" si="50"/>
        <v>0</v>
      </c>
      <c r="AD51">
        <f t="shared" si="50"/>
        <v>14</v>
      </c>
      <c r="AE51">
        <f t="shared" si="50"/>
        <v>7</v>
      </c>
      <c r="AF51">
        <f t="shared" si="50"/>
        <v>27</v>
      </c>
      <c r="AG51">
        <f t="shared" si="50"/>
        <v>2</v>
      </c>
      <c r="AH51">
        <f t="shared" si="50"/>
        <v>1</v>
      </c>
      <c r="AI51">
        <f t="shared" si="50"/>
        <v>1</v>
      </c>
      <c r="AJ51">
        <f t="shared" si="50"/>
        <v>1</v>
      </c>
      <c r="AK51">
        <f t="shared" si="50"/>
        <v>3</v>
      </c>
    </row>
    <row r="52" spans="1:37">
      <c r="A52" s="26"/>
      <c r="B52" s="7" t="s">
        <v>66</v>
      </c>
      <c r="C52">
        <v>36</v>
      </c>
      <c r="D52">
        <v>6</v>
      </c>
      <c r="E52">
        <v>17</v>
      </c>
      <c r="F52">
        <v>2</v>
      </c>
      <c r="G52">
        <v>8</v>
      </c>
      <c r="H52">
        <v>14</v>
      </c>
      <c r="I52">
        <v>12</v>
      </c>
      <c r="J52">
        <v>3</v>
      </c>
      <c r="K52">
        <v>36</v>
      </c>
      <c r="L52">
        <v>17</v>
      </c>
      <c r="M52">
        <v>11</v>
      </c>
      <c r="N52">
        <v>7</v>
      </c>
      <c r="O52">
        <v>7</v>
      </c>
      <c r="P52">
        <v>1</v>
      </c>
      <c r="Q52">
        <v>1</v>
      </c>
      <c r="R52">
        <v>0</v>
      </c>
      <c r="S52" s="9">
        <f t="shared" si="33"/>
        <v>178</v>
      </c>
      <c r="U52">
        <v>1</v>
      </c>
      <c r="V52">
        <f t="shared" si="1"/>
        <v>36</v>
      </c>
      <c r="W52">
        <f t="shared" ref="W52:AK52" si="51">SUM(D52+D50)</f>
        <v>6</v>
      </c>
      <c r="X52">
        <f t="shared" si="51"/>
        <v>17</v>
      </c>
      <c r="Y52">
        <f t="shared" si="51"/>
        <v>2</v>
      </c>
      <c r="Z52">
        <f t="shared" si="51"/>
        <v>8</v>
      </c>
      <c r="AA52">
        <f t="shared" si="51"/>
        <v>14</v>
      </c>
      <c r="AB52">
        <f t="shared" si="51"/>
        <v>12</v>
      </c>
      <c r="AC52">
        <f t="shared" si="51"/>
        <v>3</v>
      </c>
      <c r="AD52">
        <f t="shared" si="51"/>
        <v>37</v>
      </c>
      <c r="AE52">
        <f t="shared" si="51"/>
        <v>18</v>
      </c>
      <c r="AF52">
        <f t="shared" si="51"/>
        <v>11</v>
      </c>
      <c r="AG52">
        <f t="shared" si="51"/>
        <v>8</v>
      </c>
      <c r="AH52">
        <f t="shared" si="51"/>
        <v>8</v>
      </c>
      <c r="AI52">
        <f t="shared" si="51"/>
        <v>1</v>
      </c>
      <c r="AJ52">
        <f t="shared" si="51"/>
        <v>1</v>
      </c>
      <c r="AK52">
        <f t="shared" si="51"/>
        <v>0</v>
      </c>
    </row>
    <row r="53" spans="1:37">
      <c r="A53" s="26"/>
      <c r="B53" s="7" t="s">
        <v>67</v>
      </c>
      <c r="C53">
        <v>29</v>
      </c>
      <c r="D53">
        <v>9</v>
      </c>
      <c r="E53">
        <v>22</v>
      </c>
      <c r="F53">
        <v>5</v>
      </c>
      <c r="G53">
        <v>4</v>
      </c>
      <c r="H53">
        <v>9</v>
      </c>
      <c r="I53">
        <v>7</v>
      </c>
      <c r="J53">
        <v>5</v>
      </c>
      <c r="K53">
        <v>22</v>
      </c>
      <c r="L53">
        <v>9</v>
      </c>
      <c r="M53">
        <v>33</v>
      </c>
      <c r="N53">
        <v>8</v>
      </c>
      <c r="O53">
        <v>5</v>
      </c>
      <c r="P53">
        <v>15</v>
      </c>
      <c r="Q53">
        <v>6</v>
      </c>
      <c r="R53">
        <v>0</v>
      </c>
      <c r="S53" s="9">
        <f t="shared" si="33"/>
        <v>188</v>
      </c>
      <c r="U53">
        <v>2</v>
      </c>
      <c r="V53">
        <f t="shared" si="1"/>
        <v>31</v>
      </c>
      <c r="W53">
        <f t="shared" ref="W53:AK53" si="52">SUM(D53+D51)</f>
        <v>9</v>
      </c>
      <c r="X53">
        <f t="shared" si="52"/>
        <v>22</v>
      </c>
      <c r="Y53">
        <f t="shared" si="52"/>
        <v>5</v>
      </c>
      <c r="Z53">
        <f t="shared" si="52"/>
        <v>4</v>
      </c>
      <c r="AA53">
        <f t="shared" si="52"/>
        <v>9</v>
      </c>
      <c r="AB53">
        <f t="shared" si="52"/>
        <v>7</v>
      </c>
      <c r="AC53">
        <f t="shared" si="52"/>
        <v>5</v>
      </c>
      <c r="AD53">
        <f t="shared" si="52"/>
        <v>22</v>
      </c>
      <c r="AE53">
        <f t="shared" si="52"/>
        <v>9</v>
      </c>
      <c r="AF53">
        <f t="shared" si="52"/>
        <v>33</v>
      </c>
      <c r="AG53">
        <f t="shared" si="52"/>
        <v>9</v>
      </c>
      <c r="AH53">
        <f t="shared" si="52"/>
        <v>5</v>
      </c>
      <c r="AI53">
        <f t="shared" si="52"/>
        <v>15</v>
      </c>
      <c r="AJ53">
        <f t="shared" si="52"/>
        <v>6</v>
      </c>
      <c r="AK53">
        <f t="shared" si="52"/>
        <v>0</v>
      </c>
    </row>
    <row r="54" spans="1:37">
      <c r="A54" s="27">
        <v>44639</v>
      </c>
      <c r="B54" s="7" t="s">
        <v>64</v>
      </c>
      <c r="C54">
        <v>6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s="9">
        <f t="shared" si="33"/>
        <v>9</v>
      </c>
      <c r="U54">
        <v>3</v>
      </c>
      <c r="V54">
        <f t="shared" si="1"/>
        <v>42</v>
      </c>
      <c r="W54">
        <f t="shared" ref="W54:AK54" si="53">SUM(D54+D52)</f>
        <v>6</v>
      </c>
      <c r="X54">
        <f t="shared" si="53"/>
        <v>17</v>
      </c>
      <c r="Y54">
        <f t="shared" si="53"/>
        <v>2</v>
      </c>
      <c r="Z54">
        <f t="shared" si="53"/>
        <v>8</v>
      </c>
      <c r="AA54">
        <f t="shared" si="53"/>
        <v>14</v>
      </c>
      <c r="AB54">
        <f t="shared" si="53"/>
        <v>13</v>
      </c>
      <c r="AC54">
        <f t="shared" si="53"/>
        <v>3</v>
      </c>
      <c r="AD54">
        <f t="shared" si="53"/>
        <v>36</v>
      </c>
      <c r="AE54">
        <f t="shared" si="53"/>
        <v>18</v>
      </c>
      <c r="AF54">
        <f t="shared" si="53"/>
        <v>11</v>
      </c>
      <c r="AG54">
        <f t="shared" si="53"/>
        <v>7</v>
      </c>
      <c r="AH54">
        <f t="shared" si="53"/>
        <v>7</v>
      </c>
      <c r="AI54">
        <f t="shared" si="53"/>
        <v>1</v>
      </c>
      <c r="AJ54">
        <f t="shared" si="53"/>
        <v>1</v>
      </c>
      <c r="AK54">
        <f t="shared" si="53"/>
        <v>1</v>
      </c>
    </row>
    <row r="55" spans="1:37">
      <c r="A55" s="27"/>
      <c r="B55" s="7" t="s">
        <v>65</v>
      </c>
      <c r="C55">
        <v>2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 s="9">
        <f t="shared" si="33"/>
        <v>2</v>
      </c>
      <c r="U55">
        <v>4</v>
      </c>
      <c r="V55">
        <f t="shared" si="1"/>
        <v>31</v>
      </c>
      <c r="W55">
        <f t="shared" ref="W55:AK55" si="54">SUM(D55+D53)</f>
        <v>9</v>
      </c>
      <c r="X55">
        <f t="shared" si="54"/>
        <v>22</v>
      </c>
      <c r="Y55">
        <f t="shared" si="54"/>
        <v>5</v>
      </c>
      <c r="Z55">
        <f t="shared" si="54"/>
        <v>4</v>
      </c>
      <c r="AA55">
        <f t="shared" si="54"/>
        <v>9</v>
      </c>
      <c r="AB55">
        <f t="shared" si="54"/>
        <v>7</v>
      </c>
      <c r="AC55">
        <f t="shared" si="54"/>
        <v>5</v>
      </c>
      <c r="AD55">
        <f t="shared" si="54"/>
        <v>22</v>
      </c>
      <c r="AE55">
        <f t="shared" si="54"/>
        <v>9</v>
      </c>
      <c r="AF55">
        <f t="shared" si="54"/>
        <v>33</v>
      </c>
      <c r="AG55">
        <f t="shared" si="54"/>
        <v>8</v>
      </c>
      <c r="AH55">
        <f t="shared" si="54"/>
        <v>5</v>
      </c>
      <c r="AI55">
        <f t="shared" si="54"/>
        <v>15</v>
      </c>
      <c r="AJ55">
        <f t="shared" si="54"/>
        <v>6</v>
      </c>
      <c r="AK55">
        <f t="shared" si="54"/>
        <v>0</v>
      </c>
    </row>
    <row r="56" spans="1:37">
      <c r="A56" s="27"/>
      <c r="B56" s="7" t="s">
        <v>66</v>
      </c>
      <c r="C56">
        <v>45</v>
      </c>
      <c r="D56">
        <v>25</v>
      </c>
      <c r="E56">
        <v>20</v>
      </c>
      <c r="F56">
        <v>0</v>
      </c>
      <c r="G56">
        <v>5</v>
      </c>
      <c r="H56">
        <v>17</v>
      </c>
      <c r="I56">
        <v>6</v>
      </c>
      <c r="J56">
        <v>12</v>
      </c>
      <c r="K56">
        <v>1</v>
      </c>
      <c r="L56">
        <v>13</v>
      </c>
      <c r="M56">
        <v>47</v>
      </c>
      <c r="N56">
        <v>3</v>
      </c>
      <c r="O56">
        <v>12</v>
      </c>
      <c r="P56">
        <v>0</v>
      </c>
      <c r="Q56">
        <v>4</v>
      </c>
      <c r="R56">
        <v>22</v>
      </c>
      <c r="S56" s="9">
        <f t="shared" si="33"/>
        <v>232</v>
      </c>
      <c r="U56">
        <v>1</v>
      </c>
      <c r="V56">
        <f t="shared" si="1"/>
        <v>51</v>
      </c>
      <c r="W56">
        <f t="shared" ref="W56:AK56" si="55">SUM(D56+D54)</f>
        <v>25</v>
      </c>
      <c r="X56">
        <f t="shared" si="55"/>
        <v>20</v>
      </c>
      <c r="Y56">
        <f t="shared" si="55"/>
        <v>0</v>
      </c>
      <c r="Z56">
        <f t="shared" si="55"/>
        <v>5</v>
      </c>
      <c r="AA56">
        <f t="shared" si="55"/>
        <v>17</v>
      </c>
      <c r="AB56">
        <f t="shared" si="55"/>
        <v>7</v>
      </c>
      <c r="AC56">
        <f t="shared" si="55"/>
        <v>12</v>
      </c>
      <c r="AD56">
        <f t="shared" si="55"/>
        <v>1</v>
      </c>
      <c r="AE56">
        <f t="shared" si="55"/>
        <v>14</v>
      </c>
      <c r="AF56">
        <f t="shared" si="55"/>
        <v>47</v>
      </c>
      <c r="AG56">
        <f t="shared" si="55"/>
        <v>3</v>
      </c>
      <c r="AH56">
        <f t="shared" si="55"/>
        <v>12</v>
      </c>
      <c r="AI56">
        <f t="shared" si="55"/>
        <v>0</v>
      </c>
      <c r="AJ56">
        <f t="shared" si="55"/>
        <v>4</v>
      </c>
      <c r="AK56">
        <f t="shared" si="55"/>
        <v>23</v>
      </c>
    </row>
    <row r="57" spans="1:37">
      <c r="A57" s="27"/>
      <c r="B57" s="7" t="s">
        <v>67</v>
      </c>
      <c r="C57">
        <v>82</v>
      </c>
      <c r="D57">
        <v>11</v>
      </c>
      <c r="E57">
        <v>41</v>
      </c>
      <c r="F57">
        <v>12</v>
      </c>
      <c r="G57">
        <v>10</v>
      </c>
      <c r="H57">
        <v>8</v>
      </c>
      <c r="I57">
        <v>0</v>
      </c>
      <c r="J57">
        <v>2</v>
      </c>
      <c r="K57">
        <v>48</v>
      </c>
      <c r="L57">
        <v>3</v>
      </c>
      <c r="M57">
        <v>32</v>
      </c>
      <c r="N57">
        <v>0</v>
      </c>
      <c r="O57">
        <v>4</v>
      </c>
      <c r="P57">
        <v>5</v>
      </c>
      <c r="Q57">
        <v>2</v>
      </c>
      <c r="R57">
        <v>0</v>
      </c>
      <c r="S57" s="9">
        <f t="shared" si="33"/>
        <v>260</v>
      </c>
      <c r="U57">
        <v>2</v>
      </c>
      <c r="V57">
        <f t="shared" si="1"/>
        <v>84</v>
      </c>
      <c r="W57">
        <f t="shared" ref="W57:AK57" si="56">SUM(D57+D55)</f>
        <v>11</v>
      </c>
      <c r="X57">
        <f t="shared" si="56"/>
        <v>41</v>
      </c>
      <c r="Y57">
        <f t="shared" si="56"/>
        <v>12</v>
      </c>
      <c r="Z57">
        <f t="shared" si="56"/>
        <v>10</v>
      </c>
      <c r="AA57">
        <f t="shared" si="56"/>
        <v>8</v>
      </c>
      <c r="AB57">
        <f t="shared" si="56"/>
        <v>0</v>
      </c>
      <c r="AC57">
        <f t="shared" si="56"/>
        <v>2</v>
      </c>
      <c r="AD57">
        <f t="shared" si="56"/>
        <v>48</v>
      </c>
      <c r="AE57">
        <f t="shared" si="56"/>
        <v>3</v>
      </c>
      <c r="AF57">
        <f t="shared" si="56"/>
        <v>32</v>
      </c>
      <c r="AG57">
        <f t="shared" si="56"/>
        <v>0</v>
      </c>
      <c r="AH57">
        <f t="shared" si="56"/>
        <v>4</v>
      </c>
      <c r="AI57">
        <f t="shared" si="56"/>
        <v>5</v>
      </c>
      <c r="AJ57">
        <f t="shared" si="56"/>
        <v>2</v>
      </c>
      <c r="AK57">
        <f t="shared" si="56"/>
        <v>0</v>
      </c>
    </row>
    <row r="58" spans="1:37">
      <c r="A58" s="26">
        <v>44640</v>
      </c>
      <c r="B58" s="7" t="s">
        <v>64</v>
      </c>
      <c r="C58">
        <v>1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18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 s="9">
        <f t="shared" si="33"/>
        <v>22</v>
      </c>
      <c r="U58">
        <v>3</v>
      </c>
      <c r="V58">
        <f t="shared" si="1"/>
        <v>46</v>
      </c>
      <c r="W58">
        <f t="shared" ref="W58:AK58" si="57">SUM(D58+D56)</f>
        <v>27</v>
      </c>
      <c r="X58">
        <f t="shared" si="57"/>
        <v>20</v>
      </c>
      <c r="Y58">
        <f t="shared" si="57"/>
        <v>0</v>
      </c>
      <c r="Z58">
        <f t="shared" si="57"/>
        <v>5</v>
      </c>
      <c r="AA58">
        <f t="shared" si="57"/>
        <v>17</v>
      </c>
      <c r="AB58">
        <f t="shared" si="57"/>
        <v>6</v>
      </c>
      <c r="AC58">
        <f t="shared" si="57"/>
        <v>12</v>
      </c>
      <c r="AD58">
        <f t="shared" si="57"/>
        <v>19</v>
      </c>
      <c r="AE58">
        <f t="shared" si="57"/>
        <v>13</v>
      </c>
      <c r="AF58">
        <f t="shared" si="57"/>
        <v>48</v>
      </c>
      <c r="AG58">
        <f t="shared" si="57"/>
        <v>3</v>
      </c>
      <c r="AH58">
        <f t="shared" si="57"/>
        <v>12</v>
      </c>
      <c r="AI58">
        <f t="shared" si="57"/>
        <v>0</v>
      </c>
      <c r="AJ58">
        <f t="shared" si="57"/>
        <v>4</v>
      </c>
      <c r="AK58">
        <f t="shared" si="57"/>
        <v>22</v>
      </c>
    </row>
    <row r="59" spans="1:37">
      <c r="A59" s="26"/>
      <c r="B59" s="7" t="s">
        <v>65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 s="9">
        <f t="shared" si="33"/>
        <v>2</v>
      </c>
      <c r="U59">
        <v>4</v>
      </c>
      <c r="V59">
        <f t="shared" si="1"/>
        <v>82</v>
      </c>
      <c r="W59">
        <f t="shared" ref="W59:AK59" si="58">SUM(D59+D57)</f>
        <v>11</v>
      </c>
      <c r="X59">
        <f t="shared" si="58"/>
        <v>42</v>
      </c>
      <c r="Y59">
        <f t="shared" si="58"/>
        <v>13</v>
      </c>
      <c r="Z59">
        <f t="shared" si="58"/>
        <v>10</v>
      </c>
      <c r="AA59">
        <f t="shared" si="58"/>
        <v>8</v>
      </c>
      <c r="AB59">
        <f t="shared" si="58"/>
        <v>0</v>
      </c>
      <c r="AC59">
        <f t="shared" si="58"/>
        <v>2</v>
      </c>
      <c r="AD59">
        <f t="shared" si="58"/>
        <v>48</v>
      </c>
      <c r="AE59">
        <f t="shared" si="58"/>
        <v>3</v>
      </c>
      <c r="AF59">
        <f t="shared" si="58"/>
        <v>32</v>
      </c>
      <c r="AG59">
        <f t="shared" si="58"/>
        <v>0</v>
      </c>
      <c r="AH59">
        <f t="shared" si="58"/>
        <v>4</v>
      </c>
      <c r="AI59">
        <f t="shared" si="58"/>
        <v>5</v>
      </c>
      <c r="AJ59">
        <f t="shared" si="58"/>
        <v>2</v>
      </c>
      <c r="AK59">
        <f t="shared" si="58"/>
        <v>0</v>
      </c>
    </row>
    <row r="60" spans="1:37">
      <c r="A60" s="26"/>
      <c r="B60" s="7" t="s">
        <v>66</v>
      </c>
      <c r="C60">
        <v>189</v>
      </c>
      <c r="D60">
        <v>36</v>
      </c>
      <c r="E60">
        <v>39</v>
      </c>
      <c r="F60">
        <v>11</v>
      </c>
      <c r="G60">
        <v>31</v>
      </c>
      <c r="H60">
        <v>17</v>
      </c>
      <c r="I60">
        <v>11</v>
      </c>
      <c r="J60">
        <v>6</v>
      </c>
      <c r="K60">
        <v>218</v>
      </c>
      <c r="L60">
        <v>11</v>
      </c>
      <c r="M60">
        <v>37</v>
      </c>
      <c r="N60">
        <v>11</v>
      </c>
      <c r="O60">
        <v>7</v>
      </c>
      <c r="P60">
        <v>4</v>
      </c>
      <c r="Q60">
        <v>12</v>
      </c>
      <c r="R60">
        <v>12</v>
      </c>
      <c r="S60" s="9">
        <f t="shared" si="33"/>
        <v>652</v>
      </c>
      <c r="U60">
        <v>1</v>
      </c>
      <c r="V60">
        <f t="shared" si="1"/>
        <v>190</v>
      </c>
      <c r="W60">
        <f t="shared" ref="W60:AK60" si="59">SUM(D60+D58)</f>
        <v>38</v>
      </c>
      <c r="X60">
        <f t="shared" si="59"/>
        <v>39</v>
      </c>
      <c r="Y60">
        <f t="shared" si="59"/>
        <v>11</v>
      </c>
      <c r="Z60">
        <f t="shared" si="59"/>
        <v>31</v>
      </c>
      <c r="AA60">
        <f t="shared" si="59"/>
        <v>17</v>
      </c>
      <c r="AB60">
        <f t="shared" si="59"/>
        <v>11</v>
      </c>
      <c r="AC60">
        <f t="shared" si="59"/>
        <v>6</v>
      </c>
      <c r="AD60">
        <f t="shared" si="59"/>
        <v>236</v>
      </c>
      <c r="AE60">
        <f t="shared" si="59"/>
        <v>11</v>
      </c>
      <c r="AF60">
        <f t="shared" si="59"/>
        <v>38</v>
      </c>
      <c r="AG60">
        <f t="shared" si="59"/>
        <v>11</v>
      </c>
      <c r="AH60">
        <f t="shared" si="59"/>
        <v>7</v>
      </c>
      <c r="AI60">
        <f t="shared" si="59"/>
        <v>4</v>
      </c>
      <c r="AJ60">
        <f t="shared" si="59"/>
        <v>12</v>
      </c>
      <c r="AK60">
        <f t="shared" si="59"/>
        <v>12</v>
      </c>
    </row>
    <row r="61" spans="1:37">
      <c r="A61" s="26"/>
      <c r="B61" s="7" t="s">
        <v>67</v>
      </c>
      <c r="C61">
        <v>30</v>
      </c>
      <c r="D61">
        <v>4</v>
      </c>
      <c r="E61">
        <v>6</v>
      </c>
      <c r="F61">
        <v>1</v>
      </c>
      <c r="G61">
        <v>1</v>
      </c>
      <c r="H61">
        <v>1</v>
      </c>
      <c r="I61">
        <v>1</v>
      </c>
      <c r="J61">
        <v>2</v>
      </c>
      <c r="K61">
        <v>29</v>
      </c>
      <c r="L61">
        <v>2</v>
      </c>
      <c r="M61">
        <v>2</v>
      </c>
      <c r="N61">
        <v>0</v>
      </c>
      <c r="O61">
        <v>2</v>
      </c>
      <c r="P61">
        <v>0</v>
      </c>
      <c r="Q61">
        <v>1</v>
      </c>
      <c r="R61">
        <v>0</v>
      </c>
      <c r="S61" s="9">
        <f t="shared" si="33"/>
        <v>82</v>
      </c>
      <c r="U61">
        <v>2</v>
      </c>
      <c r="V61">
        <f t="shared" si="1"/>
        <v>30</v>
      </c>
      <c r="W61">
        <f t="shared" ref="W61:AK61" si="60">SUM(D61+D59)</f>
        <v>4</v>
      </c>
      <c r="X61">
        <f t="shared" si="60"/>
        <v>7</v>
      </c>
      <c r="Y61">
        <f t="shared" si="60"/>
        <v>2</v>
      </c>
      <c r="Z61">
        <f t="shared" si="60"/>
        <v>1</v>
      </c>
      <c r="AA61">
        <f t="shared" si="60"/>
        <v>1</v>
      </c>
      <c r="AB61">
        <f t="shared" si="60"/>
        <v>1</v>
      </c>
      <c r="AC61">
        <f t="shared" si="60"/>
        <v>2</v>
      </c>
      <c r="AD61">
        <f t="shared" si="60"/>
        <v>29</v>
      </c>
      <c r="AE61">
        <f t="shared" si="60"/>
        <v>2</v>
      </c>
      <c r="AF61">
        <f t="shared" si="60"/>
        <v>2</v>
      </c>
      <c r="AG61">
        <f t="shared" si="60"/>
        <v>0</v>
      </c>
      <c r="AH61">
        <f t="shared" si="60"/>
        <v>2</v>
      </c>
      <c r="AI61">
        <f t="shared" si="60"/>
        <v>0</v>
      </c>
      <c r="AJ61">
        <f t="shared" si="60"/>
        <v>1</v>
      </c>
      <c r="AK61">
        <f t="shared" si="60"/>
        <v>0</v>
      </c>
    </row>
    <row r="62" spans="1:37">
      <c r="A62" s="26">
        <v>44641</v>
      </c>
      <c r="B62" s="7" t="s">
        <v>64</v>
      </c>
      <c r="C62">
        <v>6</v>
      </c>
      <c r="D62">
        <v>0</v>
      </c>
      <c r="E62">
        <v>4</v>
      </c>
      <c r="F62">
        <v>0</v>
      </c>
      <c r="G62">
        <v>0</v>
      </c>
      <c r="H62">
        <v>1</v>
      </c>
      <c r="I62">
        <v>0</v>
      </c>
      <c r="J62">
        <v>0</v>
      </c>
      <c r="K62">
        <v>10</v>
      </c>
      <c r="L62">
        <v>0</v>
      </c>
      <c r="M62">
        <v>5</v>
      </c>
      <c r="N62">
        <v>1</v>
      </c>
      <c r="O62">
        <v>1</v>
      </c>
      <c r="P62">
        <v>0</v>
      </c>
      <c r="Q62">
        <v>1</v>
      </c>
      <c r="R62">
        <v>1</v>
      </c>
      <c r="S62" s="9">
        <f t="shared" si="33"/>
        <v>30</v>
      </c>
      <c r="U62">
        <v>3</v>
      </c>
      <c r="V62">
        <f t="shared" si="1"/>
        <v>195</v>
      </c>
      <c r="W62">
        <f t="shared" ref="W62:AK62" si="61">SUM(D62+D60)</f>
        <v>36</v>
      </c>
      <c r="X62">
        <f t="shared" si="61"/>
        <v>43</v>
      </c>
      <c r="Y62">
        <f t="shared" si="61"/>
        <v>11</v>
      </c>
      <c r="Z62">
        <f t="shared" si="61"/>
        <v>31</v>
      </c>
      <c r="AA62">
        <f t="shared" si="61"/>
        <v>18</v>
      </c>
      <c r="AB62">
        <f t="shared" si="61"/>
        <v>11</v>
      </c>
      <c r="AC62">
        <f t="shared" si="61"/>
        <v>6</v>
      </c>
      <c r="AD62">
        <f t="shared" si="61"/>
        <v>228</v>
      </c>
      <c r="AE62">
        <f t="shared" si="61"/>
        <v>11</v>
      </c>
      <c r="AF62">
        <f t="shared" si="61"/>
        <v>42</v>
      </c>
      <c r="AG62">
        <f t="shared" si="61"/>
        <v>12</v>
      </c>
      <c r="AH62">
        <f t="shared" si="61"/>
        <v>8</v>
      </c>
      <c r="AI62">
        <f t="shared" si="61"/>
        <v>4</v>
      </c>
      <c r="AJ62">
        <f t="shared" si="61"/>
        <v>13</v>
      </c>
      <c r="AK62">
        <f t="shared" si="61"/>
        <v>13</v>
      </c>
    </row>
    <row r="63" spans="1:37">
      <c r="A63" s="26"/>
      <c r="B63" s="7" t="s">
        <v>65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 s="9">
        <f t="shared" si="33"/>
        <v>1</v>
      </c>
      <c r="U63">
        <v>4</v>
      </c>
      <c r="V63">
        <f t="shared" si="1"/>
        <v>30</v>
      </c>
      <c r="W63">
        <f t="shared" ref="W63:AK63" si="62">SUM(D63+D61)</f>
        <v>4</v>
      </c>
      <c r="X63">
        <f t="shared" si="62"/>
        <v>6</v>
      </c>
      <c r="Y63">
        <f t="shared" si="62"/>
        <v>1</v>
      </c>
      <c r="Z63">
        <f t="shared" si="62"/>
        <v>1</v>
      </c>
      <c r="AA63">
        <f t="shared" si="62"/>
        <v>1</v>
      </c>
      <c r="AB63">
        <f t="shared" si="62"/>
        <v>1</v>
      </c>
      <c r="AC63">
        <f t="shared" si="62"/>
        <v>2</v>
      </c>
      <c r="AD63">
        <f t="shared" si="62"/>
        <v>29</v>
      </c>
      <c r="AE63">
        <f t="shared" si="62"/>
        <v>2</v>
      </c>
      <c r="AF63">
        <f t="shared" si="62"/>
        <v>2</v>
      </c>
      <c r="AG63">
        <f t="shared" si="62"/>
        <v>0</v>
      </c>
      <c r="AH63">
        <f t="shared" si="62"/>
        <v>2</v>
      </c>
      <c r="AI63">
        <f t="shared" si="62"/>
        <v>0</v>
      </c>
      <c r="AJ63">
        <f t="shared" si="62"/>
        <v>1</v>
      </c>
      <c r="AK63">
        <f t="shared" si="62"/>
        <v>1</v>
      </c>
    </row>
    <row r="64" spans="1:37">
      <c r="A64" s="26"/>
      <c r="B64" s="7" t="s">
        <v>66</v>
      </c>
      <c r="C64">
        <v>122</v>
      </c>
      <c r="D64">
        <v>44</v>
      </c>
      <c r="E64">
        <v>107</v>
      </c>
      <c r="F64">
        <v>23</v>
      </c>
      <c r="G64">
        <v>38</v>
      </c>
      <c r="H64">
        <v>23</v>
      </c>
      <c r="I64">
        <v>23</v>
      </c>
      <c r="J64">
        <v>9</v>
      </c>
      <c r="K64">
        <v>103</v>
      </c>
      <c r="L64">
        <v>61</v>
      </c>
      <c r="M64">
        <v>96</v>
      </c>
      <c r="N64">
        <v>14</v>
      </c>
      <c r="O64">
        <v>30</v>
      </c>
      <c r="P64">
        <v>4</v>
      </c>
      <c r="Q64">
        <v>18</v>
      </c>
      <c r="R64">
        <v>34</v>
      </c>
      <c r="S64" s="9">
        <f t="shared" si="33"/>
        <v>749</v>
      </c>
      <c r="U64">
        <v>1</v>
      </c>
      <c r="V64">
        <f t="shared" si="1"/>
        <v>128</v>
      </c>
      <c r="W64">
        <f t="shared" ref="W64:AK64" si="63">SUM(D64+D62)</f>
        <v>44</v>
      </c>
      <c r="X64">
        <f t="shared" si="63"/>
        <v>111</v>
      </c>
      <c r="Y64">
        <f t="shared" si="63"/>
        <v>23</v>
      </c>
      <c r="Z64">
        <f t="shared" si="63"/>
        <v>38</v>
      </c>
      <c r="AA64">
        <f t="shared" si="63"/>
        <v>24</v>
      </c>
      <c r="AB64">
        <f t="shared" si="63"/>
        <v>23</v>
      </c>
      <c r="AC64">
        <f t="shared" si="63"/>
        <v>9</v>
      </c>
      <c r="AD64">
        <f t="shared" si="63"/>
        <v>113</v>
      </c>
      <c r="AE64">
        <f t="shared" si="63"/>
        <v>61</v>
      </c>
      <c r="AF64">
        <f t="shared" si="63"/>
        <v>101</v>
      </c>
      <c r="AG64">
        <f t="shared" si="63"/>
        <v>15</v>
      </c>
      <c r="AH64">
        <f t="shared" si="63"/>
        <v>31</v>
      </c>
      <c r="AI64">
        <f t="shared" si="63"/>
        <v>4</v>
      </c>
      <c r="AJ64">
        <f t="shared" si="63"/>
        <v>19</v>
      </c>
      <c r="AK64">
        <f t="shared" si="63"/>
        <v>35</v>
      </c>
    </row>
    <row r="65" spans="1:37">
      <c r="A65" s="26"/>
      <c r="B65" s="7" t="s">
        <v>67</v>
      </c>
      <c r="C65">
        <v>41</v>
      </c>
      <c r="D65">
        <v>5</v>
      </c>
      <c r="E65">
        <v>19</v>
      </c>
      <c r="F65">
        <v>3</v>
      </c>
      <c r="G65">
        <v>6</v>
      </c>
      <c r="H65">
        <v>7</v>
      </c>
      <c r="I65">
        <v>0</v>
      </c>
      <c r="J65">
        <v>1</v>
      </c>
      <c r="K65">
        <v>9</v>
      </c>
      <c r="L65">
        <v>6</v>
      </c>
      <c r="M65">
        <v>2</v>
      </c>
      <c r="N65">
        <v>1</v>
      </c>
      <c r="O65">
        <v>8</v>
      </c>
      <c r="P65">
        <v>1</v>
      </c>
      <c r="Q65">
        <v>3</v>
      </c>
      <c r="R65">
        <v>4</v>
      </c>
      <c r="S65" s="9">
        <f t="shared" si="33"/>
        <v>116</v>
      </c>
      <c r="U65">
        <v>2</v>
      </c>
      <c r="V65">
        <f t="shared" si="1"/>
        <v>41</v>
      </c>
      <c r="W65">
        <f t="shared" ref="W65:AK65" si="64">SUM(D65+D63)</f>
        <v>5</v>
      </c>
      <c r="X65">
        <f t="shared" si="64"/>
        <v>19</v>
      </c>
      <c r="Y65">
        <f t="shared" si="64"/>
        <v>3</v>
      </c>
      <c r="Z65">
        <f t="shared" si="64"/>
        <v>6</v>
      </c>
      <c r="AA65">
        <f t="shared" si="64"/>
        <v>7</v>
      </c>
      <c r="AB65">
        <f t="shared" si="64"/>
        <v>0</v>
      </c>
      <c r="AC65">
        <f t="shared" si="64"/>
        <v>1</v>
      </c>
      <c r="AD65">
        <f t="shared" si="64"/>
        <v>9</v>
      </c>
      <c r="AE65">
        <f t="shared" si="64"/>
        <v>6</v>
      </c>
      <c r="AF65">
        <f t="shared" si="64"/>
        <v>2</v>
      </c>
      <c r="AG65">
        <f t="shared" si="64"/>
        <v>1</v>
      </c>
      <c r="AH65">
        <f t="shared" si="64"/>
        <v>8</v>
      </c>
      <c r="AI65">
        <f t="shared" si="64"/>
        <v>1</v>
      </c>
      <c r="AJ65">
        <f t="shared" si="64"/>
        <v>3</v>
      </c>
      <c r="AK65">
        <f t="shared" si="64"/>
        <v>5</v>
      </c>
    </row>
    <row r="66" spans="1:37">
      <c r="A66" s="26">
        <v>44642</v>
      </c>
      <c r="B66" s="7" t="s">
        <v>64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2</v>
      </c>
      <c r="N66">
        <v>0</v>
      </c>
      <c r="O66">
        <v>0</v>
      </c>
      <c r="P66">
        <v>0</v>
      </c>
      <c r="Q66">
        <v>0</v>
      </c>
      <c r="R66">
        <v>0</v>
      </c>
      <c r="S66" s="9">
        <f t="shared" si="33"/>
        <v>3</v>
      </c>
      <c r="U66">
        <v>3</v>
      </c>
      <c r="V66">
        <f t="shared" si="1"/>
        <v>122</v>
      </c>
      <c r="W66">
        <f t="shared" ref="W66:AK66" si="65">SUM(D66+D64)</f>
        <v>44</v>
      </c>
      <c r="X66">
        <f t="shared" si="65"/>
        <v>108</v>
      </c>
      <c r="Y66">
        <f t="shared" si="65"/>
        <v>23</v>
      </c>
      <c r="Z66">
        <f t="shared" si="65"/>
        <v>38</v>
      </c>
      <c r="AA66">
        <f t="shared" si="65"/>
        <v>23</v>
      </c>
      <c r="AB66">
        <f t="shared" si="65"/>
        <v>23</v>
      </c>
      <c r="AC66">
        <f t="shared" si="65"/>
        <v>9</v>
      </c>
      <c r="AD66">
        <f t="shared" si="65"/>
        <v>103</v>
      </c>
      <c r="AE66">
        <f t="shared" si="65"/>
        <v>61</v>
      </c>
      <c r="AF66">
        <f t="shared" si="65"/>
        <v>98</v>
      </c>
      <c r="AG66">
        <f t="shared" si="65"/>
        <v>14</v>
      </c>
      <c r="AH66">
        <f t="shared" si="65"/>
        <v>30</v>
      </c>
      <c r="AI66">
        <f t="shared" si="65"/>
        <v>4</v>
      </c>
      <c r="AJ66">
        <f t="shared" si="65"/>
        <v>18</v>
      </c>
      <c r="AK66">
        <f t="shared" si="65"/>
        <v>34</v>
      </c>
    </row>
    <row r="67" spans="1:37">
      <c r="A67" s="26"/>
      <c r="B67" s="7" t="s">
        <v>65</v>
      </c>
      <c r="C67">
        <v>0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 s="9">
        <f t="shared" si="33"/>
        <v>1</v>
      </c>
      <c r="U67">
        <v>4</v>
      </c>
      <c r="V67">
        <f t="shared" si="1"/>
        <v>41</v>
      </c>
      <c r="W67">
        <f t="shared" ref="W67:AK67" si="66">SUM(D67+D65)</f>
        <v>5</v>
      </c>
      <c r="X67">
        <f t="shared" si="66"/>
        <v>20</v>
      </c>
      <c r="Y67">
        <f t="shared" si="66"/>
        <v>3</v>
      </c>
      <c r="Z67">
        <f t="shared" si="66"/>
        <v>6</v>
      </c>
      <c r="AA67">
        <f t="shared" si="66"/>
        <v>7</v>
      </c>
      <c r="AB67">
        <f t="shared" si="66"/>
        <v>0</v>
      </c>
      <c r="AC67">
        <f t="shared" si="66"/>
        <v>1</v>
      </c>
      <c r="AD67">
        <f t="shared" si="66"/>
        <v>9</v>
      </c>
      <c r="AE67">
        <f t="shared" si="66"/>
        <v>6</v>
      </c>
      <c r="AF67">
        <f t="shared" si="66"/>
        <v>2</v>
      </c>
      <c r="AG67">
        <f t="shared" si="66"/>
        <v>1</v>
      </c>
      <c r="AH67">
        <f t="shared" si="66"/>
        <v>8</v>
      </c>
      <c r="AI67">
        <f t="shared" si="66"/>
        <v>1</v>
      </c>
      <c r="AJ67">
        <f t="shared" si="66"/>
        <v>3</v>
      </c>
      <c r="AK67">
        <f t="shared" si="66"/>
        <v>4</v>
      </c>
    </row>
    <row r="68" spans="1:37">
      <c r="A68" s="26"/>
      <c r="B68" s="7" t="s">
        <v>66</v>
      </c>
      <c r="C68">
        <v>200</v>
      </c>
      <c r="D68">
        <v>57</v>
      </c>
      <c r="E68">
        <v>77</v>
      </c>
      <c r="F68">
        <v>16</v>
      </c>
      <c r="G68">
        <v>25</v>
      </c>
      <c r="H68">
        <v>17</v>
      </c>
      <c r="I68">
        <v>11</v>
      </c>
      <c r="J68">
        <v>2</v>
      </c>
      <c r="K68">
        <v>285</v>
      </c>
      <c r="L68">
        <v>11</v>
      </c>
      <c r="M68">
        <v>105</v>
      </c>
      <c r="N68">
        <v>4</v>
      </c>
      <c r="O68">
        <v>31</v>
      </c>
      <c r="P68">
        <v>19</v>
      </c>
      <c r="Q68">
        <v>7</v>
      </c>
      <c r="R68">
        <v>19</v>
      </c>
      <c r="S68" s="9">
        <f t="shared" si="33"/>
        <v>886</v>
      </c>
      <c r="U68">
        <v>1</v>
      </c>
      <c r="V68">
        <f t="shared" ref="V68:V131" si="67">SUM(C68+C66)</f>
        <v>200</v>
      </c>
      <c r="W68">
        <f t="shared" ref="W68:AK68" si="68">SUM(D68+D66)</f>
        <v>57</v>
      </c>
      <c r="X68">
        <f t="shared" si="68"/>
        <v>78</v>
      </c>
      <c r="Y68">
        <f t="shared" si="68"/>
        <v>16</v>
      </c>
      <c r="Z68">
        <f t="shared" si="68"/>
        <v>25</v>
      </c>
      <c r="AA68">
        <f t="shared" si="68"/>
        <v>17</v>
      </c>
      <c r="AB68">
        <f t="shared" si="68"/>
        <v>11</v>
      </c>
      <c r="AC68">
        <f t="shared" si="68"/>
        <v>2</v>
      </c>
      <c r="AD68">
        <f t="shared" si="68"/>
        <v>285</v>
      </c>
      <c r="AE68">
        <f t="shared" si="68"/>
        <v>11</v>
      </c>
      <c r="AF68">
        <f t="shared" si="68"/>
        <v>107</v>
      </c>
      <c r="AG68">
        <f t="shared" si="68"/>
        <v>4</v>
      </c>
      <c r="AH68">
        <f t="shared" si="68"/>
        <v>31</v>
      </c>
      <c r="AI68">
        <f t="shared" si="68"/>
        <v>19</v>
      </c>
      <c r="AJ68">
        <f t="shared" si="68"/>
        <v>7</v>
      </c>
      <c r="AK68">
        <f t="shared" si="68"/>
        <v>19</v>
      </c>
    </row>
    <row r="69" spans="1:37">
      <c r="A69" s="26"/>
      <c r="B69" s="7" t="s">
        <v>67</v>
      </c>
      <c r="C69">
        <v>37</v>
      </c>
      <c r="D69">
        <v>2</v>
      </c>
      <c r="E69">
        <v>8</v>
      </c>
      <c r="F69">
        <v>3</v>
      </c>
      <c r="G69">
        <v>3</v>
      </c>
      <c r="H69">
        <v>4</v>
      </c>
      <c r="I69">
        <v>2</v>
      </c>
      <c r="J69">
        <v>1</v>
      </c>
      <c r="K69">
        <v>20</v>
      </c>
      <c r="L69">
        <v>5</v>
      </c>
      <c r="M69">
        <v>4</v>
      </c>
      <c r="N69">
        <v>0</v>
      </c>
      <c r="O69">
        <v>0</v>
      </c>
      <c r="P69">
        <v>1</v>
      </c>
      <c r="Q69">
        <v>1</v>
      </c>
      <c r="R69">
        <v>0</v>
      </c>
      <c r="S69" s="9">
        <f t="shared" si="33"/>
        <v>91</v>
      </c>
      <c r="U69">
        <v>2</v>
      </c>
      <c r="V69">
        <f t="shared" si="67"/>
        <v>37</v>
      </c>
      <c r="W69">
        <f t="shared" ref="W69:AK69" si="69">SUM(D69+D67)</f>
        <v>2</v>
      </c>
      <c r="X69">
        <f t="shared" si="69"/>
        <v>9</v>
      </c>
      <c r="Y69">
        <f t="shared" si="69"/>
        <v>3</v>
      </c>
      <c r="Z69">
        <f t="shared" si="69"/>
        <v>3</v>
      </c>
      <c r="AA69">
        <f t="shared" si="69"/>
        <v>4</v>
      </c>
      <c r="AB69">
        <f t="shared" si="69"/>
        <v>2</v>
      </c>
      <c r="AC69">
        <f t="shared" si="69"/>
        <v>1</v>
      </c>
      <c r="AD69">
        <f t="shared" si="69"/>
        <v>20</v>
      </c>
      <c r="AE69">
        <f t="shared" si="69"/>
        <v>5</v>
      </c>
      <c r="AF69">
        <f t="shared" si="69"/>
        <v>4</v>
      </c>
      <c r="AG69">
        <f t="shared" si="69"/>
        <v>0</v>
      </c>
      <c r="AH69">
        <f t="shared" si="69"/>
        <v>0</v>
      </c>
      <c r="AI69">
        <f t="shared" si="69"/>
        <v>1</v>
      </c>
      <c r="AJ69">
        <f t="shared" si="69"/>
        <v>1</v>
      </c>
      <c r="AK69">
        <f t="shared" si="69"/>
        <v>0</v>
      </c>
    </row>
    <row r="70" spans="1:37">
      <c r="A70" s="26">
        <v>44643</v>
      </c>
      <c r="B70" s="7" t="s">
        <v>64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2</v>
      </c>
      <c r="L70">
        <v>0</v>
      </c>
      <c r="M70">
        <v>1</v>
      </c>
      <c r="N70">
        <v>0</v>
      </c>
      <c r="O70">
        <v>0</v>
      </c>
      <c r="P70">
        <v>0</v>
      </c>
      <c r="Q70">
        <v>1</v>
      </c>
      <c r="R70">
        <v>0</v>
      </c>
      <c r="S70" s="9">
        <f t="shared" si="33"/>
        <v>4</v>
      </c>
      <c r="U70">
        <v>3</v>
      </c>
      <c r="V70">
        <f t="shared" si="67"/>
        <v>200</v>
      </c>
      <c r="W70">
        <f t="shared" ref="W70:AK70" si="70">SUM(D70+D68)</f>
        <v>57</v>
      </c>
      <c r="X70">
        <f t="shared" si="70"/>
        <v>77</v>
      </c>
      <c r="Y70">
        <f t="shared" si="70"/>
        <v>16</v>
      </c>
      <c r="Z70">
        <f t="shared" si="70"/>
        <v>25</v>
      </c>
      <c r="AA70">
        <f t="shared" si="70"/>
        <v>17</v>
      </c>
      <c r="AB70">
        <f t="shared" si="70"/>
        <v>11</v>
      </c>
      <c r="AC70">
        <f t="shared" si="70"/>
        <v>2</v>
      </c>
      <c r="AD70">
        <f t="shared" si="70"/>
        <v>287</v>
      </c>
      <c r="AE70">
        <f t="shared" si="70"/>
        <v>11</v>
      </c>
      <c r="AF70">
        <f t="shared" si="70"/>
        <v>106</v>
      </c>
      <c r="AG70">
        <f t="shared" si="70"/>
        <v>4</v>
      </c>
      <c r="AH70">
        <f t="shared" si="70"/>
        <v>31</v>
      </c>
      <c r="AI70">
        <f t="shared" si="70"/>
        <v>19</v>
      </c>
      <c r="AJ70">
        <f t="shared" si="70"/>
        <v>8</v>
      </c>
      <c r="AK70">
        <f t="shared" si="70"/>
        <v>19</v>
      </c>
    </row>
    <row r="71" spans="1:37">
      <c r="A71" s="26"/>
      <c r="B71" s="7" t="s">
        <v>65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9">
        <f t="shared" ref="S71:S102" si="71">SUM(C71:R71)</f>
        <v>0</v>
      </c>
      <c r="U71">
        <v>4</v>
      </c>
      <c r="V71">
        <f t="shared" si="67"/>
        <v>37</v>
      </c>
      <c r="W71">
        <f t="shared" ref="W71:AK71" si="72">SUM(D71+D69)</f>
        <v>2</v>
      </c>
      <c r="X71">
        <f t="shared" si="72"/>
        <v>8</v>
      </c>
      <c r="Y71">
        <f t="shared" si="72"/>
        <v>3</v>
      </c>
      <c r="Z71">
        <f t="shared" si="72"/>
        <v>3</v>
      </c>
      <c r="AA71">
        <f t="shared" si="72"/>
        <v>4</v>
      </c>
      <c r="AB71">
        <f t="shared" si="72"/>
        <v>2</v>
      </c>
      <c r="AC71">
        <f t="shared" si="72"/>
        <v>1</v>
      </c>
      <c r="AD71">
        <f t="shared" si="72"/>
        <v>20</v>
      </c>
      <c r="AE71">
        <f t="shared" si="72"/>
        <v>5</v>
      </c>
      <c r="AF71">
        <f t="shared" si="72"/>
        <v>4</v>
      </c>
      <c r="AG71">
        <f t="shared" si="72"/>
        <v>0</v>
      </c>
      <c r="AH71">
        <f t="shared" si="72"/>
        <v>0</v>
      </c>
      <c r="AI71">
        <f t="shared" si="72"/>
        <v>1</v>
      </c>
      <c r="AJ71">
        <f t="shared" si="72"/>
        <v>1</v>
      </c>
      <c r="AK71">
        <f t="shared" si="72"/>
        <v>0</v>
      </c>
    </row>
    <row r="72" spans="1:37">
      <c r="A72" s="26"/>
      <c r="B72" s="7" t="s">
        <v>66</v>
      </c>
      <c r="C72">
        <v>185</v>
      </c>
      <c r="D72">
        <v>17</v>
      </c>
      <c r="E72">
        <v>99</v>
      </c>
      <c r="F72">
        <v>9</v>
      </c>
      <c r="G72">
        <v>46</v>
      </c>
      <c r="H72">
        <v>30</v>
      </c>
      <c r="I72">
        <v>23</v>
      </c>
      <c r="J72">
        <v>7</v>
      </c>
      <c r="K72">
        <v>235</v>
      </c>
      <c r="L72">
        <v>52</v>
      </c>
      <c r="M72">
        <v>65</v>
      </c>
      <c r="N72">
        <v>5</v>
      </c>
      <c r="O72">
        <v>32</v>
      </c>
      <c r="P72">
        <v>10</v>
      </c>
      <c r="Q72">
        <v>11</v>
      </c>
      <c r="R72">
        <v>52</v>
      </c>
      <c r="S72" s="9">
        <f t="shared" si="71"/>
        <v>878</v>
      </c>
      <c r="U72">
        <v>1</v>
      </c>
      <c r="V72">
        <f t="shared" si="67"/>
        <v>185</v>
      </c>
      <c r="W72">
        <f t="shared" ref="W72:AK72" si="73">SUM(D72+D70)</f>
        <v>17</v>
      </c>
      <c r="X72">
        <f t="shared" si="73"/>
        <v>99</v>
      </c>
      <c r="Y72">
        <f t="shared" si="73"/>
        <v>9</v>
      </c>
      <c r="Z72">
        <f t="shared" si="73"/>
        <v>46</v>
      </c>
      <c r="AA72">
        <f t="shared" si="73"/>
        <v>30</v>
      </c>
      <c r="AB72">
        <f t="shared" si="73"/>
        <v>23</v>
      </c>
      <c r="AC72">
        <f t="shared" si="73"/>
        <v>7</v>
      </c>
      <c r="AD72">
        <f t="shared" si="73"/>
        <v>237</v>
      </c>
      <c r="AE72">
        <f t="shared" si="73"/>
        <v>52</v>
      </c>
      <c r="AF72">
        <f t="shared" si="73"/>
        <v>66</v>
      </c>
      <c r="AG72">
        <f t="shared" si="73"/>
        <v>5</v>
      </c>
      <c r="AH72">
        <f t="shared" si="73"/>
        <v>32</v>
      </c>
      <c r="AI72">
        <f t="shared" si="73"/>
        <v>10</v>
      </c>
      <c r="AJ72">
        <f t="shared" si="73"/>
        <v>12</v>
      </c>
      <c r="AK72">
        <f t="shared" si="73"/>
        <v>52</v>
      </c>
    </row>
    <row r="73" spans="1:37">
      <c r="A73" s="26"/>
      <c r="B73" s="7" t="s">
        <v>67</v>
      </c>
      <c r="C73">
        <v>33</v>
      </c>
      <c r="D73">
        <v>3</v>
      </c>
      <c r="E73">
        <v>7</v>
      </c>
      <c r="F73">
        <v>2</v>
      </c>
      <c r="G73">
        <v>2</v>
      </c>
      <c r="H73">
        <v>4</v>
      </c>
      <c r="I73">
        <v>3</v>
      </c>
      <c r="J73">
        <v>4</v>
      </c>
      <c r="K73">
        <v>19</v>
      </c>
      <c r="L73">
        <v>17</v>
      </c>
      <c r="M73">
        <v>3</v>
      </c>
      <c r="N73">
        <v>0</v>
      </c>
      <c r="O73">
        <v>2</v>
      </c>
      <c r="P73">
        <v>0</v>
      </c>
      <c r="Q73">
        <v>0</v>
      </c>
      <c r="R73">
        <v>2</v>
      </c>
      <c r="S73" s="9">
        <f t="shared" si="71"/>
        <v>101</v>
      </c>
      <c r="U73">
        <v>2</v>
      </c>
      <c r="V73">
        <f t="shared" si="67"/>
        <v>33</v>
      </c>
      <c r="W73">
        <f t="shared" ref="W73:AK73" si="74">SUM(D73+D71)</f>
        <v>3</v>
      </c>
      <c r="X73">
        <f t="shared" si="74"/>
        <v>7</v>
      </c>
      <c r="Y73">
        <f t="shared" si="74"/>
        <v>2</v>
      </c>
      <c r="Z73">
        <f t="shared" si="74"/>
        <v>2</v>
      </c>
      <c r="AA73">
        <f t="shared" si="74"/>
        <v>4</v>
      </c>
      <c r="AB73">
        <f t="shared" si="74"/>
        <v>3</v>
      </c>
      <c r="AC73">
        <f t="shared" si="74"/>
        <v>4</v>
      </c>
      <c r="AD73">
        <f t="shared" si="74"/>
        <v>19</v>
      </c>
      <c r="AE73">
        <f t="shared" si="74"/>
        <v>17</v>
      </c>
      <c r="AF73">
        <f t="shared" si="74"/>
        <v>3</v>
      </c>
      <c r="AG73">
        <f t="shared" si="74"/>
        <v>0</v>
      </c>
      <c r="AH73">
        <f t="shared" si="74"/>
        <v>2</v>
      </c>
      <c r="AI73">
        <f t="shared" si="74"/>
        <v>0</v>
      </c>
      <c r="AJ73">
        <f t="shared" si="74"/>
        <v>0</v>
      </c>
      <c r="AK73">
        <f t="shared" si="74"/>
        <v>2</v>
      </c>
    </row>
    <row r="74" spans="1:37">
      <c r="A74" s="26">
        <v>44644</v>
      </c>
      <c r="B74" s="7" t="s">
        <v>64</v>
      </c>
      <c r="C74">
        <v>11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 s="9">
        <f t="shared" si="71"/>
        <v>12</v>
      </c>
      <c r="U74">
        <v>3</v>
      </c>
      <c r="V74">
        <f t="shared" si="67"/>
        <v>196</v>
      </c>
      <c r="W74">
        <f t="shared" ref="W74:AK74" si="75">SUM(D74+D72)</f>
        <v>17</v>
      </c>
      <c r="X74">
        <f t="shared" si="75"/>
        <v>99</v>
      </c>
      <c r="Y74">
        <f t="shared" si="75"/>
        <v>9</v>
      </c>
      <c r="Z74">
        <f t="shared" si="75"/>
        <v>47</v>
      </c>
      <c r="AA74">
        <f t="shared" si="75"/>
        <v>30</v>
      </c>
      <c r="AB74">
        <f t="shared" si="75"/>
        <v>23</v>
      </c>
      <c r="AC74">
        <f t="shared" si="75"/>
        <v>7</v>
      </c>
      <c r="AD74">
        <f t="shared" si="75"/>
        <v>235</v>
      </c>
      <c r="AE74">
        <f t="shared" si="75"/>
        <v>52</v>
      </c>
      <c r="AF74">
        <f t="shared" si="75"/>
        <v>65</v>
      </c>
      <c r="AG74">
        <f t="shared" si="75"/>
        <v>5</v>
      </c>
      <c r="AH74">
        <f t="shared" si="75"/>
        <v>32</v>
      </c>
      <c r="AI74">
        <f t="shared" si="75"/>
        <v>10</v>
      </c>
      <c r="AJ74">
        <f t="shared" si="75"/>
        <v>11</v>
      </c>
      <c r="AK74">
        <f t="shared" si="75"/>
        <v>52</v>
      </c>
    </row>
    <row r="75" spans="1:37">
      <c r="A75" s="26"/>
      <c r="B75" s="7" t="s">
        <v>65</v>
      </c>
      <c r="C75">
        <v>1</v>
      </c>
      <c r="D75">
        <v>0</v>
      </c>
      <c r="E75">
        <v>2</v>
      </c>
      <c r="F75">
        <v>0</v>
      </c>
      <c r="G75">
        <v>7</v>
      </c>
      <c r="H75">
        <v>2</v>
      </c>
      <c r="I75">
        <v>0</v>
      </c>
      <c r="J75">
        <v>1</v>
      </c>
      <c r="K75">
        <v>0</v>
      </c>
      <c r="L75">
        <v>3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 s="9">
        <f t="shared" si="71"/>
        <v>17</v>
      </c>
      <c r="U75">
        <v>4</v>
      </c>
      <c r="V75">
        <f t="shared" si="67"/>
        <v>34</v>
      </c>
      <c r="W75">
        <f t="shared" ref="W75:AK75" si="76">SUM(D75+D73)</f>
        <v>3</v>
      </c>
      <c r="X75">
        <f t="shared" si="76"/>
        <v>9</v>
      </c>
      <c r="Y75">
        <f t="shared" si="76"/>
        <v>2</v>
      </c>
      <c r="Z75">
        <f t="shared" si="76"/>
        <v>9</v>
      </c>
      <c r="AA75">
        <f t="shared" si="76"/>
        <v>6</v>
      </c>
      <c r="AB75">
        <f t="shared" si="76"/>
        <v>3</v>
      </c>
      <c r="AC75">
        <f t="shared" si="76"/>
        <v>5</v>
      </c>
      <c r="AD75">
        <f t="shared" si="76"/>
        <v>19</v>
      </c>
      <c r="AE75">
        <f t="shared" si="76"/>
        <v>20</v>
      </c>
      <c r="AF75">
        <f t="shared" si="76"/>
        <v>4</v>
      </c>
      <c r="AG75">
        <f t="shared" si="76"/>
        <v>0</v>
      </c>
      <c r="AH75">
        <f t="shared" si="76"/>
        <v>2</v>
      </c>
      <c r="AI75">
        <f t="shared" si="76"/>
        <v>0</v>
      </c>
      <c r="AJ75">
        <f t="shared" si="76"/>
        <v>0</v>
      </c>
      <c r="AK75">
        <f t="shared" si="76"/>
        <v>2</v>
      </c>
    </row>
    <row r="76" spans="1:37">
      <c r="A76" s="26"/>
      <c r="B76" s="7" t="s">
        <v>66</v>
      </c>
      <c r="C76">
        <v>172</v>
      </c>
      <c r="D76">
        <v>86</v>
      </c>
      <c r="E76">
        <v>143</v>
      </c>
      <c r="F76">
        <v>48</v>
      </c>
      <c r="G76">
        <v>58</v>
      </c>
      <c r="H76">
        <v>34</v>
      </c>
      <c r="I76">
        <v>14</v>
      </c>
      <c r="J76">
        <v>17</v>
      </c>
      <c r="K76">
        <v>467</v>
      </c>
      <c r="L76">
        <v>83</v>
      </c>
      <c r="M76">
        <v>127</v>
      </c>
      <c r="N76">
        <v>10</v>
      </c>
      <c r="O76">
        <v>83</v>
      </c>
      <c r="P76">
        <v>13</v>
      </c>
      <c r="Q76">
        <v>18</v>
      </c>
      <c r="R76">
        <v>82</v>
      </c>
      <c r="S76" s="9">
        <f t="shared" si="71"/>
        <v>1455</v>
      </c>
      <c r="U76">
        <v>1</v>
      </c>
      <c r="V76">
        <f t="shared" si="67"/>
        <v>183</v>
      </c>
      <c r="W76">
        <f t="shared" ref="W76:AK76" si="77">SUM(D76+D74)</f>
        <v>86</v>
      </c>
      <c r="X76">
        <f t="shared" si="77"/>
        <v>143</v>
      </c>
      <c r="Y76">
        <f t="shared" si="77"/>
        <v>48</v>
      </c>
      <c r="Z76">
        <f t="shared" si="77"/>
        <v>59</v>
      </c>
      <c r="AA76">
        <f t="shared" si="77"/>
        <v>34</v>
      </c>
      <c r="AB76">
        <f t="shared" si="77"/>
        <v>14</v>
      </c>
      <c r="AC76">
        <f t="shared" si="77"/>
        <v>17</v>
      </c>
      <c r="AD76">
        <f t="shared" si="77"/>
        <v>467</v>
      </c>
      <c r="AE76">
        <f t="shared" si="77"/>
        <v>83</v>
      </c>
      <c r="AF76">
        <f t="shared" si="77"/>
        <v>127</v>
      </c>
      <c r="AG76">
        <f t="shared" si="77"/>
        <v>10</v>
      </c>
      <c r="AH76">
        <f t="shared" si="77"/>
        <v>83</v>
      </c>
      <c r="AI76">
        <f t="shared" si="77"/>
        <v>13</v>
      </c>
      <c r="AJ76">
        <f t="shared" si="77"/>
        <v>18</v>
      </c>
      <c r="AK76">
        <f t="shared" si="77"/>
        <v>82</v>
      </c>
    </row>
    <row r="77" spans="1:37">
      <c r="A77" s="26"/>
      <c r="B77" s="7" t="s">
        <v>67</v>
      </c>
      <c r="C77">
        <v>9</v>
      </c>
      <c r="D77">
        <v>16</v>
      </c>
      <c r="E77">
        <v>22</v>
      </c>
      <c r="F77">
        <v>11</v>
      </c>
      <c r="G77">
        <v>4</v>
      </c>
      <c r="H77">
        <v>2</v>
      </c>
      <c r="I77">
        <v>15</v>
      </c>
      <c r="J77">
        <v>3</v>
      </c>
      <c r="K77">
        <v>23</v>
      </c>
      <c r="L77">
        <v>1</v>
      </c>
      <c r="M77">
        <v>2</v>
      </c>
      <c r="N77">
        <v>2</v>
      </c>
      <c r="O77">
        <v>9</v>
      </c>
      <c r="P77">
        <v>0</v>
      </c>
      <c r="Q77">
        <v>6</v>
      </c>
      <c r="R77">
        <v>0</v>
      </c>
      <c r="S77" s="9">
        <f t="shared" si="71"/>
        <v>125</v>
      </c>
      <c r="U77">
        <v>2</v>
      </c>
      <c r="V77">
        <f t="shared" si="67"/>
        <v>10</v>
      </c>
      <c r="W77">
        <f t="shared" ref="W77:AK77" si="78">SUM(D77+D75)</f>
        <v>16</v>
      </c>
      <c r="X77">
        <f t="shared" si="78"/>
        <v>24</v>
      </c>
      <c r="Y77">
        <f t="shared" si="78"/>
        <v>11</v>
      </c>
      <c r="Z77">
        <f t="shared" si="78"/>
        <v>11</v>
      </c>
      <c r="AA77">
        <f t="shared" si="78"/>
        <v>4</v>
      </c>
      <c r="AB77">
        <f t="shared" si="78"/>
        <v>15</v>
      </c>
      <c r="AC77">
        <f t="shared" si="78"/>
        <v>4</v>
      </c>
      <c r="AD77">
        <f t="shared" si="78"/>
        <v>23</v>
      </c>
      <c r="AE77">
        <f t="shared" si="78"/>
        <v>4</v>
      </c>
      <c r="AF77">
        <f t="shared" si="78"/>
        <v>3</v>
      </c>
      <c r="AG77">
        <f t="shared" si="78"/>
        <v>2</v>
      </c>
      <c r="AH77">
        <f t="shared" si="78"/>
        <v>9</v>
      </c>
      <c r="AI77">
        <f t="shared" si="78"/>
        <v>0</v>
      </c>
      <c r="AJ77">
        <f t="shared" si="78"/>
        <v>6</v>
      </c>
      <c r="AK77">
        <f t="shared" si="78"/>
        <v>0</v>
      </c>
    </row>
    <row r="78" spans="1:37">
      <c r="A78" s="26">
        <v>44645</v>
      </c>
      <c r="B78" s="7" t="s">
        <v>64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 s="9">
        <f t="shared" si="71"/>
        <v>3</v>
      </c>
      <c r="U78">
        <v>3</v>
      </c>
      <c r="V78">
        <f t="shared" si="67"/>
        <v>174</v>
      </c>
      <c r="W78">
        <f t="shared" ref="W78:AK78" si="79">SUM(D78+D76)</f>
        <v>86</v>
      </c>
      <c r="X78">
        <f t="shared" si="79"/>
        <v>143</v>
      </c>
      <c r="Y78">
        <f t="shared" si="79"/>
        <v>48</v>
      </c>
      <c r="Z78">
        <f t="shared" si="79"/>
        <v>58</v>
      </c>
      <c r="AA78">
        <f t="shared" si="79"/>
        <v>34</v>
      </c>
      <c r="AB78">
        <f t="shared" si="79"/>
        <v>14</v>
      </c>
      <c r="AC78">
        <f t="shared" si="79"/>
        <v>17</v>
      </c>
      <c r="AD78">
        <f t="shared" si="79"/>
        <v>468</v>
      </c>
      <c r="AE78">
        <f t="shared" si="79"/>
        <v>83</v>
      </c>
      <c r="AF78">
        <f t="shared" si="79"/>
        <v>127</v>
      </c>
      <c r="AG78">
        <f t="shared" si="79"/>
        <v>10</v>
      </c>
      <c r="AH78">
        <f t="shared" si="79"/>
        <v>83</v>
      </c>
      <c r="AI78">
        <f t="shared" si="79"/>
        <v>13</v>
      </c>
      <c r="AJ78">
        <f t="shared" si="79"/>
        <v>18</v>
      </c>
      <c r="AK78">
        <f t="shared" si="79"/>
        <v>82</v>
      </c>
    </row>
    <row r="79" spans="1:37">
      <c r="A79" s="26"/>
      <c r="B79" s="7" t="s">
        <v>65</v>
      </c>
      <c r="C79">
        <v>28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9">
        <f t="shared" si="71"/>
        <v>30</v>
      </c>
      <c r="U79">
        <v>4</v>
      </c>
      <c r="V79">
        <f t="shared" si="67"/>
        <v>37</v>
      </c>
      <c r="W79">
        <f t="shared" ref="W79:AK79" si="80">SUM(D79+D77)</f>
        <v>16</v>
      </c>
      <c r="X79">
        <f t="shared" si="80"/>
        <v>22</v>
      </c>
      <c r="Y79">
        <f t="shared" si="80"/>
        <v>11</v>
      </c>
      <c r="Z79">
        <f t="shared" si="80"/>
        <v>4</v>
      </c>
      <c r="AA79">
        <f t="shared" si="80"/>
        <v>2</v>
      </c>
      <c r="AB79">
        <f t="shared" si="80"/>
        <v>15</v>
      </c>
      <c r="AC79">
        <f t="shared" si="80"/>
        <v>3</v>
      </c>
      <c r="AD79">
        <f t="shared" si="80"/>
        <v>25</v>
      </c>
      <c r="AE79">
        <f t="shared" si="80"/>
        <v>1</v>
      </c>
      <c r="AF79">
        <f t="shared" si="80"/>
        <v>2</v>
      </c>
      <c r="AG79">
        <f t="shared" si="80"/>
        <v>2</v>
      </c>
      <c r="AH79">
        <f t="shared" si="80"/>
        <v>9</v>
      </c>
      <c r="AI79">
        <f t="shared" si="80"/>
        <v>0</v>
      </c>
      <c r="AJ79">
        <f t="shared" si="80"/>
        <v>6</v>
      </c>
      <c r="AK79">
        <f t="shared" si="80"/>
        <v>0</v>
      </c>
    </row>
    <row r="80" spans="1:37">
      <c r="A80" s="26"/>
      <c r="B80" s="7" t="s">
        <v>66</v>
      </c>
      <c r="C80">
        <v>1453</v>
      </c>
      <c r="D80">
        <v>12</v>
      </c>
      <c r="E80">
        <v>2</v>
      </c>
      <c r="F80">
        <v>2</v>
      </c>
      <c r="G80">
        <v>2</v>
      </c>
      <c r="H80">
        <v>6</v>
      </c>
      <c r="I80">
        <v>0</v>
      </c>
      <c r="J80">
        <v>11</v>
      </c>
      <c r="K80">
        <v>195</v>
      </c>
      <c r="L80">
        <v>3</v>
      </c>
      <c r="M80">
        <v>19</v>
      </c>
      <c r="N80">
        <v>1</v>
      </c>
      <c r="O80">
        <v>13</v>
      </c>
      <c r="P80">
        <v>13</v>
      </c>
      <c r="Q80">
        <v>0</v>
      </c>
      <c r="R80">
        <v>41</v>
      </c>
      <c r="S80" s="9">
        <f t="shared" si="71"/>
        <v>1773</v>
      </c>
      <c r="U80">
        <v>1</v>
      </c>
      <c r="V80">
        <f t="shared" si="67"/>
        <v>1455</v>
      </c>
      <c r="W80">
        <f t="shared" ref="W80:AK80" si="81">SUM(D80+D78)</f>
        <v>12</v>
      </c>
      <c r="X80">
        <f t="shared" si="81"/>
        <v>2</v>
      </c>
      <c r="Y80">
        <f t="shared" si="81"/>
        <v>2</v>
      </c>
      <c r="Z80">
        <f t="shared" si="81"/>
        <v>2</v>
      </c>
      <c r="AA80">
        <f t="shared" si="81"/>
        <v>6</v>
      </c>
      <c r="AB80">
        <f t="shared" si="81"/>
        <v>0</v>
      </c>
      <c r="AC80">
        <f t="shared" si="81"/>
        <v>11</v>
      </c>
      <c r="AD80">
        <f t="shared" si="81"/>
        <v>196</v>
      </c>
      <c r="AE80">
        <f t="shared" si="81"/>
        <v>3</v>
      </c>
      <c r="AF80">
        <f t="shared" si="81"/>
        <v>19</v>
      </c>
      <c r="AG80">
        <f t="shared" si="81"/>
        <v>1</v>
      </c>
      <c r="AH80">
        <f t="shared" si="81"/>
        <v>13</v>
      </c>
      <c r="AI80">
        <f t="shared" si="81"/>
        <v>13</v>
      </c>
      <c r="AJ80">
        <f t="shared" si="81"/>
        <v>0</v>
      </c>
      <c r="AK80">
        <f t="shared" si="81"/>
        <v>41</v>
      </c>
    </row>
    <row r="81" spans="1:37">
      <c r="A81" s="26"/>
      <c r="B81" s="7" t="s">
        <v>67</v>
      </c>
      <c r="C81">
        <v>430</v>
      </c>
      <c r="D81">
        <v>11</v>
      </c>
      <c r="E81">
        <v>0</v>
      </c>
      <c r="F81">
        <v>2</v>
      </c>
      <c r="G81">
        <v>0</v>
      </c>
      <c r="H81">
        <v>2</v>
      </c>
      <c r="I81">
        <v>4</v>
      </c>
      <c r="J81">
        <v>0</v>
      </c>
      <c r="K81">
        <v>7</v>
      </c>
      <c r="L81">
        <v>1</v>
      </c>
      <c r="M81">
        <v>0</v>
      </c>
      <c r="N81">
        <v>0</v>
      </c>
      <c r="O81">
        <v>1</v>
      </c>
      <c r="P81">
        <v>0</v>
      </c>
      <c r="Q81">
        <v>0</v>
      </c>
      <c r="R81">
        <v>0</v>
      </c>
      <c r="S81" s="9">
        <f t="shared" si="71"/>
        <v>458</v>
      </c>
      <c r="U81">
        <v>2</v>
      </c>
      <c r="V81">
        <f t="shared" si="67"/>
        <v>458</v>
      </c>
      <c r="W81">
        <f t="shared" ref="W81:AK81" si="82">SUM(D81+D79)</f>
        <v>11</v>
      </c>
      <c r="X81">
        <f t="shared" si="82"/>
        <v>0</v>
      </c>
      <c r="Y81">
        <f t="shared" si="82"/>
        <v>2</v>
      </c>
      <c r="Z81">
        <f t="shared" si="82"/>
        <v>0</v>
      </c>
      <c r="AA81">
        <f t="shared" si="82"/>
        <v>2</v>
      </c>
      <c r="AB81">
        <f t="shared" si="82"/>
        <v>4</v>
      </c>
      <c r="AC81">
        <f t="shared" si="82"/>
        <v>0</v>
      </c>
      <c r="AD81">
        <f t="shared" si="82"/>
        <v>9</v>
      </c>
      <c r="AE81">
        <f t="shared" si="82"/>
        <v>1</v>
      </c>
      <c r="AF81">
        <f t="shared" si="82"/>
        <v>0</v>
      </c>
      <c r="AG81">
        <f t="shared" si="82"/>
        <v>0</v>
      </c>
      <c r="AH81">
        <f t="shared" si="82"/>
        <v>1</v>
      </c>
      <c r="AI81">
        <f t="shared" si="82"/>
        <v>0</v>
      </c>
      <c r="AJ81">
        <f t="shared" si="82"/>
        <v>0</v>
      </c>
      <c r="AK81">
        <f t="shared" si="82"/>
        <v>0</v>
      </c>
    </row>
    <row r="82" spans="1:37">
      <c r="A82" s="26">
        <v>44646</v>
      </c>
      <c r="B82" s="7" t="s">
        <v>64</v>
      </c>
      <c r="C82" s="11">
        <v>0</v>
      </c>
      <c r="D82" s="11"/>
      <c r="E82" s="11">
        <v>1</v>
      </c>
      <c r="F82" s="11">
        <v>0</v>
      </c>
      <c r="G82" s="11">
        <v>1</v>
      </c>
      <c r="H82" s="11">
        <v>0</v>
      </c>
      <c r="I82" s="11">
        <v>1</v>
      </c>
      <c r="J82" s="11">
        <v>1</v>
      </c>
      <c r="K82" s="11">
        <v>14</v>
      </c>
      <c r="L82" s="11">
        <v>1</v>
      </c>
      <c r="M82" s="11">
        <v>8</v>
      </c>
      <c r="N82" s="11"/>
      <c r="O82" s="11"/>
      <c r="P82" s="11"/>
      <c r="Q82" s="11"/>
      <c r="R82" s="11"/>
      <c r="S82" s="9">
        <f t="shared" si="71"/>
        <v>27</v>
      </c>
      <c r="U82">
        <v>3</v>
      </c>
      <c r="V82">
        <f t="shared" si="67"/>
        <v>1453</v>
      </c>
      <c r="W82">
        <f t="shared" ref="W82:AK82" si="83">SUM(D82+D80)</f>
        <v>12</v>
      </c>
      <c r="X82">
        <f t="shared" si="83"/>
        <v>3</v>
      </c>
      <c r="Y82">
        <f t="shared" si="83"/>
        <v>2</v>
      </c>
      <c r="Z82">
        <f t="shared" si="83"/>
        <v>3</v>
      </c>
      <c r="AA82">
        <f t="shared" si="83"/>
        <v>6</v>
      </c>
      <c r="AB82">
        <f t="shared" si="83"/>
        <v>1</v>
      </c>
      <c r="AC82">
        <f t="shared" si="83"/>
        <v>12</v>
      </c>
      <c r="AD82">
        <f t="shared" si="83"/>
        <v>209</v>
      </c>
      <c r="AE82">
        <f t="shared" si="83"/>
        <v>4</v>
      </c>
      <c r="AF82">
        <f t="shared" si="83"/>
        <v>27</v>
      </c>
      <c r="AG82">
        <f t="shared" si="83"/>
        <v>1</v>
      </c>
      <c r="AH82">
        <f t="shared" si="83"/>
        <v>13</v>
      </c>
      <c r="AI82">
        <f t="shared" si="83"/>
        <v>13</v>
      </c>
      <c r="AJ82">
        <f t="shared" si="83"/>
        <v>0</v>
      </c>
      <c r="AK82">
        <f t="shared" si="83"/>
        <v>41</v>
      </c>
    </row>
    <row r="83" spans="1:37">
      <c r="A83" s="26"/>
      <c r="B83" s="7" t="s">
        <v>65</v>
      </c>
      <c r="C83" s="11">
        <v>1</v>
      </c>
      <c r="D83" s="11"/>
      <c r="E83" s="11">
        <v>4</v>
      </c>
      <c r="F83" s="11">
        <v>2</v>
      </c>
      <c r="G83" s="11">
        <v>2</v>
      </c>
      <c r="H83" s="11">
        <v>1</v>
      </c>
      <c r="I83" s="11">
        <v>0</v>
      </c>
      <c r="J83" s="11">
        <v>1</v>
      </c>
      <c r="K83" s="11">
        <v>1</v>
      </c>
      <c r="L83" s="11">
        <v>5</v>
      </c>
      <c r="M83" s="11">
        <v>1</v>
      </c>
      <c r="N83" s="11"/>
      <c r="O83" s="11"/>
      <c r="P83" s="11"/>
      <c r="Q83" s="11"/>
      <c r="R83" s="11"/>
      <c r="S83" s="9">
        <f t="shared" si="71"/>
        <v>18</v>
      </c>
      <c r="U83">
        <v>4</v>
      </c>
      <c r="V83">
        <f t="shared" si="67"/>
        <v>431</v>
      </c>
      <c r="W83">
        <f t="shared" ref="W83:AK83" si="84">SUM(D83+D81)</f>
        <v>11</v>
      </c>
      <c r="X83">
        <f t="shared" si="84"/>
        <v>4</v>
      </c>
      <c r="Y83">
        <f t="shared" si="84"/>
        <v>4</v>
      </c>
      <c r="Z83">
        <f t="shared" si="84"/>
        <v>2</v>
      </c>
      <c r="AA83">
        <f t="shared" si="84"/>
        <v>3</v>
      </c>
      <c r="AB83">
        <f t="shared" si="84"/>
        <v>4</v>
      </c>
      <c r="AC83">
        <f t="shared" si="84"/>
        <v>1</v>
      </c>
      <c r="AD83">
        <f t="shared" si="84"/>
        <v>8</v>
      </c>
      <c r="AE83">
        <f t="shared" si="84"/>
        <v>6</v>
      </c>
      <c r="AF83">
        <f t="shared" si="84"/>
        <v>1</v>
      </c>
      <c r="AG83">
        <f t="shared" si="84"/>
        <v>0</v>
      </c>
      <c r="AH83">
        <f t="shared" si="84"/>
        <v>1</v>
      </c>
      <c r="AI83">
        <f t="shared" si="84"/>
        <v>0</v>
      </c>
      <c r="AJ83">
        <f t="shared" si="84"/>
        <v>0</v>
      </c>
      <c r="AK83">
        <f t="shared" si="84"/>
        <v>0</v>
      </c>
    </row>
    <row r="84" spans="1:37">
      <c r="A84" s="26"/>
      <c r="B84" s="7" t="s">
        <v>66</v>
      </c>
      <c r="C84">
        <v>267</v>
      </c>
      <c r="D84">
        <v>144</v>
      </c>
      <c r="E84">
        <v>291</v>
      </c>
      <c r="F84">
        <v>20</v>
      </c>
      <c r="G84">
        <v>99</v>
      </c>
      <c r="H84">
        <v>53</v>
      </c>
      <c r="I84">
        <v>36</v>
      </c>
      <c r="J84">
        <v>13</v>
      </c>
      <c r="K84">
        <v>885</v>
      </c>
      <c r="L84">
        <v>128</v>
      </c>
      <c r="M84">
        <v>226</v>
      </c>
      <c r="N84">
        <v>4</v>
      </c>
      <c r="O84">
        <v>70</v>
      </c>
      <c r="P84">
        <v>20</v>
      </c>
      <c r="Q84">
        <v>81</v>
      </c>
      <c r="R84">
        <v>26</v>
      </c>
      <c r="S84" s="9">
        <f t="shared" si="71"/>
        <v>2363</v>
      </c>
      <c r="U84">
        <v>1</v>
      </c>
      <c r="V84">
        <f t="shared" si="67"/>
        <v>267</v>
      </c>
      <c r="W84">
        <f t="shared" ref="W84:AK84" si="85">SUM(D84+D82)</f>
        <v>144</v>
      </c>
      <c r="X84">
        <f t="shared" si="85"/>
        <v>292</v>
      </c>
      <c r="Y84">
        <f t="shared" si="85"/>
        <v>20</v>
      </c>
      <c r="Z84">
        <f t="shared" si="85"/>
        <v>100</v>
      </c>
      <c r="AA84">
        <f t="shared" si="85"/>
        <v>53</v>
      </c>
      <c r="AB84">
        <f t="shared" si="85"/>
        <v>37</v>
      </c>
      <c r="AC84">
        <f t="shared" si="85"/>
        <v>14</v>
      </c>
      <c r="AD84">
        <f t="shared" si="85"/>
        <v>899</v>
      </c>
      <c r="AE84">
        <f t="shared" si="85"/>
        <v>129</v>
      </c>
      <c r="AF84">
        <f t="shared" si="85"/>
        <v>234</v>
      </c>
      <c r="AG84">
        <f t="shared" si="85"/>
        <v>4</v>
      </c>
      <c r="AH84">
        <f t="shared" si="85"/>
        <v>70</v>
      </c>
      <c r="AI84">
        <f t="shared" si="85"/>
        <v>20</v>
      </c>
      <c r="AJ84">
        <f t="shared" si="85"/>
        <v>81</v>
      </c>
      <c r="AK84">
        <f t="shared" si="85"/>
        <v>26</v>
      </c>
    </row>
    <row r="85" spans="1:37">
      <c r="A85" s="26"/>
      <c r="B85" s="7" t="s">
        <v>67</v>
      </c>
      <c r="C85">
        <v>55</v>
      </c>
      <c r="D85">
        <v>16</v>
      </c>
      <c r="E85">
        <v>35</v>
      </c>
      <c r="F85">
        <v>7</v>
      </c>
      <c r="G85">
        <v>6</v>
      </c>
      <c r="H85">
        <v>15</v>
      </c>
      <c r="I85">
        <v>13</v>
      </c>
      <c r="J85">
        <v>8</v>
      </c>
      <c r="K85">
        <v>72</v>
      </c>
      <c r="L85">
        <v>19</v>
      </c>
      <c r="M85">
        <v>7</v>
      </c>
      <c r="N85">
        <v>0</v>
      </c>
      <c r="O85">
        <v>9</v>
      </c>
      <c r="P85">
        <v>2</v>
      </c>
      <c r="Q85">
        <v>3</v>
      </c>
      <c r="R85">
        <v>1</v>
      </c>
      <c r="S85" s="9">
        <f t="shared" si="71"/>
        <v>268</v>
      </c>
      <c r="U85">
        <v>2</v>
      </c>
      <c r="V85">
        <f t="shared" si="67"/>
        <v>56</v>
      </c>
      <c r="W85">
        <f t="shared" ref="W85:AK85" si="86">SUM(D85+D83)</f>
        <v>16</v>
      </c>
      <c r="X85">
        <f t="shared" si="86"/>
        <v>39</v>
      </c>
      <c r="Y85">
        <f t="shared" si="86"/>
        <v>9</v>
      </c>
      <c r="Z85">
        <f t="shared" si="86"/>
        <v>8</v>
      </c>
      <c r="AA85">
        <f t="shared" si="86"/>
        <v>16</v>
      </c>
      <c r="AB85">
        <f t="shared" si="86"/>
        <v>13</v>
      </c>
      <c r="AC85">
        <f t="shared" si="86"/>
        <v>9</v>
      </c>
      <c r="AD85">
        <f t="shared" si="86"/>
        <v>73</v>
      </c>
      <c r="AE85">
        <f t="shared" si="86"/>
        <v>24</v>
      </c>
      <c r="AF85">
        <f t="shared" si="86"/>
        <v>8</v>
      </c>
      <c r="AG85">
        <f t="shared" si="86"/>
        <v>0</v>
      </c>
      <c r="AH85">
        <f t="shared" si="86"/>
        <v>9</v>
      </c>
      <c r="AI85">
        <f t="shared" si="86"/>
        <v>2</v>
      </c>
      <c r="AJ85">
        <f t="shared" si="86"/>
        <v>3</v>
      </c>
      <c r="AK85">
        <f t="shared" si="86"/>
        <v>1</v>
      </c>
    </row>
    <row r="86" spans="1:37">
      <c r="A86" s="28">
        <v>44647</v>
      </c>
      <c r="B86" s="7" t="s">
        <v>64</v>
      </c>
      <c r="C86" s="11">
        <v>2</v>
      </c>
      <c r="D86" s="11">
        <v>0</v>
      </c>
      <c r="E86" s="11">
        <v>0</v>
      </c>
      <c r="F86" s="11"/>
      <c r="G86" s="11">
        <v>0</v>
      </c>
      <c r="H86" s="11">
        <v>0</v>
      </c>
      <c r="I86" s="11">
        <v>0</v>
      </c>
      <c r="J86" s="11"/>
      <c r="K86" s="11">
        <v>15</v>
      </c>
      <c r="L86" s="11">
        <v>0</v>
      </c>
      <c r="M86" s="11">
        <v>0</v>
      </c>
      <c r="N86" s="11"/>
      <c r="O86" s="11">
        <v>0</v>
      </c>
      <c r="P86" s="11"/>
      <c r="Q86" s="11"/>
      <c r="R86" s="11"/>
      <c r="S86" s="9">
        <f t="shared" si="71"/>
        <v>17</v>
      </c>
      <c r="U86">
        <v>3</v>
      </c>
      <c r="V86">
        <f t="shared" si="67"/>
        <v>269</v>
      </c>
      <c r="W86">
        <f t="shared" ref="W86:AK86" si="87">SUM(D86+D84)</f>
        <v>144</v>
      </c>
      <c r="X86">
        <f t="shared" si="87"/>
        <v>291</v>
      </c>
      <c r="Y86">
        <f t="shared" si="87"/>
        <v>20</v>
      </c>
      <c r="Z86">
        <f t="shared" si="87"/>
        <v>99</v>
      </c>
      <c r="AA86">
        <f t="shared" si="87"/>
        <v>53</v>
      </c>
      <c r="AB86">
        <f t="shared" si="87"/>
        <v>36</v>
      </c>
      <c r="AC86">
        <f t="shared" si="87"/>
        <v>13</v>
      </c>
      <c r="AD86">
        <f t="shared" si="87"/>
        <v>900</v>
      </c>
      <c r="AE86">
        <f t="shared" si="87"/>
        <v>128</v>
      </c>
      <c r="AF86">
        <f t="shared" si="87"/>
        <v>226</v>
      </c>
      <c r="AG86">
        <f t="shared" si="87"/>
        <v>4</v>
      </c>
      <c r="AH86">
        <f t="shared" si="87"/>
        <v>70</v>
      </c>
      <c r="AI86">
        <f t="shared" si="87"/>
        <v>20</v>
      </c>
      <c r="AJ86">
        <f t="shared" si="87"/>
        <v>81</v>
      </c>
      <c r="AK86">
        <f t="shared" si="87"/>
        <v>26</v>
      </c>
    </row>
    <row r="87" spans="1:37">
      <c r="A87" s="28"/>
      <c r="B87" s="7" t="s">
        <v>65</v>
      </c>
      <c r="C87" s="11">
        <v>2</v>
      </c>
      <c r="D87" s="11">
        <v>1</v>
      </c>
      <c r="E87" s="11">
        <v>6</v>
      </c>
      <c r="F87" s="11"/>
      <c r="G87" s="11">
        <v>5</v>
      </c>
      <c r="H87" s="11">
        <v>4</v>
      </c>
      <c r="I87" s="11">
        <v>1</v>
      </c>
      <c r="J87" s="11"/>
      <c r="K87" s="11">
        <v>5</v>
      </c>
      <c r="L87" s="11">
        <v>5</v>
      </c>
      <c r="M87" s="11">
        <v>3</v>
      </c>
      <c r="N87" s="11"/>
      <c r="O87" s="11">
        <v>1</v>
      </c>
      <c r="P87" s="11"/>
      <c r="Q87" s="11"/>
      <c r="R87" s="11"/>
      <c r="S87" s="9">
        <f t="shared" si="71"/>
        <v>33</v>
      </c>
      <c r="U87">
        <v>4</v>
      </c>
      <c r="V87">
        <f t="shared" si="67"/>
        <v>57</v>
      </c>
      <c r="W87">
        <f t="shared" ref="W87:AK87" si="88">SUM(D87+D85)</f>
        <v>17</v>
      </c>
      <c r="X87">
        <f t="shared" si="88"/>
        <v>41</v>
      </c>
      <c r="Y87">
        <f t="shared" si="88"/>
        <v>7</v>
      </c>
      <c r="Z87">
        <f t="shared" si="88"/>
        <v>11</v>
      </c>
      <c r="AA87">
        <f t="shared" si="88"/>
        <v>19</v>
      </c>
      <c r="AB87">
        <f t="shared" si="88"/>
        <v>14</v>
      </c>
      <c r="AC87">
        <f t="shared" si="88"/>
        <v>8</v>
      </c>
      <c r="AD87">
        <f t="shared" si="88"/>
        <v>77</v>
      </c>
      <c r="AE87">
        <f t="shared" si="88"/>
        <v>24</v>
      </c>
      <c r="AF87">
        <f t="shared" si="88"/>
        <v>10</v>
      </c>
      <c r="AG87">
        <f t="shared" si="88"/>
        <v>0</v>
      </c>
      <c r="AH87">
        <f t="shared" si="88"/>
        <v>10</v>
      </c>
      <c r="AI87">
        <f t="shared" si="88"/>
        <v>2</v>
      </c>
      <c r="AJ87">
        <f t="shared" si="88"/>
        <v>3</v>
      </c>
      <c r="AK87">
        <f t="shared" si="88"/>
        <v>1</v>
      </c>
    </row>
    <row r="88" spans="1:37">
      <c r="A88" s="28"/>
      <c r="B88" s="7" t="s">
        <v>66</v>
      </c>
      <c r="C88">
        <v>1003</v>
      </c>
      <c r="D88">
        <v>49</v>
      </c>
      <c r="E88">
        <v>218</v>
      </c>
      <c r="F88">
        <v>41</v>
      </c>
      <c r="G88">
        <v>61</v>
      </c>
      <c r="H88">
        <v>49</v>
      </c>
      <c r="I88">
        <v>22</v>
      </c>
      <c r="J88">
        <v>26</v>
      </c>
      <c r="K88">
        <v>559</v>
      </c>
      <c r="L88">
        <v>74</v>
      </c>
      <c r="M88">
        <v>236</v>
      </c>
      <c r="N88">
        <v>10</v>
      </c>
      <c r="O88">
        <v>174</v>
      </c>
      <c r="P88">
        <v>35</v>
      </c>
      <c r="Q88">
        <v>40</v>
      </c>
      <c r="R88">
        <v>236</v>
      </c>
      <c r="S88" s="9">
        <f t="shared" si="71"/>
        <v>2833</v>
      </c>
      <c r="U88">
        <v>1</v>
      </c>
      <c r="V88">
        <f t="shared" si="67"/>
        <v>1005</v>
      </c>
      <c r="W88">
        <f t="shared" ref="W88:AK88" si="89">SUM(D88+D86)</f>
        <v>49</v>
      </c>
      <c r="X88">
        <f t="shared" si="89"/>
        <v>218</v>
      </c>
      <c r="Y88">
        <f t="shared" si="89"/>
        <v>41</v>
      </c>
      <c r="Z88">
        <f t="shared" si="89"/>
        <v>61</v>
      </c>
      <c r="AA88">
        <f t="shared" si="89"/>
        <v>49</v>
      </c>
      <c r="AB88">
        <f t="shared" si="89"/>
        <v>22</v>
      </c>
      <c r="AC88">
        <f t="shared" si="89"/>
        <v>26</v>
      </c>
      <c r="AD88">
        <f t="shared" si="89"/>
        <v>574</v>
      </c>
      <c r="AE88">
        <f t="shared" si="89"/>
        <v>74</v>
      </c>
      <c r="AF88">
        <f t="shared" si="89"/>
        <v>236</v>
      </c>
      <c r="AG88">
        <f t="shared" si="89"/>
        <v>10</v>
      </c>
      <c r="AH88">
        <f t="shared" si="89"/>
        <v>174</v>
      </c>
      <c r="AI88">
        <f t="shared" si="89"/>
        <v>35</v>
      </c>
      <c r="AJ88">
        <f t="shared" si="89"/>
        <v>40</v>
      </c>
      <c r="AK88">
        <f t="shared" si="89"/>
        <v>236</v>
      </c>
    </row>
    <row r="89" spans="1:37">
      <c r="A89" s="28"/>
      <c r="B89" s="7" t="s">
        <v>67</v>
      </c>
      <c r="C89">
        <v>422</v>
      </c>
      <c r="D89">
        <v>6</v>
      </c>
      <c r="E89">
        <v>53</v>
      </c>
      <c r="F89">
        <v>4</v>
      </c>
      <c r="G89">
        <v>4</v>
      </c>
      <c r="H89">
        <v>17</v>
      </c>
      <c r="I89">
        <v>4</v>
      </c>
      <c r="J89">
        <v>9</v>
      </c>
      <c r="K89">
        <v>40</v>
      </c>
      <c r="L89">
        <v>15</v>
      </c>
      <c r="M89">
        <v>12</v>
      </c>
      <c r="N89">
        <v>3</v>
      </c>
      <c r="O89">
        <v>15</v>
      </c>
      <c r="P89">
        <v>8</v>
      </c>
      <c r="Q89">
        <v>5</v>
      </c>
      <c r="R89">
        <v>0</v>
      </c>
      <c r="S89" s="9">
        <f t="shared" si="71"/>
        <v>617</v>
      </c>
      <c r="U89">
        <v>2</v>
      </c>
      <c r="V89">
        <f t="shared" si="67"/>
        <v>424</v>
      </c>
      <c r="W89">
        <f t="shared" ref="W89:AK89" si="90">SUM(D89+D87)</f>
        <v>7</v>
      </c>
      <c r="X89">
        <f t="shared" si="90"/>
        <v>59</v>
      </c>
      <c r="Y89">
        <f t="shared" si="90"/>
        <v>4</v>
      </c>
      <c r="Z89">
        <f t="shared" si="90"/>
        <v>9</v>
      </c>
      <c r="AA89">
        <f t="shared" si="90"/>
        <v>21</v>
      </c>
      <c r="AB89">
        <f t="shared" si="90"/>
        <v>5</v>
      </c>
      <c r="AC89">
        <f t="shared" si="90"/>
        <v>9</v>
      </c>
      <c r="AD89">
        <f t="shared" si="90"/>
        <v>45</v>
      </c>
      <c r="AE89">
        <f t="shared" si="90"/>
        <v>20</v>
      </c>
      <c r="AF89">
        <f t="shared" si="90"/>
        <v>15</v>
      </c>
      <c r="AG89">
        <f t="shared" si="90"/>
        <v>3</v>
      </c>
      <c r="AH89">
        <f t="shared" si="90"/>
        <v>16</v>
      </c>
      <c r="AI89">
        <f t="shared" si="90"/>
        <v>8</v>
      </c>
      <c r="AJ89">
        <f t="shared" si="90"/>
        <v>5</v>
      </c>
      <c r="AK89">
        <f t="shared" si="90"/>
        <v>0</v>
      </c>
    </row>
    <row r="90" spans="1:37">
      <c r="A90" s="28">
        <v>44648</v>
      </c>
      <c r="B90" s="7" t="s">
        <v>64</v>
      </c>
      <c r="C90" s="11">
        <v>6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/>
      <c r="K90" s="11">
        <v>0</v>
      </c>
      <c r="L90" s="11">
        <v>1</v>
      </c>
      <c r="M90" s="11">
        <v>0</v>
      </c>
      <c r="N90" s="11">
        <v>0</v>
      </c>
      <c r="O90" s="11">
        <v>0</v>
      </c>
      <c r="P90" s="11">
        <v>0</v>
      </c>
      <c r="Q90" s="11"/>
      <c r="R90" s="11"/>
      <c r="S90" s="9">
        <f t="shared" si="71"/>
        <v>7</v>
      </c>
      <c r="U90">
        <v>3</v>
      </c>
      <c r="V90">
        <f t="shared" si="67"/>
        <v>1009</v>
      </c>
      <c r="W90">
        <f t="shared" ref="W90:AK90" si="91">SUM(D90+D88)</f>
        <v>49</v>
      </c>
      <c r="X90">
        <f t="shared" si="91"/>
        <v>218</v>
      </c>
      <c r="Y90">
        <f t="shared" si="91"/>
        <v>41</v>
      </c>
      <c r="Z90">
        <f t="shared" si="91"/>
        <v>61</v>
      </c>
      <c r="AA90">
        <f t="shared" si="91"/>
        <v>49</v>
      </c>
      <c r="AB90">
        <f t="shared" si="91"/>
        <v>22</v>
      </c>
      <c r="AC90">
        <f t="shared" si="91"/>
        <v>26</v>
      </c>
      <c r="AD90">
        <f t="shared" si="91"/>
        <v>559</v>
      </c>
      <c r="AE90">
        <f t="shared" si="91"/>
        <v>75</v>
      </c>
      <c r="AF90">
        <f t="shared" si="91"/>
        <v>236</v>
      </c>
      <c r="AG90">
        <f t="shared" si="91"/>
        <v>10</v>
      </c>
      <c r="AH90">
        <f t="shared" si="91"/>
        <v>174</v>
      </c>
      <c r="AI90">
        <f t="shared" si="91"/>
        <v>35</v>
      </c>
      <c r="AJ90">
        <f t="shared" si="91"/>
        <v>40</v>
      </c>
      <c r="AK90">
        <f t="shared" si="91"/>
        <v>236</v>
      </c>
    </row>
    <row r="91" spans="1:37">
      <c r="A91" s="28"/>
      <c r="B91" s="7" t="s">
        <v>65</v>
      </c>
      <c r="C91" s="11">
        <v>33</v>
      </c>
      <c r="D91" s="11">
        <v>0</v>
      </c>
      <c r="E91" s="11">
        <v>5</v>
      </c>
      <c r="F91" s="11">
        <v>7</v>
      </c>
      <c r="G91" s="11">
        <v>3</v>
      </c>
      <c r="H91" s="11">
        <v>2</v>
      </c>
      <c r="I91" s="11">
        <v>2</v>
      </c>
      <c r="J91" s="11"/>
      <c r="K91" s="11">
        <v>2</v>
      </c>
      <c r="L91" s="11">
        <v>7</v>
      </c>
      <c r="M91" s="11">
        <v>2</v>
      </c>
      <c r="N91" s="11">
        <v>1</v>
      </c>
      <c r="O91" s="11">
        <v>2</v>
      </c>
      <c r="P91" s="11">
        <v>2</v>
      </c>
      <c r="Q91" s="11"/>
      <c r="R91" s="11"/>
      <c r="S91" s="9">
        <f t="shared" si="71"/>
        <v>68</v>
      </c>
      <c r="U91">
        <v>4</v>
      </c>
      <c r="V91">
        <f t="shared" si="67"/>
        <v>455</v>
      </c>
      <c r="W91">
        <f t="shared" ref="W91:AK91" si="92">SUM(D91+D89)</f>
        <v>6</v>
      </c>
      <c r="X91">
        <f t="shared" si="92"/>
        <v>58</v>
      </c>
      <c r="Y91">
        <f t="shared" si="92"/>
        <v>11</v>
      </c>
      <c r="Z91">
        <f t="shared" si="92"/>
        <v>7</v>
      </c>
      <c r="AA91">
        <f t="shared" si="92"/>
        <v>19</v>
      </c>
      <c r="AB91">
        <f t="shared" si="92"/>
        <v>6</v>
      </c>
      <c r="AC91">
        <f t="shared" si="92"/>
        <v>9</v>
      </c>
      <c r="AD91">
        <f t="shared" si="92"/>
        <v>42</v>
      </c>
      <c r="AE91">
        <f t="shared" si="92"/>
        <v>22</v>
      </c>
      <c r="AF91">
        <f t="shared" si="92"/>
        <v>14</v>
      </c>
      <c r="AG91">
        <f t="shared" si="92"/>
        <v>4</v>
      </c>
      <c r="AH91">
        <f t="shared" si="92"/>
        <v>17</v>
      </c>
      <c r="AI91">
        <f t="shared" si="92"/>
        <v>10</v>
      </c>
      <c r="AJ91">
        <f t="shared" si="92"/>
        <v>5</v>
      </c>
      <c r="AK91">
        <f t="shared" si="92"/>
        <v>0</v>
      </c>
    </row>
    <row r="92" spans="1:37">
      <c r="A92" s="28"/>
      <c r="B92" s="7" t="s">
        <v>66</v>
      </c>
      <c r="C92">
        <v>2100</v>
      </c>
      <c r="D92">
        <v>266</v>
      </c>
      <c r="E92">
        <v>60</v>
      </c>
      <c r="F92">
        <v>99</v>
      </c>
      <c r="G92">
        <v>90</v>
      </c>
      <c r="H92">
        <v>53</v>
      </c>
      <c r="I92">
        <v>1</v>
      </c>
      <c r="J92">
        <v>41</v>
      </c>
      <c r="K92">
        <v>335</v>
      </c>
      <c r="L92">
        <v>291</v>
      </c>
      <c r="M92">
        <v>172</v>
      </c>
      <c r="N92">
        <v>17</v>
      </c>
      <c r="O92">
        <v>81</v>
      </c>
      <c r="P92">
        <v>51</v>
      </c>
      <c r="Q92">
        <v>100</v>
      </c>
      <c r="R92">
        <v>67</v>
      </c>
      <c r="S92" s="9">
        <f t="shared" si="71"/>
        <v>3824</v>
      </c>
      <c r="U92">
        <v>1</v>
      </c>
      <c r="V92">
        <f t="shared" si="67"/>
        <v>2106</v>
      </c>
      <c r="W92">
        <f t="shared" ref="W92:AK92" si="93">SUM(D92+D90)</f>
        <v>266</v>
      </c>
      <c r="X92">
        <f t="shared" si="93"/>
        <v>60</v>
      </c>
      <c r="Y92">
        <f t="shared" si="93"/>
        <v>99</v>
      </c>
      <c r="Z92">
        <f t="shared" si="93"/>
        <v>90</v>
      </c>
      <c r="AA92">
        <f t="shared" si="93"/>
        <v>53</v>
      </c>
      <c r="AB92">
        <f t="shared" si="93"/>
        <v>1</v>
      </c>
      <c r="AC92">
        <f t="shared" si="93"/>
        <v>41</v>
      </c>
      <c r="AD92">
        <f t="shared" si="93"/>
        <v>335</v>
      </c>
      <c r="AE92">
        <f t="shared" si="93"/>
        <v>292</v>
      </c>
      <c r="AF92">
        <f t="shared" si="93"/>
        <v>172</v>
      </c>
      <c r="AG92">
        <f t="shared" si="93"/>
        <v>17</v>
      </c>
      <c r="AH92">
        <f t="shared" si="93"/>
        <v>81</v>
      </c>
      <c r="AI92">
        <f t="shared" si="93"/>
        <v>51</v>
      </c>
      <c r="AJ92">
        <f t="shared" si="93"/>
        <v>100</v>
      </c>
      <c r="AK92">
        <f t="shared" si="93"/>
        <v>67</v>
      </c>
    </row>
    <row r="93" spans="1:37">
      <c r="A93" s="28"/>
      <c r="B93" s="7" t="s">
        <v>67</v>
      </c>
      <c r="C93">
        <v>367</v>
      </c>
      <c r="D93">
        <v>16</v>
      </c>
      <c r="E93">
        <v>25</v>
      </c>
      <c r="F93">
        <v>9</v>
      </c>
      <c r="G93">
        <v>4</v>
      </c>
      <c r="H93">
        <v>25</v>
      </c>
      <c r="I93">
        <v>3</v>
      </c>
      <c r="J93">
        <v>6</v>
      </c>
      <c r="K93">
        <v>26</v>
      </c>
      <c r="L93">
        <v>12</v>
      </c>
      <c r="M93">
        <v>35</v>
      </c>
      <c r="N93">
        <v>1</v>
      </c>
      <c r="O93">
        <v>9</v>
      </c>
      <c r="P93">
        <v>4</v>
      </c>
      <c r="Q93">
        <v>15</v>
      </c>
      <c r="R93">
        <v>0</v>
      </c>
      <c r="S93" s="9">
        <f t="shared" si="71"/>
        <v>557</v>
      </c>
      <c r="U93">
        <v>2</v>
      </c>
      <c r="V93">
        <f t="shared" si="67"/>
        <v>400</v>
      </c>
      <c r="W93">
        <f t="shared" ref="W93:AK93" si="94">SUM(D93+D91)</f>
        <v>16</v>
      </c>
      <c r="X93">
        <f t="shared" si="94"/>
        <v>30</v>
      </c>
      <c r="Y93">
        <f t="shared" si="94"/>
        <v>16</v>
      </c>
      <c r="Z93">
        <f t="shared" si="94"/>
        <v>7</v>
      </c>
      <c r="AA93">
        <f t="shared" si="94"/>
        <v>27</v>
      </c>
      <c r="AB93">
        <f t="shared" si="94"/>
        <v>5</v>
      </c>
      <c r="AC93">
        <f t="shared" si="94"/>
        <v>6</v>
      </c>
      <c r="AD93">
        <f t="shared" si="94"/>
        <v>28</v>
      </c>
      <c r="AE93">
        <f t="shared" si="94"/>
        <v>19</v>
      </c>
      <c r="AF93">
        <f t="shared" si="94"/>
        <v>37</v>
      </c>
      <c r="AG93">
        <f t="shared" si="94"/>
        <v>2</v>
      </c>
      <c r="AH93">
        <f t="shared" si="94"/>
        <v>11</v>
      </c>
      <c r="AI93">
        <f t="shared" si="94"/>
        <v>6</v>
      </c>
      <c r="AJ93">
        <f t="shared" si="94"/>
        <v>15</v>
      </c>
      <c r="AK93">
        <f t="shared" si="94"/>
        <v>0</v>
      </c>
    </row>
    <row r="94" spans="1:37">
      <c r="A94" s="28">
        <v>44649</v>
      </c>
      <c r="B94" s="7" t="s">
        <v>64</v>
      </c>
      <c r="C94" s="11">
        <v>4</v>
      </c>
      <c r="D94" s="11">
        <v>0</v>
      </c>
      <c r="E94" s="11">
        <v>5</v>
      </c>
      <c r="F94" s="11">
        <v>1</v>
      </c>
      <c r="G94" s="11">
        <v>0</v>
      </c>
      <c r="H94" s="11">
        <v>0</v>
      </c>
      <c r="I94" s="11">
        <v>0</v>
      </c>
      <c r="J94" s="11">
        <v>0</v>
      </c>
      <c r="K94" s="11">
        <v>4</v>
      </c>
      <c r="L94" s="11">
        <v>1</v>
      </c>
      <c r="M94" s="11">
        <v>0</v>
      </c>
      <c r="N94" s="11">
        <v>0</v>
      </c>
      <c r="O94" s="11">
        <v>2</v>
      </c>
      <c r="P94" s="11"/>
      <c r="Q94" s="11">
        <v>0</v>
      </c>
      <c r="R94" s="11">
        <v>0</v>
      </c>
      <c r="S94" s="9">
        <f t="shared" si="71"/>
        <v>17</v>
      </c>
      <c r="U94">
        <v>3</v>
      </c>
      <c r="V94">
        <f t="shared" si="67"/>
        <v>2104</v>
      </c>
      <c r="W94">
        <f t="shared" ref="W94:AK94" si="95">SUM(D94+D92)</f>
        <v>266</v>
      </c>
      <c r="X94">
        <f t="shared" si="95"/>
        <v>65</v>
      </c>
      <c r="Y94">
        <f t="shared" si="95"/>
        <v>100</v>
      </c>
      <c r="Z94">
        <f t="shared" si="95"/>
        <v>90</v>
      </c>
      <c r="AA94">
        <f t="shared" si="95"/>
        <v>53</v>
      </c>
      <c r="AB94">
        <f t="shared" si="95"/>
        <v>1</v>
      </c>
      <c r="AC94">
        <f t="shared" si="95"/>
        <v>41</v>
      </c>
      <c r="AD94">
        <f t="shared" si="95"/>
        <v>339</v>
      </c>
      <c r="AE94">
        <f t="shared" si="95"/>
        <v>292</v>
      </c>
      <c r="AF94">
        <f t="shared" si="95"/>
        <v>172</v>
      </c>
      <c r="AG94">
        <f t="shared" si="95"/>
        <v>17</v>
      </c>
      <c r="AH94">
        <f t="shared" si="95"/>
        <v>83</v>
      </c>
      <c r="AI94">
        <f t="shared" si="95"/>
        <v>51</v>
      </c>
      <c r="AJ94">
        <f t="shared" si="95"/>
        <v>100</v>
      </c>
      <c r="AK94">
        <f t="shared" si="95"/>
        <v>67</v>
      </c>
    </row>
    <row r="95" spans="1:37">
      <c r="A95" s="28"/>
      <c r="B95" s="7" t="s">
        <v>65</v>
      </c>
      <c r="C95" s="11">
        <v>162</v>
      </c>
      <c r="D95" s="11">
        <v>6</v>
      </c>
      <c r="E95" s="11">
        <v>25</v>
      </c>
      <c r="F95" s="11">
        <v>2</v>
      </c>
      <c r="G95" s="11">
        <v>7</v>
      </c>
      <c r="H95" s="11">
        <v>5</v>
      </c>
      <c r="I95" s="11">
        <v>7</v>
      </c>
      <c r="J95" s="11">
        <v>3</v>
      </c>
      <c r="K95" s="11">
        <v>20</v>
      </c>
      <c r="L95" s="11">
        <v>30</v>
      </c>
      <c r="M95" s="11">
        <v>7</v>
      </c>
      <c r="N95" s="11">
        <v>2</v>
      </c>
      <c r="O95" s="11">
        <v>13</v>
      </c>
      <c r="P95" s="11"/>
      <c r="Q95" s="11">
        <v>1</v>
      </c>
      <c r="R95" s="11">
        <v>1</v>
      </c>
      <c r="S95" s="9">
        <f t="shared" si="71"/>
        <v>291</v>
      </c>
      <c r="U95">
        <v>4</v>
      </c>
      <c r="V95">
        <f t="shared" si="67"/>
        <v>529</v>
      </c>
      <c r="W95">
        <f t="shared" ref="W95:AK95" si="96">SUM(D95+D93)</f>
        <v>22</v>
      </c>
      <c r="X95">
        <f t="shared" si="96"/>
        <v>50</v>
      </c>
      <c r="Y95">
        <f t="shared" si="96"/>
        <v>11</v>
      </c>
      <c r="Z95">
        <f t="shared" si="96"/>
        <v>11</v>
      </c>
      <c r="AA95">
        <f t="shared" si="96"/>
        <v>30</v>
      </c>
      <c r="AB95">
        <f t="shared" si="96"/>
        <v>10</v>
      </c>
      <c r="AC95">
        <f t="shared" si="96"/>
        <v>9</v>
      </c>
      <c r="AD95">
        <f t="shared" si="96"/>
        <v>46</v>
      </c>
      <c r="AE95">
        <f t="shared" si="96"/>
        <v>42</v>
      </c>
      <c r="AF95">
        <f t="shared" si="96"/>
        <v>42</v>
      </c>
      <c r="AG95">
        <f t="shared" si="96"/>
        <v>3</v>
      </c>
      <c r="AH95">
        <f t="shared" si="96"/>
        <v>22</v>
      </c>
      <c r="AI95">
        <f t="shared" si="96"/>
        <v>4</v>
      </c>
      <c r="AJ95">
        <f t="shared" si="96"/>
        <v>16</v>
      </c>
      <c r="AK95">
        <f t="shared" si="96"/>
        <v>1</v>
      </c>
    </row>
    <row r="96" spans="1:37">
      <c r="A96" s="28"/>
      <c r="B96" s="7" t="s">
        <v>66</v>
      </c>
      <c r="C96">
        <v>1822</v>
      </c>
      <c r="D96">
        <v>57</v>
      </c>
      <c r="E96">
        <v>968</v>
      </c>
      <c r="F96">
        <v>27</v>
      </c>
      <c r="G96">
        <v>156</v>
      </c>
      <c r="H96">
        <v>99</v>
      </c>
      <c r="I96">
        <v>49</v>
      </c>
      <c r="J96">
        <v>88</v>
      </c>
      <c r="K96">
        <v>914</v>
      </c>
      <c r="L96">
        <v>270</v>
      </c>
      <c r="M96">
        <v>233</v>
      </c>
      <c r="N96">
        <v>23</v>
      </c>
      <c r="O96">
        <v>210</v>
      </c>
      <c r="P96">
        <v>85</v>
      </c>
      <c r="Q96">
        <v>77</v>
      </c>
      <c r="R96">
        <v>53</v>
      </c>
      <c r="S96" s="9">
        <f t="shared" si="71"/>
        <v>5131</v>
      </c>
      <c r="U96">
        <v>1</v>
      </c>
      <c r="V96">
        <f t="shared" si="67"/>
        <v>1826</v>
      </c>
      <c r="W96">
        <f t="shared" ref="W96:AK96" si="97">SUM(D96+D94)</f>
        <v>57</v>
      </c>
      <c r="X96">
        <f t="shared" si="97"/>
        <v>973</v>
      </c>
      <c r="Y96">
        <f t="shared" si="97"/>
        <v>28</v>
      </c>
      <c r="Z96">
        <f t="shared" si="97"/>
        <v>156</v>
      </c>
      <c r="AA96">
        <f t="shared" si="97"/>
        <v>99</v>
      </c>
      <c r="AB96">
        <f t="shared" si="97"/>
        <v>49</v>
      </c>
      <c r="AC96">
        <f t="shared" si="97"/>
        <v>88</v>
      </c>
      <c r="AD96">
        <f t="shared" si="97"/>
        <v>918</v>
      </c>
      <c r="AE96">
        <f t="shared" si="97"/>
        <v>271</v>
      </c>
      <c r="AF96">
        <f t="shared" si="97"/>
        <v>233</v>
      </c>
      <c r="AG96">
        <f t="shared" si="97"/>
        <v>23</v>
      </c>
      <c r="AH96">
        <f t="shared" si="97"/>
        <v>212</v>
      </c>
      <c r="AI96">
        <f t="shared" si="97"/>
        <v>85</v>
      </c>
      <c r="AJ96">
        <f t="shared" si="97"/>
        <v>77</v>
      </c>
      <c r="AK96">
        <f t="shared" si="97"/>
        <v>53</v>
      </c>
    </row>
    <row r="97" spans="1:37">
      <c r="A97" s="28"/>
      <c r="B97" s="7" t="s">
        <v>67</v>
      </c>
      <c r="C97">
        <v>192</v>
      </c>
      <c r="D97">
        <v>47</v>
      </c>
      <c r="E97">
        <v>98</v>
      </c>
      <c r="F97">
        <v>0</v>
      </c>
      <c r="G97">
        <v>11</v>
      </c>
      <c r="H97">
        <v>8</v>
      </c>
      <c r="I97">
        <v>17</v>
      </c>
      <c r="J97">
        <v>8</v>
      </c>
      <c r="K97">
        <v>45</v>
      </c>
      <c r="L97">
        <v>60</v>
      </c>
      <c r="M97">
        <v>13</v>
      </c>
      <c r="N97">
        <v>1</v>
      </c>
      <c r="O97">
        <v>4</v>
      </c>
      <c r="P97">
        <v>2</v>
      </c>
      <c r="Q97">
        <v>18</v>
      </c>
      <c r="R97">
        <v>1</v>
      </c>
      <c r="S97" s="9">
        <f t="shared" si="71"/>
        <v>525</v>
      </c>
      <c r="U97">
        <v>2</v>
      </c>
      <c r="V97">
        <f t="shared" si="67"/>
        <v>354</v>
      </c>
      <c r="W97">
        <f t="shared" ref="W97:AK97" si="98">SUM(D97+D95)</f>
        <v>53</v>
      </c>
      <c r="X97">
        <f t="shared" si="98"/>
        <v>123</v>
      </c>
      <c r="Y97">
        <f t="shared" si="98"/>
        <v>2</v>
      </c>
      <c r="Z97">
        <f t="shared" si="98"/>
        <v>18</v>
      </c>
      <c r="AA97">
        <f t="shared" si="98"/>
        <v>13</v>
      </c>
      <c r="AB97">
        <f t="shared" si="98"/>
        <v>24</v>
      </c>
      <c r="AC97">
        <f t="shared" si="98"/>
        <v>11</v>
      </c>
      <c r="AD97">
        <f t="shared" si="98"/>
        <v>65</v>
      </c>
      <c r="AE97">
        <f t="shared" si="98"/>
        <v>90</v>
      </c>
      <c r="AF97">
        <f t="shared" si="98"/>
        <v>20</v>
      </c>
      <c r="AG97">
        <f t="shared" si="98"/>
        <v>3</v>
      </c>
      <c r="AH97">
        <f t="shared" si="98"/>
        <v>17</v>
      </c>
      <c r="AI97">
        <f t="shared" si="98"/>
        <v>2</v>
      </c>
      <c r="AJ97">
        <f t="shared" si="98"/>
        <v>19</v>
      </c>
      <c r="AK97">
        <f t="shared" si="98"/>
        <v>2</v>
      </c>
    </row>
    <row r="98" spans="1:37">
      <c r="A98" s="28">
        <v>44650</v>
      </c>
      <c r="B98" s="7" t="s">
        <v>64</v>
      </c>
      <c r="C98" s="11">
        <v>2</v>
      </c>
      <c r="D98" s="11">
        <v>3</v>
      </c>
      <c r="E98" s="11">
        <v>0</v>
      </c>
      <c r="F98" s="11">
        <v>0</v>
      </c>
      <c r="G98" s="11">
        <v>1</v>
      </c>
      <c r="H98" s="11">
        <v>1</v>
      </c>
      <c r="I98" s="11">
        <v>0</v>
      </c>
      <c r="J98" s="11">
        <v>1</v>
      </c>
      <c r="K98" s="11">
        <v>1</v>
      </c>
      <c r="L98" s="11">
        <v>0</v>
      </c>
      <c r="M98" s="11">
        <v>0</v>
      </c>
      <c r="N98" s="11"/>
      <c r="O98" s="11">
        <v>1</v>
      </c>
      <c r="P98" s="11">
        <v>0</v>
      </c>
      <c r="Q98" s="11">
        <v>0</v>
      </c>
      <c r="R98" s="11"/>
      <c r="S98" s="9">
        <f t="shared" si="71"/>
        <v>10</v>
      </c>
      <c r="U98">
        <v>3</v>
      </c>
      <c r="V98">
        <f t="shared" si="67"/>
        <v>1824</v>
      </c>
      <c r="W98">
        <f t="shared" ref="W98:AK98" si="99">SUM(D98+D96)</f>
        <v>60</v>
      </c>
      <c r="X98">
        <f t="shared" si="99"/>
        <v>968</v>
      </c>
      <c r="Y98">
        <f t="shared" si="99"/>
        <v>27</v>
      </c>
      <c r="Z98">
        <f t="shared" si="99"/>
        <v>157</v>
      </c>
      <c r="AA98">
        <f t="shared" si="99"/>
        <v>100</v>
      </c>
      <c r="AB98">
        <f t="shared" si="99"/>
        <v>49</v>
      </c>
      <c r="AC98">
        <f t="shared" si="99"/>
        <v>89</v>
      </c>
      <c r="AD98">
        <f t="shared" si="99"/>
        <v>915</v>
      </c>
      <c r="AE98">
        <f t="shared" si="99"/>
        <v>270</v>
      </c>
      <c r="AF98">
        <f t="shared" si="99"/>
        <v>233</v>
      </c>
      <c r="AG98">
        <f t="shared" si="99"/>
        <v>23</v>
      </c>
      <c r="AH98">
        <f t="shared" si="99"/>
        <v>211</v>
      </c>
      <c r="AI98">
        <f t="shared" si="99"/>
        <v>85</v>
      </c>
      <c r="AJ98">
        <f t="shared" si="99"/>
        <v>77</v>
      </c>
      <c r="AK98">
        <f t="shared" si="99"/>
        <v>53</v>
      </c>
    </row>
    <row r="99" spans="1:37">
      <c r="A99" s="28"/>
      <c r="B99" s="7" t="s">
        <v>65</v>
      </c>
      <c r="C99" s="11">
        <v>246</v>
      </c>
      <c r="D99" s="11">
        <v>13</v>
      </c>
      <c r="E99" s="11">
        <v>15</v>
      </c>
      <c r="F99" s="11">
        <v>2</v>
      </c>
      <c r="G99" s="11">
        <v>7</v>
      </c>
      <c r="H99" s="11">
        <v>3</v>
      </c>
      <c r="I99" s="11">
        <v>1</v>
      </c>
      <c r="J99" s="11">
        <v>2</v>
      </c>
      <c r="K99" s="11">
        <v>18</v>
      </c>
      <c r="L99" s="11">
        <v>1</v>
      </c>
      <c r="M99" s="11">
        <v>8</v>
      </c>
      <c r="N99" s="11"/>
      <c r="O99" s="11">
        <v>6</v>
      </c>
      <c r="P99" s="11">
        <v>3</v>
      </c>
      <c r="Q99" s="11">
        <v>4</v>
      </c>
      <c r="R99" s="11"/>
      <c r="S99" s="9">
        <f t="shared" si="71"/>
        <v>329</v>
      </c>
      <c r="U99">
        <v>4</v>
      </c>
      <c r="V99">
        <f t="shared" si="67"/>
        <v>438</v>
      </c>
      <c r="W99">
        <f t="shared" ref="W99:AK99" si="100">SUM(D99+D97)</f>
        <v>60</v>
      </c>
      <c r="X99">
        <f t="shared" si="100"/>
        <v>113</v>
      </c>
      <c r="Y99">
        <f t="shared" si="100"/>
        <v>2</v>
      </c>
      <c r="Z99">
        <f t="shared" si="100"/>
        <v>18</v>
      </c>
      <c r="AA99">
        <f t="shared" si="100"/>
        <v>11</v>
      </c>
      <c r="AB99">
        <f t="shared" si="100"/>
        <v>18</v>
      </c>
      <c r="AC99">
        <f t="shared" si="100"/>
        <v>10</v>
      </c>
      <c r="AD99">
        <f t="shared" si="100"/>
        <v>63</v>
      </c>
      <c r="AE99">
        <f t="shared" si="100"/>
        <v>61</v>
      </c>
      <c r="AF99">
        <f t="shared" si="100"/>
        <v>21</v>
      </c>
      <c r="AG99">
        <f t="shared" si="100"/>
        <v>1</v>
      </c>
      <c r="AH99">
        <f t="shared" si="100"/>
        <v>10</v>
      </c>
      <c r="AI99">
        <f t="shared" si="100"/>
        <v>5</v>
      </c>
      <c r="AJ99">
        <f t="shared" si="100"/>
        <v>22</v>
      </c>
      <c r="AK99">
        <f t="shared" si="100"/>
        <v>1</v>
      </c>
    </row>
    <row r="100" spans="1:37">
      <c r="A100" s="28"/>
      <c r="B100" s="7" t="s">
        <v>66</v>
      </c>
      <c r="C100">
        <v>1660</v>
      </c>
      <c r="D100">
        <v>275</v>
      </c>
      <c r="E100">
        <v>294</v>
      </c>
      <c r="F100">
        <v>108</v>
      </c>
      <c r="G100">
        <v>78</v>
      </c>
      <c r="H100">
        <v>111</v>
      </c>
      <c r="I100">
        <v>29</v>
      </c>
      <c r="J100">
        <v>91</v>
      </c>
      <c r="K100">
        <v>680</v>
      </c>
      <c r="L100">
        <v>485</v>
      </c>
      <c r="M100">
        <v>108</v>
      </c>
      <c r="N100">
        <v>30</v>
      </c>
      <c r="O100">
        <v>211</v>
      </c>
      <c r="P100">
        <v>63</v>
      </c>
      <c r="Q100">
        <v>63</v>
      </c>
      <c r="R100">
        <v>191</v>
      </c>
      <c r="S100" s="9">
        <f t="shared" si="71"/>
        <v>4477</v>
      </c>
      <c r="U100">
        <v>1</v>
      </c>
      <c r="V100">
        <f t="shared" si="67"/>
        <v>1662</v>
      </c>
      <c r="W100">
        <f t="shared" ref="W100:AK100" si="101">SUM(D100+D98)</f>
        <v>278</v>
      </c>
      <c r="X100">
        <f t="shared" si="101"/>
        <v>294</v>
      </c>
      <c r="Y100">
        <f t="shared" si="101"/>
        <v>108</v>
      </c>
      <c r="Z100">
        <f t="shared" si="101"/>
        <v>79</v>
      </c>
      <c r="AA100">
        <f t="shared" si="101"/>
        <v>112</v>
      </c>
      <c r="AB100">
        <f t="shared" si="101"/>
        <v>29</v>
      </c>
      <c r="AC100">
        <f t="shared" si="101"/>
        <v>92</v>
      </c>
      <c r="AD100">
        <f t="shared" si="101"/>
        <v>681</v>
      </c>
      <c r="AE100">
        <f t="shared" si="101"/>
        <v>485</v>
      </c>
      <c r="AF100">
        <f t="shared" si="101"/>
        <v>108</v>
      </c>
      <c r="AG100">
        <f t="shared" si="101"/>
        <v>30</v>
      </c>
      <c r="AH100">
        <f t="shared" si="101"/>
        <v>212</v>
      </c>
      <c r="AI100">
        <f t="shared" si="101"/>
        <v>63</v>
      </c>
      <c r="AJ100">
        <f t="shared" si="101"/>
        <v>63</v>
      </c>
      <c r="AK100">
        <f t="shared" si="101"/>
        <v>191</v>
      </c>
    </row>
    <row r="101" spans="1:37">
      <c r="A101" s="28"/>
      <c r="B101" s="7" t="s">
        <v>67</v>
      </c>
      <c r="C101">
        <v>298</v>
      </c>
      <c r="D101">
        <v>70</v>
      </c>
      <c r="E101">
        <v>95</v>
      </c>
      <c r="F101">
        <v>12</v>
      </c>
      <c r="G101">
        <v>16</v>
      </c>
      <c r="H101">
        <v>29</v>
      </c>
      <c r="I101">
        <v>54</v>
      </c>
      <c r="J101">
        <v>6</v>
      </c>
      <c r="K101">
        <v>81</v>
      </c>
      <c r="L101">
        <v>18</v>
      </c>
      <c r="M101">
        <v>41</v>
      </c>
      <c r="N101">
        <v>3</v>
      </c>
      <c r="O101">
        <v>27</v>
      </c>
      <c r="P101">
        <v>9</v>
      </c>
      <c r="Q101">
        <v>60</v>
      </c>
      <c r="R101">
        <v>2</v>
      </c>
      <c r="S101" s="9">
        <f t="shared" si="71"/>
        <v>821</v>
      </c>
      <c r="U101">
        <v>2</v>
      </c>
      <c r="V101">
        <f t="shared" si="67"/>
        <v>544</v>
      </c>
      <c r="W101">
        <f t="shared" ref="W101:AK101" si="102">SUM(D101+D99)</f>
        <v>83</v>
      </c>
      <c r="X101">
        <f t="shared" si="102"/>
        <v>110</v>
      </c>
      <c r="Y101">
        <f t="shared" si="102"/>
        <v>14</v>
      </c>
      <c r="Z101">
        <f t="shared" si="102"/>
        <v>23</v>
      </c>
      <c r="AA101">
        <f t="shared" si="102"/>
        <v>32</v>
      </c>
      <c r="AB101">
        <f t="shared" si="102"/>
        <v>55</v>
      </c>
      <c r="AC101">
        <f t="shared" si="102"/>
        <v>8</v>
      </c>
      <c r="AD101">
        <f t="shared" si="102"/>
        <v>99</v>
      </c>
      <c r="AE101">
        <f t="shared" si="102"/>
        <v>19</v>
      </c>
      <c r="AF101">
        <f t="shared" si="102"/>
        <v>49</v>
      </c>
      <c r="AG101">
        <f t="shared" si="102"/>
        <v>3</v>
      </c>
      <c r="AH101">
        <f t="shared" si="102"/>
        <v>33</v>
      </c>
      <c r="AI101">
        <f t="shared" si="102"/>
        <v>12</v>
      </c>
      <c r="AJ101">
        <f t="shared" si="102"/>
        <v>64</v>
      </c>
      <c r="AK101">
        <f t="shared" si="102"/>
        <v>2</v>
      </c>
    </row>
    <row r="102" spans="1:37">
      <c r="A102" s="28">
        <v>44651</v>
      </c>
      <c r="B102" s="7" t="s">
        <v>64</v>
      </c>
      <c r="C102" s="11">
        <v>5</v>
      </c>
      <c r="D102" s="11">
        <v>1</v>
      </c>
      <c r="E102" s="11">
        <v>1</v>
      </c>
      <c r="F102" s="11">
        <v>0</v>
      </c>
      <c r="G102" s="11">
        <v>1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9">
        <f t="shared" si="71"/>
        <v>8</v>
      </c>
      <c r="U102">
        <v>3</v>
      </c>
      <c r="V102">
        <f t="shared" si="67"/>
        <v>1665</v>
      </c>
      <c r="W102">
        <f t="shared" ref="W102:AK102" si="103">SUM(D102+D100)</f>
        <v>276</v>
      </c>
      <c r="X102">
        <f t="shared" si="103"/>
        <v>295</v>
      </c>
      <c r="Y102">
        <f t="shared" si="103"/>
        <v>108</v>
      </c>
      <c r="Z102">
        <f t="shared" si="103"/>
        <v>79</v>
      </c>
      <c r="AA102">
        <f t="shared" si="103"/>
        <v>111</v>
      </c>
      <c r="AB102">
        <f t="shared" si="103"/>
        <v>29</v>
      </c>
      <c r="AC102">
        <f t="shared" si="103"/>
        <v>91</v>
      </c>
      <c r="AD102">
        <f t="shared" si="103"/>
        <v>680</v>
      </c>
      <c r="AE102">
        <f t="shared" si="103"/>
        <v>485</v>
      </c>
      <c r="AF102">
        <f t="shared" si="103"/>
        <v>108</v>
      </c>
      <c r="AG102">
        <f t="shared" si="103"/>
        <v>30</v>
      </c>
      <c r="AH102">
        <f t="shared" si="103"/>
        <v>211</v>
      </c>
      <c r="AI102">
        <f t="shared" si="103"/>
        <v>63</v>
      </c>
      <c r="AJ102">
        <f t="shared" si="103"/>
        <v>63</v>
      </c>
      <c r="AK102">
        <f t="shared" si="103"/>
        <v>191</v>
      </c>
    </row>
    <row r="103" spans="1:37">
      <c r="A103" s="28"/>
      <c r="B103" s="7" t="s">
        <v>65</v>
      </c>
      <c r="C103" s="11">
        <v>173</v>
      </c>
      <c r="D103" s="11">
        <v>5</v>
      </c>
      <c r="E103" s="11">
        <v>17</v>
      </c>
      <c r="F103" s="11">
        <v>42</v>
      </c>
      <c r="G103" s="11">
        <v>3</v>
      </c>
      <c r="H103" s="11">
        <v>4</v>
      </c>
      <c r="I103" s="11">
        <v>8</v>
      </c>
      <c r="J103" s="11">
        <v>3</v>
      </c>
      <c r="K103" s="11">
        <v>52</v>
      </c>
      <c r="L103" s="11">
        <v>4</v>
      </c>
      <c r="M103" s="11">
        <v>6</v>
      </c>
      <c r="N103" s="11">
        <v>3</v>
      </c>
      <c r="O103" s="11">
        <v>4</v>
      </c>
      <c r="P103" s="11">
        <v>0</v>
      </c>
      <c r="Q103" s="11">
        <v>5</v>
      </c>
      <c r="R103" s="11">
        <v>1</v>
      </c>
      <c r="S103" s="9" t="e">
        <f>SUM(#REF!)</f>
        <v>#REF!</v>
      </c>
      <c r="U103">
        <v>4</v>
      </c>
      <c r="V103">
        <f t="shared" si="67"/>
        <v>471</v>
      </c>
      <c r="W103">
        <f t="shared" ref="W103:AK103" si="104">SUM(D103+D101)</f>
        <v>75</v>
      </c>
      <c r="X103">
        <f t="shared" si="104"/>
        <v>112</v>
      </c>
      <c r="Y103">
        <f t="shared" si="104"/>
        <v>54</v>
      </c>
      <c r="Z103">
        <f t="shared" si="104"/>
        <v>19</v>
      </c>
      <c r="AA103">
        <f t="shared" si="104"/>
        <v>33</v>
      </c>
      <c r="AB103">
        <f t="shared" si="104"/>
        <v>62</v>
      </c>
      <c r="AC103">
        <f t="shared" si="104"/>
        <v>9</v>
      </c>
      <c r="AD103">
        <f t="shared" si="104"/>
        <v>133</v>
      </c>
      <c r="AE103">
        <f t="shared" si="104"/>
        <v>22</v>
      </c>
      <c r="AF103">
        <f t="shared" si="104"/>
        <v>47</v>
      </c>
      <c r="AG103">
        <f t="shared" si="104"/>
        <v>6</v>
      </c>
      <c r="AH103">
        <f t="shared" si="104"/>
        <v>31</v>
      </c>
      <c r="AI103">
        <f t="shared" si="104"/>
        <v>9</v>
      </c>
      <c r="AJ103">
        <f t="shared" si="104"/>
        <v>65</v>
      </c>
      <c r="AK103">
        <f t="shared" si="104"/>
        <v>3</v>
      </c>
    </row>
    <row r="104" spans="1:37">
      <c r="A104" s="28"/>
      <c r="B104" s="7" t="s">
        <v>66</v>
      </c>
      <c r="C104">
        <v>2080</v>
      </c>
      <c r="D104">
        <v>92</v>
      </c>
      <c r="E104">
        <v>184</v>
      </c>
      <c r="F104">
        <v>179</v>
      </c>
      <c r="G104">
        <v>147</v>
      </c>
      <c r="H104">
        <v>5</v>
      </c>
      <c r="I104">
        <v>96</v>
      </c>
      <c r="J104">
        <v>156</v>
      </c>
      <c r="K104">
        <v>273</v>
      </c>
      <c r="L104">
        <v>5</v>
      </c>
      <c r="M104">
        <v>36</v>
      </c>
      <c r="N104">
        <v>38</v>
      </c>
      <c r="O104">
        <v>146</v>
      </c>
      <c r="P104">
        <v>73</v>
      </c>
      <c r="Q104">
        <v>173</v>
      </c>
      <c r="R104">
        <v>27</v>
      </c>
      <c r="S104" s="9">
        <f t="shared" ref="S104:S133" si="105">SUM(C104:R104)</f>
        <v>3710</v>
      </c>
      <c r="U104">
        <v>1</v>
      </c>
      <c r="V104">
        <f t="shared" si="67"/>
        <v>2085</v>
      </c>
      <c r="W104">
        <f t="shared" ref="W104:AK104" si="106">SUM(D104+D102)</f>
        <v>93</v>
      </c>
      <c r="X104">
        <f t="shared" si="106"/>
        <v>185</v>
      </c>
      <c r="Y104">
        <f t="shared" si="106"/>
        <v>179</v>
      </c>
      <c r="Z104">
        <f t="shared" si="106"/>
        <v>148</v>
      </c>
      <c r="AA104">
        <f t="shared" si="106"/>
        <v>5</v>
      </c>
      <c r="AB104">
        <f t="shared" si="106"/>
        <v>96</v>
      </c>
      <c r="AC104">
        <f t="shared" si="106"/>
        <v>156</v>
      </c>
      <c r="AD104">
        <f t="shared" si="106"/>
        <v>273</v>
      </c>
      <c r="AE104">
        <f t="shared" si="106"/>
        <v>5</v>
      </c>
      <c r="AF104">
        <f t="shared" si="106"/>
        <v>36</v>
      </c>
      <c r="AG104">
        <f t="shared" si="106"/>
        <v>38</v>
      </c>
      <c r="AH104">
        <f t="shared" si="106"/>
        <v>146</v>
      </c>
      <c r="AI104">
        <f t="shared" si="106"/>
        <v>73</v>
      </c>
      <c r="AJ104">
        <f t="shared" si="106"/>
        <v>173</v>
      </c>
      <c r="AK104">
        <f t="shared" si="106"/>
        <v>27</v>
      </c>
    </row>
    <row r="105" spans="1:37">
      <c r="A105" s="28"/>
      <c r="B105" s="7" t="s">
        <v>67</v>
      </c>
      <c r="C105">
        <v>147</v>
      </c>
      <c r="D105">
        <v>22</v>
      </c>
      <c r="E105">
        <v>22</v>
      </c>
      <c r="F105">
        <v>34</v>
      </c>
      <c r="G105">
        <v>13</v>
      </c>
      <c r="H105">
        <v>4</v>
      </c>
      <c r="I105">
        <v>24</v>
      </c>
      <c r="J105">
        <v>13</v>
      </c>
      <c r="K105">
        <v>60</v>
      </c>
      <c r="L105">
        <v>8</v>
      </c>
      <c r="M105">
        <v>11</v>
      </c>
      <c r="N105">
        <v>1</v>
      </c>
      <c r="O105">
        <v>33</v>
      </c>
      <c r="P105">
        <v>21</v>
      </c>
      <c r="Q105">
        <v>5</v>
      </c>
      <c r="R105">
        <v>16</v>
      </c>
      <c r="S105" s="9">
        <f t="shared" si="105"/>
        <v>434</v>
      </c>
      <c r="U105">
        <v>2</v>
      </c>
      <c r="V105">
        <f t="shared" si="67"/>
        <v>320</v>
      </c>
      <c r="W105">
        <f t="shared" ref="W105:AK105" si="107">SUM(D105+D103)</f>
        <v>27</v>
      </c>
      <c r="X105">
        <f t="shared" si="107"/>
        <v>39</v>
      </c>
      <c r="Y105">
        <f t="shared" si="107"/>
        <v>76</v>
      </c>
      <c r="Z105">
        <f t="shared" si="107"/>
        <v>16</v>
      </c>
      <c r="AA105">
        <f t="shared" si="107"/>
        <v>8</v>
      </c>
      <c r="AB105">
        <f t="shared" si="107"/>
        <v>32</v>
      </c>
      <c r="AC105">
        <f t="shared" si="107"/>
        <v>16</v>
      </c>
      <c r="AD105">
        <f t="shared" si="107"/>
        <v>112</v>
      </c>
      <c r="AE105">
        <f t="shared" si="107"/>
        <v>12</v>
      </c>
      <c r="AF105">
        <f t="shared" si="107"/>
        <v>17</v>
      </c>
      <c r="AG105">
        <f t="shared" si="107"/>
        <v>4</v>
      </c>
      <c r="AH105">
        <f t="shared" si="107"/>
        <v>37</v>
      </c>
      <c r="AI105">
        <f t="shared" si="107"/>
        <v>21</v>
      </c>
      <c r="AJ105">
        <f t="shared" si="107"/>
        <v>10</v>
      </c>
      <c r="AK105">
        <f t="shared" si="107"/>
        <v>17</v>
      </c>
    </row>
    <row r="106" spans="1:37">
      <c r="A106" s="28">
        <v>44652</v>
      </c>
      <c r="B106" s="7" t="s">
        <v>64</v>
      </c>
      <c r="C106" s="11">
        <v>2</v>
      </c>
      <c r="D106" s="11">
        <v>0</v>
      </c>
      <c r="E106" s="11">
        <v>2</v>
      </c>
      <c r="F106" s="11"/>
      <c r="G106" s="11">
        <v>0</v>
      </c>
      <c r="H106" s="11">
        <v>2</v>
      </c>
      <c r="I106" s="11">
        <v>0</v>
      </c>
      <c r="J106" s="11">
        <v>0</v>
      </c>
      <c r="K106" s="11">
        <v>0</v>
      </c>
      <c r="L106" s="11">
        <v>0</v>
      </c>
      <c r="M106" s="11">
        <v>2</v>
      </c>
      <c r="N106" s="11">
        <v>0</v>
      </c>
      <c r="O106" s="11">
        <v>0</v>
      </c>
      <c r="P106" s="11"/>
      <c r="Q106" s="11">
        <v>0</v>
      </c>
      <c r="R106" s="11">
        <v>0</v>
      </c>
      <c r="S106" s="9">
        <f>SUM(C102:R102)</f>
        <v>8</v>
      </c>
      <c r="U106">
        <v>3</v>
      </c>
      <c r="V106">
        <f t="shared" si="67"/>
        <v>2082</v>
      </c>
      <c r="W106">
        <f t="shared" ref="W106:AK106" si="108">SUM(D106+D104)</f>
        <v>92</v>
      </c>
      <c r="X106">
        <f t="shared" si="108"/>
        <v>186</v>
      </c>
      <c r="Y106">
        <f t="shared" si="108"/>
        <v>179</v>
      </c>
      <c r="Z106">
        <f t="shared" si="108"/>
        <v>147</v>
      </c>
      <c r="AA106">
        <f t="shared" si="108"/>
        <v>7</v>
      </c>
      <c r="AB106">
        <f t="shared" si="108"/>
        <v>96</v>
      </c>
      <c r="AC106">
        <f t="shared" si="108"/>
        <v>156</v>
      </c>
      <c r="AD106">
        <f t="shared" si="108"/>
        <v>273</v>
      </c>
      <c r="AE106">
        <f t="shared" si="108"/>
        <v>5</v>
      </c>
      <c r="AF106">
        <f t="shared" si="108"/>
        <v>38</v>
      </c>
      <c r="AG106">
        <f t="shared" si="108"/>
        <v>38</v>
      </c>
      <c r="AH106">
        <f t="shared" si="108"/>
        <v>146</v>
      </c>
      <c r="AI106">
        <f t="shared" si="108"/>
        <v>73</v>
      </c>
      <c r="AJ106">
        <f t="shared" si="108"/>
        <v>173</v>
      </c>
      <c r="AK106">
        <f t="shared" si="108"/>
        <v>27</v>
      </c>
    </row>
    <row r="107" spans="1:37">
      <c r="A107" s="28"/>
      <c r="B107" s="7" t="s">
        <v>65</v>
      </c>
      <c r="C107" s="11">
        <v>77</v>
      </c>
      <c r="D107" s="11">
        <v>5</v>
      </c>
      <c r="E107" s="11">
        <v>35</v>
      </c>
      <c r="F107" s="11"/>
      <c r="G107" s="11">
        <v>11</v>
      </c>
      <c r="H107" s="11">
        <v>11</v>
      </c>
      <c r="I107" s="11">
        <v>3</v>
      </c>
      <c r="J107" s="11">
        <v>10</v>
      </c>
      <c r="K107" s="11">
        <v>57</v>
      </c>
      <c r="L107" s="11">
        <v>9</v>
      </c>
      <c r="M107" s="11">
        <v>7</v>
      </c>
      <c r="N107" s="11">
        <v>3</v>
      </c>
      <c r="O107" s="11">
        <v>19</v>
      </c>
      <c r="P107" s="11"/>
      <c r="Q107" s="11">
        <v>2</v>
      </c>
      <c r="R107" s="11">
        <v>1</v>
      </c>
      <c r="S107" s="9">
        <f>SUM(C103:R103)</f>
        <v>330</v>
      </c>
      <c r="U107">
        <v>4</v>
      </c>
      <c r="V107">
        <f t="shared" si="67"/>
        <v>224</v>
      </c>
      <c r="W107">
        <f t="shared" ref="W107:AK107" si="109">SUM(D107+D105)</f>
        <v>27</v>
      </c>
      <c r="X107">
        <f t="shared" si="109"/>
        <v>57</v>
      </c>
      <c r="Y107">
        <f t="shared" si="109"/>
        <v>34</v>
      </c>
      <c r="Z107">
        <f t="shared" si="109"/>
        <v>24</v>
      </c>
      <c r="AA107">
        <f t="shared" si="109"/>
        <v>15</v>
      </c>
      <c r="AB107">
        <f t="shared" si="109"/>
        <v>27</v>
      </c>
      <c r="AC107">
        <f t="shared" si="109"/>
        <v>23</v>
      </c>
      <c r="AD107">
        <f t="shared" si="109"/>
        <v>117</v>
      </c>
      <c r="AE107">
        <f t="shared" si="109"/>
        <v>17</v>
      </c>
      <c r="AF107">
        <f t="shared" si="109"/>
        <v>18</v>
      </c>
      <c r="AG107">
        <f t="shared" si="109"/>
        <v>4</v>
      </c>
      <c r="AH107">
        <f t="shared" si="109"/>
        <v>52</v>
      </c>
      <c r="AI107">
        <f t="shared" si="109"/>
        <v>21</v>
      </c>
      <c r="AJ107">
        <f t="shared" si="109"/>
        <v>7</v>
      </c>
      <c r="AK107">
        <f t="shared" si="109"/>
        <v>17</v>
      </c>
    </row>
    <row r="108" spans="1:37">
      <c r="A108" s="28"/>
      <c r="B108" s="7" t="s">
        <v>66</v>
      </c>
      <c r="C108">
        <v>2426</v>
      </c>
      <c r="D108">
        <v>238</v>
      </c>
      <c r="E108">
        <v>385</v>
      </c>
      <c r="F108">
        <v>32</v>
      </c>
      <c r="G108">
        <v>147</v>
      </c>
      <c r="H108">
        <v>198</v>
      </c>
      <c r="I108">
        <v>43</v>
      </c>
      <c r="J108">
        <v>106</v>
      </c>
      <c r="K108">
        <v>833</v>
      </c>
      <c r="L108">
        <v>16</v>
      </c>
      <c r="M108">
        <v>164</v>
      </c>
      <c r="N108">
        <v>46</v>
      </c>
      <c r="O108">
        <v>453</v>
      </c>
      <c r="P108">
        <v>76</v>
      </c>
      <c r="Q108">
        <v>156</v>
      </c>
      <c r="R108">
        <v>83</v>
      </c>
      <c r="S108" s="9">
        <f t="shared" si="105"/>
        <v>5402</v>
      </c>
      <c r="U108">
        <v>1</v>
      </c>
      <c r="V108">
        <f t="shared" si="67"/>
        <v>2428</v>
      </c>
      <c r="W108">
        <f t="shared" ref="W108:AK108" si="110">SUM(D108+D106)</f>
        <v>238</v>
      </c>
      <c r="X108">
        <f t="shared" si="110"/>
        <v>387</v>
      </c>
      <c r="Y108">
        <f t="shared" si="110"/>
        <v>32</v>
      </c>
      <c r="Z108">
        <f t="shared" si="110"/>
        <v>147</v>
      </c>
      <c r="AA108">
        <f t="shared" si="110"/>
        <v>200</v>
      </c>
      <c r="AB108">
        <f t="shared" si="110"/>
        <v>43</v>
      </c>
      <c r="AC108">
        <f t="shared" si="110"/>
        <v>106</v>
      </c>
      <c r="AD108">
        <f t="shared" si="110"/>
        <v>833</v>
      </c>
      <c r="AE108">
        <f t="shared" si="110"/>
        <v>16</v>
      </c>
      <c r="AF108">
        <f t="shared" si="110"/>
        <v>166</v>
      </c>
      <c r="AG108">
        <f t="shared" si="110"/>
        <v>46</v>
      </c>
      <c r="AH108">
        <f t="shared" si="110"/>
        <v>453</v>
      </c>
      <c r="AI108">
        <f t="shared" si="110"/>
        <v>76</v>
      </c>
      <c r="AJ108">
        <f t="shared" si="110"/>
        <v>156</v>
      </c>
      <c r="AK108">
        <f t="shared" si="110"/>
        <v>83</v>
      </c>
    </row>
    <row r="109" spans="1:37">
      <c r="A109" s="28"/>
      <c r="B109" s="7" t="s">
        <v>67</v>
      </c>
      <c r="C109">
        <v>79</v>
      </c>
      <c r="D109">
        <v>17</v>
      </c>
      <c r="E109">
        <v>217</v>
      </c>
      <c r="F109">
        <v>5</v>
      </c>
      <c r="G109">
        <v>31</v>
      </c>
      <c r="H109">
        <v>34</v>
      </c>
      <c r="I109">
        <v>15</v>
      </c>
      <c r="J109">
        <v>17</v>
      </c>
      <c r="K109">
        <v>153</v>
      </c>
      <c r="L109">
        <v>19</v>
      </c>
      <c r="M109">
        <v>27</v>
      </c>
      <c r="N109">
        <v>0</v>
      </c>
      <c r="O109">
        <v>21</v>
      </c>
      <c r="P109">
        <v>11</v>
      </c>
      <c r="Q109">
        <v>3</v>
      </c>
      <c r="R109">
        <v>0</v>
      </c>
      <c r="S109" s="9">
        <f t="shared" si="105"/>
        <v>649</v>
      </c>
      <c r="U109">
        <v>2</v>
      </c>
      <c r="V109">
        <f t="shared" si="67"/>
        <v>156</v>
      </c>
      <c r="W109">
        <f t="shared" ref="W109:AK109" si="111">SUM(D109+D107)</f>
        <v>22</v>
      </c>
      <c r="X109">
        <f t="shared" si="111"/>
        <v>252</v>
      </c>
      <c r="Y109">
        <f t="shared" si="111"/>
        <v>5</v>
      </c>
      <c r="Z109">
        <f t="shared" si="111"/>
        <v>42</v>
      </c>
      <c r="AA109">
        <f t="shared" si="111"/>
        <v>45</v>
      </c>
      <c r="AB109">
        <f t="shared" si="111"/>
        <v>18</v>
      </c>
      <c r="AC109">
        <f t="shared" si="111"/>
        <v>27</v>
      </c>
      <c r="AD109">
        <f t="shared" si="111"/>
        <v>210</v>
      </c>
      <c r="AE109">
        <f t="shared" si="111"/>
        <v>28</v>
      </c>
      <c r="AF109">
        <f t="shared" si="111"/>
        <v>34</v>
      </c>
      <c r="AG109">
        <f t="shared" si="111"/>
        <v>3</v>
      </c>
      <c r="AH109">
        <f t="shared" si="111"/>
        <v>40</v>
      </c>
      <c r="AI109">
        <f t="shared" si="111"/>
        <v>11</v>
      </c>
      <c r="AJ109">
        <f t="shared" si="111"/>
        <v>5</v>
      </c>
      <c r="AK109">
        <f t="shared" si="111"/>
        <v>1</v>
      </c>
    </row>
    <row r="110" spans="1:37">
      <c r="A110" s="28">
        <v>44653</v>
      </c>
      <c r="B110" s="7" t="s">
        <v>64</v>
      </c>
      <c r="C110" s="11">
        <v>4</v>
      </c>
      <c r="D110" s="11">
        <v>3</v>
      </c>
      <c r="E110" s="11">
        <v>2</v>
      </c>
      <c r="F110" s="11">
        <v>0</v>
      </c>
      <c r="G110" s="11">
        <v>0</v>
      </c>
      <c r="H110" s="11">
        <v>0</v>
      </c>
      <c r="I110" s="11">
        <v>1</v>
      </c>
      <c r="J110" s="11">
        <v>0</v>
      </c>
      <c r="K110" s="11">
        <v>0</v>
      </c>
      <c r="L110" s="11">
        <v>1</v>
      </c>
      <c r="M110" s="11">
        <v>3</v>
      </c>
      <c r="N110" s="11"/>
      <c r="O110" s="11">
        <v>1</v>
      </c>
      <c r="P110" s="11">
        <v>0</v>
      </c>
      <c r="Q110" s="11">
        <v>1</v>
      </c>
      <c r="R110" s="11">
        <v>0</v>
      </c>
      <c r="S110" s="9">
        <f>SUM(C106:R106)</f>
        <v>8</v>
      </c>
      <c r="U110">
        <v>3</v>
      </c>
      <c r="V110">
        <f t="shared" si="67"/>
        <v>2430</v>
      </c>
      <c r="W110">
        <f t="shared" ref="W110:AK110" si="112">SUM(D110+D108)</f>
        <v>241</v>
      </c>
      <c r="X110">
        <f t="shared" si="112"/>
        <v>387</v>
      </c>
      <c r="Y110">
        <f t="shared" si="112"/>
        <v>32</v>
      </c>
      <c r="Z110">
        <f t="shared" si="112"/>
        <v>147</v>
      </c>
      <c r="AA110">
        <f t="shared" si="112"/>
        <v>198</v>
      </c>
      <c r="AB110">
        <f t="shared" si="112"/>
        <v>44</v>
      </c>
      <c r="AC110">
        <f t="shared" si="112"/>
        <v>106</v>
      </c>
      <c r="AD110">
        <f t="shared" si="112"/>
        <v>833</v>
      </c>
      <c r="AE110">
        <f t="shared" si="112"/>
        <v>17</v>
      </c>
      <c r="AF110">
        <f t="shared" si="112"/>
        <v>167</v>
      </c>
      <c r="AG110">
        <f t="shared" si="112"/>
        <v>46</v>
      </c>
      <c r="AH110">
        <f t="shared" si="112"/>
        <v>454</v>
      </c>
      <c r="AI110">
        <f t="shared" si="112"/>
        <v>76</v>
      </c>
      <c r="AJ110">
        <f t="shared" si="112"/>
        <v>157</v>
      </c>
      <c r="AK110">
        <f t="shared" si="112"/>
        <v>83</v>
      </c>
    </row>
    <row r="111" spans="1:37">
      <c r="A111" s="28"/>
      <c r="B111" s="7" t="s">
        <v>65</v>
      </c>
      <c r="C111" s="11">
        <v>95</v>
      </c>
      <c r="D111" s="11">
        <v>21</v>
      </c>
      <c r="E111" s="11">
        <v>35</v>
      </c>
      <c r="F111" s="11">
        <v>3</v>
      </c>
      <c r="G111" s="11">
        <v>24</v>
      </c>
      <c r="H111" s="11">
        <v>35</v>
      </c>
      <c r="I111" s="11">
        <v>24</v>
      </c>
      <c r="J111" s="11">
        <v>16</v>
      </c>
      <c r="K111" s="11">
        <v>39</v>
      </c>
      <c r="L111" s="11">
        <v>28</v>
      </c>
      <c r="M111" s="11">
        <v>18</v>
      </c>
      <c r="N111" s="11"/>
      <c r="O111" s="11">
        <v>3</v>
      </c>
      <c r="P111" s="11">
        <v>3</v>
      </c>
      <c r="Q111" s="11">
        <v>5</v>
      </c>
      <c r="R111" s="11">
        <v>0</v>
      </c>
      <c r="S111" s="9">
        <f>SUM(C107:R107)</f>
        <v>250</v>
      </c>
      <c r="U111">
        <v>4</v>
      </c>
      <c r="V111">
        <f t="shared" si="67"/>
        <v>174</v>
      </c>
      <c r="W111">
        <f t="shared" ref="W111:AK111" si="113">SUM(D111+D109)</f>
        <v>38</v>
      </c>
      <c r="X111">
        <f t="shared" si="113"/>
        <v>252</v>
      </c>
      <c r="Y111">
        <f t="shared" si="113"/>
        <v>8</v>
      </c>
      <c r="Z111">
        <f t="shared" si="113"/>
        <v>55</v>
      </c>
      <c r="AA111">
        <f t="shared" si="113"/>
        <v>69</v>
      </c>
      <c r="AB111">
        <f t="shared" si="113"/>
        <v>39</v>
      </c>
      <c r="AC111">
        <f t="shared" si="113"/>
        <v>33</v>
      </c>
      <c r="AD111">
        <f t="shared" si="113"/>
        <v>192</v>
      </c>
      <c r="AE111">
        <f t="shared" si="113"/>
        <v>47</v>
      </c>
      <c r="AF111">
        <f t="shared" si="113"/>
        <v>45</v>
      </c>
      <c r="AG111">
        <f t="shared" si="113"/>
        <v>0</v>
      </c>
      <c r="AH111">
        <f t="shared" si="113"/>
        <v>24</v>
      </c>
      <c r="AI111">
        <f t="shared" si="113"/>
        <v>14</v>
      </c>
      <c r="AJ111">
        <f t="shared" si="113"/>
        <v>8</v>
      </c>
      <c r="AK111">
        <f t="shared" si="113"/>
        <v>0</v>
      </c>
    </row>
    <row r="112" spans="1:37">
      <c r="A112" s="28"/>
      <c r="B112" s="7" t="s">
        <v>66</v>
      </c>
      <c r="C112">
        <v>1825</v>
      </c>
      <c r="D112">
        <v>485</v>
      </c>
      <c r="E112">
        <v>744</v>
      </c>
      <c r="F112">
        <v>81</v>
      </c>
      <c r="G112">
        <v>261</v>
      </c>
      <c r="H112">
        <v>290</v>
      </c>
      <c r="I112">
        <v>174</v>
      </c>
      <c r="J112">
        <v>233</v>
      </c>
      <c r="K112">
        <v>692</v>
      </c>
      <c r="L112">
        <v>396</v>
      </c>
      <c r="M112">
        <v>536</v>
      </c>
      <c r="N112">
        <v>60</v>
      </c>
      <c r="O112">
        <v>548</v>
      </c>
      <c r="P112">
        <v>192</v>
      </c>
      <c r="Q112">
        <v>146</v>
      </c>
      <c r="R112">
        <v>110</v>
      </c>
      <c r="S112" s="9">
        <f t="shared" si="105"/>
        <v>6773</v>
      </c>
      <c r="U112">
        <v>1</v>
      </c>
      <c r="V112">
        <f t="shared" si="67"/>
        <v>1829</v>
      </c>
      <c r="W112">
        <f t="shared" ref="W112:AK112" si="114">SUM(D112+D110)</f>
        <v>488</v>
      </c>
      <c r="X112">
        <f t="shared" si="114"/>
        <v>746</v>
      </c>
      <c r="Y112">
        <f t="shared" si="114"/>
        <v>81</v>
      </c>
      <c r="Z112">
        <f t="shared" si="114"/>
        <v>261</v>
      </c>
      <c r="AA112">
        <f t="shared" si="114"/>
        <v>290</v>
      </c>
      <c r="AB112">
        <f t="shared" si="114"/>
        <v>175</v>
      </c>
      <c r="AC112">
        <f t="shared" si="114"/>
        <v>233</v>
      </c>
      <c r="AD112">
        <f t="shared" si="114"/>
        <v>692</v>
      </c>
      <c r="AE112">
        <f t="shared" si="114"/>
        <v>397</v>
      </c>
      <c r="AF112">
        <f t="shared" si="114"/>
        <v>539</v>
      </c>
      <c r="AG112">
        <f t="shared" si="114"/>
        <v>60</v>
      </c>
      <c r="AH112">
        <f t="shared" si="114"/>
        <v>549</v>
      </c>
      <c r="AI112">
        <f t="shared" si="114"/>
        <v>192</v>
      </c>
      <c r="AJ112">
        <f t="shared" si="114"/>
        <v>147</v>
      </c>
      <c r="AK112">
        <f t="shared" si="114"/>
        <v>110</v>
      </c>
    </row>
    <row r="113" spans="1:37">
      <c r="A113" s="28"/>
      <c r="B113" s="7" t="s">
        <v>67</v>
      </c>
      <c r="C113">
        <v>105</v>
      </c>
      <c r="D113">
        <v>147</v>
      </c>
      <c r="E113">
        <v>254</v>
      </c>
      <c r="F113">
        <v>12</v>
      </c>
      <c r="G113">
        <v>37</v>
      </c>
      <c r="H113">
        <v>59</v>
      </c>
      <c r="I113">
        <v>138</v>
      </c>
      <c r="J113">
        <v>22</v>
      </c>
      <c r="K113">
        <v>82</v>
      </c>
      <c r="L113">
        <v>54</v>
      </c>
      <c r="M113">
        <v>55</v>
      </c>
      <c r="N113">
        <v>0</v>
      </c>
      <c r="O113">
        <v>11</v>
      </c>
      <c r="P113">
        <v>36</v>
      </c>
      <c r="Q113">
        <v>3</v>
      </c>
      <c r="R113">
        <v>0</v>
      </c>
      <c r="S113" s="9">
        <f t="shared" si="105"/>
        <v>1015</v>
      </c>
      <c r="U113">
        <v>2</v>
      </c>
      <c r="V113">
        <f t="shared" si="67"/>
        <v>200</v>
      </c>
      <c r="W113">
        <f t="shared" ref="W113:AK113" si="115">SUM(D113+D111)</f>
        <v>168</v>
      </c>
      <c r="X113">
        <f t="shared" si="115"/>
        <v>289</v>
      </c>
      <c r="Y113">
        <f t="shared" si="115"/>
        <v>15</v>
      </c>
      <c r="Z113">
        <f t="shared" si="115"/>
        <v>61</v>
      </c>
      <c r="AA113">
        <f t="shared" si="115"/>
        <v>94</v>
      </c>
      <c r="AB113">
        <f t="shared" si="115"/>
        <v>162</v>
      </c>
      <c r="AC113">
        <f t="shared" si="115"/>
        <v>38</v>
      </c>
      <c r="AD113">
        <f t="shared" si="115"/>
        <v>121</v>
      </c>
      <c r="AE113">
        <f t="shared" si="115"/>
        <v>82</v>
      </c>
      <c r="AF113">
        <f t="shared" si="115"/>
        <v>73</v>
      </c>
      <c r="AG113">
        <f t="shared" si="115"/>
        <v>0</v>
      </c>
      <c r="AH113">
        <f t="shared" si="115"/>
        <v>14</v>
      </c>
      <c r="AI113">
        <f t="shared" si="115"/>
        <v>39</v>
      </c>
      <c r="AJ113">
        <f t="shared" si="115"/>
        <v>8</v>
      </c>
      <c r="AK113">
        <f t="shared" si="115"/>
        <v>0</v>
      </c>
    </row>
    <row r="114" spans="1:37">
      <c r="A114" s="28">
        <v>44654</v>
      </c>
      <c r="B114" s="7" t="s">
        <v>64</v>
      </c>
      <c r="C114" s="11">
        <v>3</v>
      </c>
      <c r="D114" s="11">
        <v>1</v>
      </c>
      <c r="E114" s="11">
        <v>0</v>
      </c>
      <c r="F114" s="11">
        <v>1</v>
      </c>
      <c r="G114" s="11">
        <v>1</v>
      </c>
      <c r="H114" s="11">
        <v>0</v>
      </c>
      <c r="I114" s="11">
        <v>0</v>
      </c>
      <c r="J114" s="11">
        <v>0</v>
      </c>
      <c r="K114" s="11">
        <v>0</v>
      </c>
      <c r="L114" s="11">
        <v>1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9">
        <f t="shared" si="105"/>
        <v>7</v>
      </c>
      <c r="U114">
        <v>3</v>
      </c>
      <c r="V114">
        <f t="shared" si="67"/>
        <v>1828</v>
      </c>
      <c r="W114">
        <f t="shared" ref="W114:AK114" si="116">SUM(D114+D112)</f>
        <v>486</v>
      </c>
      <c r="X114">
        <f t="shared" si="116"/>
        <v>744</v>
      </c>
      <c r="Y114">
        <f t="shared" si="116"/>
        <v>82</v>
      </c>
      <c r="Z114">
        <f t="shared" si="116"/>
        <v>262</v>
      </c>
      <c r="AA114">
        <f t="shared" si="116"/>
        <v>290</v>
      </c>
      <c r="AB114">
        <f t="shared" si="116"/>
        <v>174</v>
      </c>
      <c r="AC114">
        <f t="shared" si="116"/>
        <v>233</v>
      </c>
      <c r="AD114">
        <f t="shared" si="116"/>
        <v>692</v>
      </c>
      <c r="AE114">
        <f t="shared" si="116"/>
        <v>397</v>
      </c>
      <c r="AF114">
        <f t="shared" si="116"/>
        <v>536</v>
      </c>
      <c r="AG114">
        <f t="shared" si="116"/>
        <v>60</v>
      </c>
      <c r="AH114">
        <f t="shared" si="116"/>
        <v>548</v>
      </c>
      <c r="AI114">
        <f t="shared" si="116"/>
        <v>192</v>
      </c>
      <c r="AJ114">
        <f t="shared" si="116"/>
        <v>146</v>
      </c>
      <c r="AK114">
        <f t="shared" si="116"/>
        <v>110</v>
      </c>
    </row>
    <row r="115" spans="1:37">
      <c r="A115" s="28"/>
      <c r="B115" s="7" t="s">
        <v>65</v>
      </c>
      <c r="C115" s="11">
        <v>126</v>
      </c>
      <c r="D115" s="11">
        <v>10</v>
      </c>
      <c r="E115" s="11">
        <v>27</v>
      </c>
      <c r="F115" s="11">
        <v>13</v>
      </c>
      <c r="G115" s="11">
        <v>25</v>
      </c>
      <c r="H115" s="11">
        <v>21</v>
      </c>
      <c r="I115" s="11">
        <v>9</v>
      </c>
      <c r="J115" s="11">
        <v>29</v>
      </c>
      <c r="K115" s="11">
        <v>46</v>
      </c>
      <c r="L115" s="11">
        <v>22</v>
      </c>
      <c r="M115" s="11">
        <v>9</v>
      </c>
      <c r="N115" s="11">
        <v>4</v>
      </c>
      <c r="O115" s="11">
        <v>0</v>
      </c>
      <c r="P115" s="11">
        <v>2</v>
      </c>
      <c r="Q115" s="11">
        <v>3</v>
      </c>
      <c r="R115" s="11">
        <v>1</v>
      </c>
      <c r="S115" s="9">
        <f t="shared" si="105"/>
        <v>347</v>
      </c>
      <c r="U115">
        <v>4</v>
      </c>
      <c r="V115">
        <f t="shared" si="67"/>
        <v>231</v>
      </c>
      <c r="W115">
        <f t="shared" ref="W115:AK115" si="117">SUM(D115+D113)</f>
        <v>157</v>
      </c>
      <c r="X115">
        <f t="shared" si="117"/>
        <v>281</v>
      </c>
      <c r="Y115">
        <f t="shared" si="117"/>
        <v>25</v>
      </c>
      <c r="Z115">
        <f t="shared" si="117"/>
        <v>62</v>
      </c>
      <c r="AA115">
        <f t="shared" si="117"/>
        <v>80</v>
      </c>
      <c r="AB115">
        <f t="shared" si="117"/>
        <v>147</v>
      </c>
      <c r="AC115">
        <f t="shared" si="117"/>
        <v>51</v>
      </c>
      <c r="AD115">
        <f t="shared" si="117"/>
        <v>128</v>
      </c>
      <c r="AE115">
        <f t="shared" si="117"/>
        <v>76</v>
      </c>
      <c r="AF115">
        <f t="shared" si="117"/>
        <v>64</v>
      </c>
      <c r="AG115">
        <f t="shared" si="117"/>
        <v>4</v>
      </c>
      <c r="AH115">
        <f t="shared" si="117"/>
        <v>11</v>
      </c>
      <c r="AI115">
        <f t="shared" si="117"/>
        <v>38</v>
      </c>
      <c r="AJ115">
        <f t="shared" si="117"/>
        <v>6</v>
      </c>
      <c r="AK115">
        <f t="shared" si="117"/>
        <v>1</v>
      </c>
    </row>
    <row r="116" spans="1:37">
      <c r="A116" s="28"/>
      <c r="B116" s="7" t="s">
        <v>66</v>
      </c>
      <c r="C116">
        <v>3308</v>
      </c>
      <c r="D116">
        <v>773</v>
      </c>
      <c r="E116">
        <v>393</v>
      </c>
      <c r="F116">
        <v>84</v>
      </c>
      <c r="G116">
        <v>264</v>
      </c>
      <c r="H116">
        <v>243</v>
      </c>
      <c r="I116">
        <v>157</v>
      </c>
      <c r="J116">
        <v>314</v>
      </c>
      <c r="K116">
        <v>812</v>
      </c>
      <c r="L116">
        <v>371</v>
      </c>
      <c r="M116">
        <v>383</v>
      </c>
      <c r="N116">
        <v>92</v>
      </c>
      <c r="O116">
        <v>234</v>
      </c>
      <c r="P116">
        <v>224</v>
      </c>
      <c r="Q116">
        <v>105</v>
      </c>
      <c r="R116">
        <v>163</v>
      </c>
      <c r="S116" s="9">
        <f t="shared" si="105"/>
        <v>7920</v>
      </c>
      <c r="U116">
        <v>1</v>
      </c>
      <c r="V116">
        <f t="shared" si="67"/>
        <v>3311</v>
      </c>
      <c r="W116">
        <f t="shared" ref="W116:AK116" si="118">SUM(D116+D114)</f>
        <v>774</v>
      </c>
      <c r="X116">
        <f t="shared" si="118"/>
        <v>393</v>
      </c>
      <c r="Y116">
        <f t="shared" si="118"/>
        <v>85</v>
      </c>
      <c r="Z116">
        <f t="shared" si="118"/>
        <v>265</v>
      </c>
      <c r="AA116">
        <f t="shared" si="118"/>
        <v>243</v>
      </c>
      <c r="AB116">
        <f t="shared" si="118"/>
        <v>157</v>
      </c>
      <c r="AC116">
        <f t="shared" si="118"/>
        <v>314</v>
      </c>
      <c r="AD116">
        <f t="shared" si="118"/>
        <v>812</v>
      </c>
      <c r="AE116">
        <f t="shared" si="118"/>
        <v>372</v>
      </c>
      <c r="AF116">
        <f t="shared" si="118"/>
        <v>383</v>
      </c>
      <c r="AG116">
        <f t="shared" si="118"/>
        <v>92</v>
      </c>
      <c r="AH116">
        <f t="shared" si="118"/>
        <v>234</v>
      </c>
      <c r="AI116">
        <f t="shared" si="118"/>
        <v>224</v>
      </c>
      <c r="AJ116">
        <f t="shared" si="118"/>
        <v>105</v>
      </c>
      <c r="AK116">
        <f t="shared" si="118"/>
        <v>163</v>
      </c>
    </row>
    <row r="117" spans="1:37">
      <c r="A117" s="28"/>
      <c r="B117" s="7" t="s">
        <v>67</v>
      </c>
      <c r="C117">
        <v>206</v>
      </c>
      <c r="D117">
        <v>37</v>
      </c>
      <c r="E117">
        <v>72</v>
      </c>
      <c r="F117">
        <v>6</v>
      </c>
      <c r="G117">
        <v>45</v>
      </c>
      <c r="H117">
        <v>57</v>
      </c>
      <c r="I117">
        <v>20</v>
      </c>
      <c r="J117">
        <v>30</v>
      </c>
      <c r="K117">
        <v>60</v>
      </c>
      <c r="L117">
        <v>64</v>
      </c>
      <c r="M117">
        <v>18</v>
      </c>
      <c r="N117">
        <v>7</v>
      </c>
      <c r="O117">
        <v>23</v>
      </c>
      <c r="P117">
        <v>5</v>
      </c>
      <c r="Q117">
        <v>10</v>
      </c>
      <c r="R117">
        <v>1</v>
      </c>
      <c r="S117" s="9">
        <f t="shared" si="105"/>
        <v>661</v>
      </c>
      <c r="U117">
        <v>2</v>
      </c>
      <c r="V117">
        <f t="shared" si="67"/>
        <v>332</v>
      </c>
      <c r="W117">
        <f t="shared" ref="W117:AK117" si="119">SUM(D117+D115)</f>
        <v>47</v>
      </c>
      <c r="X117">
        <f t="shared" si="119"/>
        <v>99</v>
      </c>
      <c r="Y117">
        <f t="shared" si="119"/>
        <v>19</v>
      </c>
      <c r="Z117">
        <f t="shared" si="119"/>
        <v>70</v>
      </c>
      <c r="AA117">
        <f t="shared" si="119"/>
        <v>78</v>
      </c>
      <c r="AB117">
        <f t="shared" si="119"/>
        <v>29</v>
      </c>
      <c r="AC117">
        <f t="shared" si="119"/>
        <v>59</v>
      </c>
      <c r="AD117">
        <f t="shared" si="119"/>
        <v>106</v>
      </c>
      <c r="AE117">
        <f t="shared" si="119"/>
        <v>86</v>
      </c>
      <c r="AF117">
        <f t="shared" si="119"/>
        <v>27</v>
      </c>
      <c r="AG117">
        <f t="shared" si="119"/>
        <v>11</v>
      </c>
      <c r="AH117">
        <f t="shared" si="119"/>
        <v>23</v>
      </c>
      <c r="AI117">
        <f t="shared" si="119"/>
        <v>7</v>
      </c>
      <c r="AJ117">
        <f t="shared" si="119"/>
        <v>13</v>
      </c>
      <c r="AK117">
        <f t="shared" si="119"/>
        <v>2</v>
      </c>
    </row>
    <row r="118" spans="1:37">
      <c r="A118" s="28">
        <v>44655</v>
      </c>
      <c r="B118" s="7" t="s">
        <v>64</v>
      </c>
      <c r="C118" s="11">
        <v>6</v>
      </c>
      <c r="D118" s="11">
        <v>1</v>
      </c>
      <c r="E118" s="11">
        <v>0</v>
      </c>
      <c r="F118" s="11">
        <v>0</v>
      </c>
      <c r="G118" s="11">
        <v>0</v>
      </c>
      <c r="H118" s="11">
        <v>1</v>
      </c>
      <c r="I118" s="11">
        <v>2</v>
      </c>
      <c r="J118" s="11">
        <v>1</v>
      </c>
      <c r="K118" s="11">
        <v>1</v>
      </c>
      <c r="L118" s="11">
        <v>0</v>
      </c>
      <c r="M118" s="11">
        <v>1</v>
      </c>
      <c r="N118" s="11">
        <v>0</v>
      </c>
      <c r="O118" s="11">
        <v>1</v>
      </c>
      <c r="P118" s="11">
        <v>0</v>
      </c>
      <c r="Q118" s="11">
        <v>0</v>
      </c>
      <c r="R118" s="11"/>
      <c r="S118" s="9">
        <f t="shared" si="105"/>
        <v>14</v>
      </c>
      <c r="U118">
        <v>3</v>
      </c>
      <c r="V118">
        <f t="shared" si="67"/>
        <v>3314</v>
      </c>
      <c r="W118">
        <f t="shared" ref="W118:AK118" si="120">SUM(D118+D116)</f>
        <v>774</v>
      </c>
      <c r="X118">
        <f t="shared" si="120"/>
        <v>393</v>
      </c>
      <c r="Y118">
        <f t="shared" si="120"/>
        <v>84</v>
      </c>
      <c r="Z118">
        <f t="shared" si="120"/>
        <v>264</v>
      </c>
      <c r="AA118">
        <f t="shared" si="120"/>
        <v>244</v>
      </c>
      <c r="AB118">
        <f t="shared" si="120"/>
        <v>159</v>
      </c>
      <c r="AC118">
        <f t="shared" si="120"/>
        <v>315</v>
      </c>
      <c r="AD118">
        <f t="shared" si="120"/>
        <v>813</v>
      </c>
      <c r="AE118">
        <f t="shared" si="120"/>
        <v>371</v>
      </c>
      <c r="AF118">
        <f t="shared" si="120"/>
        <v>384</v>
      </c>
      <c r="AG118">
        <f t="shared" si="120"/>
        <v>92</v>
      </c>
      <c r="AH118">
        <f t="shared" si="120"/>
        <v>235</v>
      </c>
      <c r="AI118">
        <f t="shared" si="120"/>
        <v>224</v>
      </c>
      <c r="AJ118">
        <f t="shared" si="120"/>
        <v>105</v>
      </c>
      <c r="AK118">
        <f t="shared" si="120"/>
        <v>163</v>
      </c>
    </row>
    <row r="119" spans="1:37">
      <c r="A119" s="28"/>
      <c r="B119" s="7" t="s">
        <v>65</v>
      </c>
      <c r="C119" s="11">
        <v>197</v>
      </c>
      <c r="D119" s="11">
        <v>7</v>
      </c>
      <c r="E119" s="11">
        <v>8</v>
      </c>
      <c r="F119" s="11">
        <v>1</v>
      </c>
      <c r="G119" s="11">
        <v>1</v>
      </c>
      <c r="H119" s="11">
        <v>3</v>
      </c>
      <c r="I119" s="11">
        <v>3</v>
      </c>
      <c r="J119" s="11">
        <v>9</v>
      </c>
      <c r="K119" s="11">
        <v>8</v>
      </c>
      <c r="L119" s="11">
        <v>1</v>
      </c>
      <c r="M119" s="11">
        <v>3</v>
      </c>
      <c r="N119" s="11">
        <v>1</v>
      </c>
      <c r="O119" s="11">
        <v>5</v>
      </c>
      <c r="P119" s="11">
        <v>1</v>
      </c>
      <c r="Q119" s="11">
        <v>2</v>
      </c>
      <c r="R119" s="11"/>
      <c r="S119" s="9">
        <f t="shared" si="105"/>
        <v>250</v>
      </c>
      <c r="U119">
        <v>4</v>
      </c>
      <c r="V119">
        <f t="shared" si="67"/>
        <v>403</v>
      </c>
      <c r="W119">
        <f t="shared" ref="W119:AK119" si="121">SUM(D119+D117)</f>
        <v>44</v>
      </c>
      <c r="X119">
        <f t="shared" si="121"/>
        <v>80</v>
      </c>
      <c r="Y119">
        <f t="shared" si="121"/>
        <v>7</v>
      </c>
      <c r="Z119">
        <f t="shared" si="121"/>
        <v>46</v>
      </c>
      <c r="AA119">
        <f t="shared" si="121"/>
        <v>60</v>
      </c>
      <c r="AB119">
        <f t="shared" si="121"/>
        <v>23</v>
      </c>
      <c r="AC119">
        <f t="shared" si="121"/>
        <v>39</v>
      </c>
      <c r="AD119">
        <f t="shared" si="121"/>
        <v>68</v>
      </c>
      <c r="AE119">
        <f t="shared" si="121"/>
        <v>65</v>
      </c>
      <c r="AF119">
        <f t="shared" si="121"/>
        <v>21</v>
      </c>
      <c r="AG119">
        <f t="shared" si="121"/>
        <v>8</v>
      </c>
      <c r="AH119">
        <f t="shared" si="121"/>
        <v>28</v>
      </c>
      <c r="AI119">
        <f t="shared" si="121"/>
        <v>6</v>
      </c>
      <c r="AJ119">
        <f t="shared" si="121"/>
        <v>12</v>
      </c>
      <c r="AK119">
        <f t="shared" si="121"/>
        <v>1</v>
      </c>
    </row>
    <row r="120" spans="1:37">
      <c r="A120" s="28"/>
      <c r="B120" s="7" t="s">
        <v>66</v>
      </c>
      <c r="C120">
        <v>6518</v>
      </c>
      <c r="D120">
        <v>933</v>
      </c>
      <c r="E120">
        <v>1193</v>
      </c>
      <c r="F120">
        <v>30</v>
      </c>
      <c r="G120">
        <v>44</v>
      </c>
      <c r="H120">
        <v>240</v>
      </c>
      <c r="I120">
        <v>594</v>
      </c>
      <c r="J120">
        <v>200</v>
      </c>
      <c r="K120">
        <v>1339</v>
      </c>
      <c r="L120">
        <v>262</v>
      </c>
      <c r="M120">
        <v>229</v>
      </c>
      <c r="N120">
        <v>50</v>
      </c>
      <c r="O120">
        <v>544</v>
      </c>
      <c r="P120">
        <v>309</v>
      </c>
      <c r="Q120">
        <v>60</v>
      </c>
      <c r="R120">
        <v>47</v>
      </c>
      <c r="S120" s="9">
        <f t="shared" si="105"/>
        <v>12592</v>
      </c>
      <c r="U120">
        <v>1</v>
      </c>
      <c r="V120">
        <f t="shared" si="67"/>
        <v>6524</v>
      </c>
      <c r="W120">
        <f t="shared" ref="W120:AK120" si="122">SUM(D120+D118)</f>
        <v>934</v>
      </c>
      <c r="X120">
        <f t="shared" si="122"/>
        <v>1193</v>
      </c>
      <c r="Y120">
        <f t="shared" si="122"/>
        <v>30</v>
      </c>
      <c r="Z120">
        <f t="shared" si="122"/>
        <v>44</v>
      </c>
      <c r="AA120">
        <f t="shared" si="122"/>
        <v>241</v>
      </c>
      <c r="AB120">
        <f t="shared" si="122"/>
        <v>596</v>
      </c>
      <c r="AC120">
        <f t="shared" si="122"/>
        <v>201</v>
      </c>
      <c r="AD120">
        <f t="shared" si="122"/>
        <v>1340</v>
      </c>
      <c r="AE120">
        <f t="shared" si="122"/>
        <v>262</v>
      </c>
      <c r="AF120">
        <f t="shared" si="122"/>
        <v>230</v>
      </c>
      <c r="AG120">
        <f t="shared" si="122"/>
        <v>50</v>
      </c>
      <c r="AH120">
        <f t="shared" si="122"/>
        <v>545</v>
      </c>
      <c r="AI120">
        <f t="shared" si="122"/>
        <v>309</v>
      </c>
      <c r="AJ120">
        <f t="shared" si="122"/>
        <v>60</v>
      </c>
      <c r="AK120">
        <f t="shared" si="122"/>
        <v>47</v>
      </c>
    </row>
    <row r="121" spans="1:37">
      <c r="A121" s="28"/>
      <c r="B121" s="7" t="s">
        <v>67</v>
      </c>
      <c r="C121">
        <v>348</v>
      </c>
      <c r="D121">
        <v>29</v>
      </c>
      <c r="E121">
        <v>28</v>
      </c>
      <c r="F121">
        <v>2</v>
      </c>
      <c r="G121">
        <v>5</v>
      </c>
      <c r="H121">
        <v>10</v>
      </c>
      <c r="I121">
        <v>9</v>
      </c>
      <c r="J121">
        <v>10</v>
      </c>
      <c r="K121">
        <v>31</v>
      </c>
      <c r="L121">
        <v>2</v>
      </c>
      <c r="M121">
        <v>4</v>
      </c>
      <c r="N121">
        <v>1</v>
      </c>
      <c r="O121">
        <v>9</v>
      </c>
      <c r="P121">
        <v>4</v>
      </c>
      <c r="Q121">
        <v>2</v>
      </c>
      <c r="R121">
        <v>0</v>
      </c>
      <c r="S121" s="9">
        <f t="shared" si="105"/>
        <v>494</v>
      </c>
      <c r="U121">
        <v>2</v>
      </c>
      <c r="V121">
        <f t="shared" si="67"/>
        <v>545</v>
      </c>
      <c r="W121">
        <f t="shared" ref="W121:AK121" si="123">SUM(D121+D119)</f>
        <v>36</v>
      </c>
      <c r="X121">
        <f t="shared" si="123"/>
        <v>36</v>
      </c>
      <c r="Y121">
        <f t="shared" si="123"/>
        <v>3</v>
      </c>
      <c r="Z121">
        <f t="shared" si="123"/>
        <v>6</v>
      </c>
      <c r="AA121">
        <f t="shared" si="123"/>
        <v>13</v>
      </c>
      <c r="AB121">
        <f t="shared" si="123"/>
        <v>12</v>
      </c>
      <c r="AC121">
        <f t="shared" si="123"/>
        <v>19</v>
      </c>
      <c r="AD121">
        <f t="shared" si="123"/>
        <v>39</v>
      </c>
      <c r="AE121">
        <f t="shared" si="123"/>
        <v>3</v>
      </c>
      <c r="AF121">
        <f t="shared" si="123"/>
        <v>7</v>
      </c>
      <c r="AG121">
        <f t="shared" si="123"/>
        <v>2</v>
      </c>
      <c r="AH121">
        <f t="shared" si="123"/>
        <v>14</v>
      </c>
      <c r="AI121">
        <f t="shared" si="123"/>
        <v>5</v>
      </c>
      <c r="AJ121">
        <f t="shared" si="123"/>
        <v>4</v>
      </c>
      <c r="AK121">
        <f t="shared" si="123"/>
        <v>0</v>
      </c>
    </row>
    <row r="122" spans="1:37">
      <c r="A122" s="28">
        <v>44656</v>
      </c>
      <c r="B122" s="7" t="s">
        <v>64</v>
      </c>
      <c r="C122" s="11">
        <v>1</v>
      </c>
      <c r="D122" s="11">
        <v>0</v>
      </c>
      <c r="E122" s="11">
        <v>1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1</v>
      </c>
      <c r="M122" s="11">
        <v>0</v>
      </c>
      <c r="N122" s="11">
        <v>0</v>
      </c>
      <c r="O122" s="11">
        <v>1</v>
      </c>
      <c r="P122" s="11">
        <v>0</v>
      </c>
      <c r="Q122" s="11">
        <v>0</v>
      </c>
      <c r="R122" s="11">
        <v>0</v>
      </c>
      <c r="S122" s="9">
        <f t="shared" si="105"/>
        <v>4</v>
      </c>
      <c r="U122">
        <v>3</v>
      </c>
      <c r="V122">
        <f t="shared" si="67"/>
        <v>6519</v>
      </c>
      <c r="W122">
        <f t="shared" ref="W122:AK122" si="124">SUM(D122+D120)</f>
        <v>933</v>
      </c>
      <c r="X122">
        <f t="shared" si="124"/>
        <v>1194</v>
      </c>
      <c r="Y122">
        <f t="shared" si="124"/>
        <v>30</v>
      </c>
      <c r="Z122">
        <f t="shared" si="124"/>
        <v>44</v>
      </c>
      <c r="AA122">
        <f t="shared" si="124"/>
        <v>240</v>
      </c>
      <c r="AB122">
        <f t="shared" si="124"/>
        <v>594</v>
      </c>
      <c r="AC122">
        <f t="shared" si="124"/>
        <v>200</v>
      </c>
      <c r="AD122">
        <f t="shared" si="124"/>
        <v>1339</v>
      </c>
      <c r="AE122">
        <f t="shared" si="124"/>
        <v>263</v>
      </c>
      <c r="AF122">
        <f t="shared" si="124"/>
        <v>229</v>
      </c>
      <c r="AG122">
        <f t="shared" si="124"/>
        <v>50</v>
      </c>
      <c r="AH122">
        <f t="shared" si="124"/>
        <v>545</v>
      </c>
      <c r="AI122">
        <f t="shared" si="124"/>
        <v>309</v>
      </c>
      <c r="AJ122">
        <f t="shared" si="124"/>
        <v>60</v>
      </c>
      <c r="AK122">
        <f t="shared" si="124"/>
        <v>47</v>
      </c>
    </row>
    <row r="123" spans="1:37">
      <c r="A123" s="28"/>
      <c r="B123" s="7" t="s">
        <v>65</v>
      </c>
      <c r="C123" s="11">
        <v>155</v>
      </c>
      <c r="D123" s="11">
        <v>13</v>
      </c>
      <c r="E123" s="11">
        <v>19</v>
      </c>
      <c r="F123" s="11">
        <v>5</v>
      </c>
      <c r="G123" s="11">
        <v>11</v>
      </c>
      <c r="H123" s="11">
        <v>6</v>
      </c>
      <c r="I123" s="11">
        <v>7</v>
      </c>
      <c r="J123" s="11">
        <v>10</v>
      </c>
      <c r="K123" s="11">
        <v>14</v>
      </c>
      <c r="L123" s="11">
        <v>5</v>
      </c>
      <c r="M123" s="11">
        <v>5</v>
      </c>
      <c r="N123" s="11">
        <v>1</v>
      </c>
      <c r="O123" s="11">
        <v>8</v>
      </c>
      <c r="P123" s="11">
        <v>6</v>
      </c>
      <c r="Q123" s="11">
        <v>2</v>
      </c>
      <c r="R123" s="11">
        <v>0</v>
      </c>
      <c r="S123" s="9">
        <f t="shared" si="105"/>
        <v>267</v>
      </c>
      <c r="U123">
        <v>4</v>
      </c>
      <c r="V123">
        <f t="shared" si="67"/>
        <v>503</v>
      </c>
      <c r="W123">
        <f t="shared" ref="W123:AK123" si="125">SUM(D123+D121)</f>
        <v>42</v>
      </c>
      <c r="X123">
        <f t="shared" si="125"/>
        <v>47</v>
      </c>
      <c r="Y123">
        <f t="shared" si="125"/>
        <v>7</v>
      </c>
      <c r="Z123">
        <f t="shared" si="125"/>
        <v>16</v>
      </c>
      <c r="AA123">
        <f t="shared" si="125"/>
        <v>16</v>
      </c>
      <c r="AB123">
        <f t="shared" si="125"/>
        <v>16</v>
      </c>
      <c r="AC123">
        <f t="shared" si="125"/>
        <v>20</v>
      </c>
      <c r="AD123">
        <f t="shared" si="125"/>
        <v>45</v>
      </c>
      <c r="AE123">
        <f t="shared" si="125"/>
        <v>7</v>
      </c>
      <c r="AF123">
        <f t="shared" si="125"/>
        <v>9</v>
      </c>
      <c r="AG123">
        <f t="shared" si="125"/>
        <v>2</v>
      </c>
      <c r="AH123">
        <f t="shared" si="125"/>
        <v>17</v>
      </c>
      <c r="AI123">
        <f t="shared" si="125"/>
        <v>10</v>
      </c>
      <c r="AJ123">
        <f t="shared" si="125"/>
        <v>4</v>
      </c>
      <c r="AK123">
        <f t="shared" si="125"/>
        <v>0</v>
      </c>
    </row>
    <row r="124" spans="1:37">
      <c r="A124" s="28"/>
      <c r="B124" s="7" t="s">
        <v>66</v>
      </c>
      <c r="C124">
        <v>7752</v>
      </c>
      <c r="D124">
        <v>607</v>
      </c>
      <c r="E124">
        <v>827</v>
      </c>
      <c r="F124">
        <v>73</v>
      </c>
      <c r="G124">
        <v>273</v>
      </c>
      <c r="H124">
        <v>467</v>
      </c>
      <c r="I124">
        <v>393</v>
      </c>
      <c r="J124">
        <v>586</v>
      </c>
      <c r="K124">
        <v>2863</v>
      </c>
      <c r="L124">
        <v>533</v>
      </c>
      <c r="M124">
        <v>466</v>
      </c>
      <c r="N124">
        <v>76</v>
      </c>
      <c r="O124">
        <v>750</v>
      </c>
      <c r="P124">
        <v>376</v>
      </c>
      <c r="Q124">
        <v>138</v>
      </c>
      <c r="R124">
        <v>76</v>
      </c>
      <c r="S124" s="9">
        <f t="shared" si="105"/>
        <v>16256</v>
      </c>
      <c r="U124">
        <v>1</v>
      </c>
      <c r="V124">
        <f t="shared" si="67"/>
        <v>7753</v>
      </c>
      <c r="W124">
        <f t="shared" ref="W124:AK124" si="126">SUM(D124+D122)</f>
        <v>607</v>
      </c>
      <c r="X124">
        <f t="shared" si="126"/>
        <v>828</v>
      </c>
      <c r="Y124">
        <f t="shared" si="126"/>
        <v>73</v>
      </c>
      <c r="Z124">
        <f t="shared" si="126"/>
        <v>273</v>
      </c>
      <c r="AA124">
        <f t="shared" si="126"/>
        <v>467</v>
      </c>
      <c r="AB124">
        <f t="shared" si="126"/>
        <v>393</v>
      </c>
      <c r="AC124">
        <f t="shared" si="126"/>
        <v>586</v>
      </c>
      <c r="AD124">
        <f t="shared" si="126"/>
        <v>2863</v>
      </c>
      <c r="AE124">
        <f t="shared" si="126"/>
        <v>534</v>
      </c>
      <c r="AF124">
        <f t="shared" si="126"/>
        <v>466</v>
      </c>
      <c r="AG124">
        <f t="shared" si="126"/>
        <v>76</v>
      </c>
      <c r="AH124">
        <f t="shared" si="126"/>
        <v>751</v>
      </c>
      <c r="AI124">
        <f t="shared" si="126"/>
        <v>376</v>
      </c>
      <c r="AJ124">
        <f t="shared" si="126"/>
        <v>138</v>
      </c>
      <c r="AK124">
        <f t="shared" si="126"/>
        <v>76</v>
      </c>
    </row>
    <row r="125" spans="1:37">
      <c r="A125" s="28"/>
      <c r="B125" s="7" t="s">
        <v>67</v>
      </c>
      <c r="C125">
        <v>231</v>
      </c>
      <c r="D125">
        <v>35</v>
      </c>
      <c r="E125">
        <v>70</v>
      </c>
      <c r="F125">
        <v>5</v>
      </c>
      <c r="G125">
        <v>17</v>
      </c>
      <c r="H125">
        <v>9</v>
      </c>
      <c r="I125">
        <v>9</v>
      </c>
      <c r="J125">
        <v>26</v>
      </c>
      <c r="K125">
        <v>51</v>
      </c>
      <c r="L125">
        <v>14</v>
      </c>
      <c r="M125">
        <v>4</v>
      </c>
      <c r="N125">
        <v>0</v>
      </c>
      <c r="O125">
        <v>32</v>
      </c>
      <c r="P125">
        <v>2</v>
      </c>
      <c r="Q125">
        <v>4</v>
      </c>
      <c r="R125">
        <v>1</v>
      </c>
      <c r="S125" s="9">
        <f t="shared" si="105"/>
        <v>510</v>
      </c>
      <c r="U125">
        <v>2</v>
      </c>
      <c r="V125">
        <f t="shared" si="67"/>
        <v>386</v>
      </c>
      <c r="W125">
        <f t="shared" ref="W125:AK125" si="127">SUM(D125+D123)</f>
        <v>48</v>
      </c>
      <c r="X125">
        <f t="shared" si="127"/>
        <v>89</v>
      </c>
      <c r="Y125">
        <f t="shared" si="127"/>
        <v>10</v>
      </c>
      <c r="Z125">
        <f t="shared" si="127"/>
        <v>28</v>
      </c>
      <c r="AA125">
        <f t="shared" si="127"/>
        <v>15</v>
      </c>
      <c r="AB125">
        <f t="shared" si="127"/>
        <v>16</v>
      </c>
      <c r="AC125">
        <f t="shared" si="127"/>
        <v>36</v>
      </c>
      <c r="AD125">
        <f t="shared" si="127"/>
        <v>65</v>
      </c>
      <c r="AE125">
        <f t="shared" si="127"/>
        <v>19</v>
      </c>
      <c r="AF125">
        <f t="shared" si="127"/>
        <v>9</v>
      </c>
      <c r="AG125">
        <f t="shared" si="127"/>
        <v>1</v>
      </c>
      <c r="AH125">
        <f t="shared" si="127"/>
        <v>40</v>
      </c>
      <c r="AI125">
        <f t="shared" si="127"/>
        <v>8</v>
      </c>
      <c r="AJ125">
        <f t="shared" si="127"/>
        <v>6</v>
      </c>
      <c r="AK125">
        <f t="shared" si="127"/>
        <v>1</v>
      </c>
    </row>
    <row r="126" spans="1:37">
      <c r="A126" s="28">
        <v>44657</v>
      </c>
      <c r="B126" s="7" t="s">
        <v>64</v>
      </c>
      <c r="C126" s="11">
        <v>4</v>
      </c>
      <c r="D126" s="11">
        <v>2</v>
      </c>
      <c r="E126" s="11">
        <v>0</v>
      </c>
      <c r="F126" s="11">
        <v>0</v>
      </c>
      <c r="G126" s="11">
        <v>1</v>
      </c>
      <c r="H126" s="11">
        <v>1</v>
      </c>
      <c r="I126" s="11">
        <v>0</v>
      </c>
      <c r="J126" s="11">
        <v>3</v>
      </c>
      <c r="K126" s="11">
        <v>0</v>
      </c>
      <c r="L126" s="11">
        <v>0</v>
      </c>
      <c r="M126" s="11">
        <v>0</v>
      </c>
      <c r="N126" s="11">
        <v>0</v>
      </c>
      <c r="O126" s="11">
        <v>1</v>
      </c>
      <c r="P126" s="11">
        <v>0</v>
      </c>
      <c r="Q126" s="11"/>
      <c r="R126" s="11"/>
      <c r="S126" s="9">
        <f t="shared" si="105"/>
        <v>12</v>
      </c>
      <c r="U126">
        <v>3</v>
      </c>
      <c r="V126">
        <f t="shared" si="67"/>
        <v>7756</v>
      </c>
      <c r="W126">
        <f t="shared" ref="W126:AK126" si="128">SUM(D126+D124)</f>
        <v>609</v>
      </c>
      <c r="X126">
        <f t="shared" si="128"/>
        <v>827</v>
      </c>
      <c r="Y126">
        <f t="shared" si="128"/>
        <v>73</v>
      </c>
      <c r="Z126">
        <f t="shared" si="128"/>
        <v>274</v>
      </c>
      <c r="AA126">
        <f t="shared" si="128"/>
        <v>468</v>
      </c>
      <c r="AB126">
        <f t="shared" si="128"/>
        <v>393</v>
      </c>
      <c r="AC126">
        <f t="shared" si="128"/>
        <v>589</v>
      </c>
      <c r="AD126">
        <f t="shared" si="128"/>
        <v>2863</v>
      </c>
      <c r="AE126">
        <f t="shared" si="128"/>
        <v>533</v>
      </c>
      <c r="AF126">
        <f t="shared" si="128"/>
        <v>466</v>
      </c>
      <c r="AG126">
        <f t="shared" si="128"/>
        <v>76</v>
      </c>
      <c r="AH126">
        <f t="shared" si="128"/>
        <v>751</v>
      </c>
      <c r="AI126">
        <f t="shared" si="128"/>
        <v>376</v>
      </c>
      <c r="AJ126">
        <f t="shared" si="128"/>
        <v>138</v>
      </c>
      <c r="AK126">
        <f t="shared" si="128"/>
        <v>76</v>
      </c>
    </row>
    <row r="127" spans="1:37">
      <c r="A127" s="28"/>
      <c r="B127" s="7" t="s">
        <v>65</v>
      </c>
      <c r="C127" s="11">
        <v>139</v>
      </c>
      <c r="D127" s="11">
        <v>7</v>
      </c>
      <c r="E127" s="11">
        <v>16</v>
      </c>
      <c r="F127" s="11">
        <v>30</v>
      </c>
      <c r="G127" s="11">
        <v>25</v>
      </c>
      <c r="H127" s="11">
        <v>26</v>
      </c>
      <c r="I127" s="11">
        <v>1</v>
      </c>
      <c r="J127" s="11">
        <v>9</v>
      </c>
      <c r="K127" s="11">
        <v>20</v>
      </c>
      <c r="L127" s="11">
        <v>9</v>
      </c>
      <c r="M127" s="11">
        <v>5</v>
      </c>
      <c r="N127" s="11">
        <v>3</v>
      </c>
      <c r="O127" s="11">
        <v>1</v>
      </c>
      <c r="P127" s="11">
        <v>4</v>
      </c>
      <c r="Q127" s="11"/>
      <c r="R127" s="11"/>
      <c r="S127" s="9">
        <f t="shared" si="105"/>
        <v>295</v>
      </c>
      <c r="U127">
        <v>4</v>
      </c>
      <c r="V127">
        <f t="shared" si="67"/>
        <v>370</v>
      </c>
      <c r="W127">
        <f t="shared" ref="W127:AK127" si="129">SUM(D127+D125)</f>
        <v>42</v>
      </c>
      <c r="X127">
        <f t="shared" si="129"/>
        <v>86</v>
      </c>
      <c r="Y127">
        <f t="shared" si="129"/>
        <v>35</v>
      </c>
      <c r="Z127">
        <f t="shared" si="129"/>
        <v>42</v>
      </c>
      <c r="AA127">
        <f t="shared" si="129"/>
        <v>35</v>
      </c>
      <c r="AB127">
        <f t="shared" si="129"/>
        <v>10</v>
      </c>
      <c r="AC127">
        <f t="shared" si="129"/>
        <v>35</v>
      </c>
      <c r="AD127">
        <f t="shared" si="129"/>
        <v>71</v>
      </c>
      <c r="AE127">
        <f t="shared" si="129"/>
        <v>23</v>
      </c>
      <c r="AF127">
        <f t="shared" si="129"/>
        <v>9</v>
      </c>
      <c r="AG127">
        <f t="shared" si="129"/>
        <v>3</v>
      </c>
      <c r="AH127">
        <f t="shared" si="129"/>
        <v>33</v>
      </c>
      <c r="AI127">
        <f t="shared" si="129"/>
        <v>6</v>
      </c>
      <c r="AJ127">
        <f t="shared" si="129"/>
        <v>4</v>
      </c>
      <c r="AK127">
        <f t="shared" si="129"/>
        <v>1</v>
      </c>
    </row>
    <row r="128" spans="1:37">
      <c r="A128" s="28"/>
      <c r="B128" s="7" t="s">
        <v>66</v>
      </c>
      <c r="C128">
        <v>7955</v>
      </c>
      <c r="D128">
        <v>996</v>
      </c>
      <c r="E128">
        <v>1059</v>
      </c>
      <c r="F128">
        <v>305</v>
      </c>
      <c r="G128">
        <v>501</v>
      </c>
      <c r="H128">
        <v>990</v>
      </c>
      <c r="I128">
        <v>613</v>
      </c>
      <c r="J128">
        <v>598</v>
      </c>
      <c r="K128">
        <v>2354</v>
      </c>
      <c r="L128">
        <v>634</v>
      </c>
      <c r="M128">
        <v>1375</v>
      </c>
      <c r="N128">
        <v>74</v>
      </c>
      <c r="O128">
        <v>775</v>
      </c>
      <c r="P128">
        <v>464</v>
      </c>
      <c r="Q128">
        <v>272</v>
      </c>
      <c r="R128">
        <v>62</v>
      </c>
      <c r="S128" s="9">
        <f t="shared" si="105"/>
        <v>19027</v>
      </c>
      <c r="U128">
        <v>1</v>
      </c>
      <c r="V128">
        <f t="shared" si="67"/>
        <v>7959</v>
      </c>
      <c r="W128">
        <f t="shared" ref="W128:AK128" si="130">SUM(D128+D126)</f>
        <v>998</v>
      </c>
      <c r="X128">
        <f t="shared" si="130"/>
        <v>1059</v>
      </c>
      <c r="Y128">
        <f t="shared" si="130"/>
        <v>305</v>
      </c>
      <c r="Z128">
        <f t="shared" si="130"/>
        <v>502</v>
      </c>
      <c r="AA128">
        <f t="shared" si="130"/>
        <v>991</v>
      </c>
      <c r="AB128">
        <f t="shared" si="130"/>
        <v>613</v>
      </c>
      <c r="AC128">
        <f t="shared" si="130"/>
        <v>601</v>
      </c>
      <c r="AD128">
        <f t="shared" si="130"/>
        <v>2354</v>
      </c>
      <c r="AE128">
        <f t="shared" si="130"/>
        <v>634</v>
      </c>
      <c r="AF128">
        <f t="shared" si="130"/>
        <v>1375</v>
      </c>
      <c r="AG128">
        <f t="shared" si="130"/>
        <v>74</v>
      </c>
      <c r="AH128">
        <f t="shared" si="130"/>
        <v>776</v>
      </c>
      <c r="AI128">
        <f t="shared" si="130"/>
        <v>464</v>
      </c>
      <c r="AJ128">
        <f t="shared" si="130"/>
        <v>272</v>
      </c>
      <c r="AK128">
        <f t="shared" si="130"/>
        <v>62</v>
      </c>
    </row>
    <row r="129" spans="1:37">
      <c r="A129" s="28"/>
      <c r="B129" s="7" t="s">
        <v>67</v>
      </c>
      <c r="C129">
        <v>351</v>
      </c>
      <c r="D129">
        <v>39</v>
      </c>
      <c r="E129">
        <v>29</v>
      </c>
      <c r="F129">
        <v>14</v>
      </c>
      <c r="G129">
        <v>17</v>
      </c>
      <c r="H129">
        <v>16</v>
      </c>
      <c r="I129">
        <v>54</v>
      </c>
      <c r="J129">
        <v>20</v>
      </c>
      <c r="K129">
        <v>34</v>
      </c>
      <c r="L129">
        <v>17</v>
      </c>
      <c r="M129">
        <v>27</v>
      </c>
      <c r="N129">
        <v>2</v>
      </c>
      <c r="O129">
        <v>4</v>
      </c>
      <c r="P129">
        <v>2</v>
      </c>
      <c r="Q129">
        <v>6</v>
      </c>
      <c r="R129">
        <v>1</v>
      </c>
      <c r="S129" s="9">
        <f t="shared" si="105"/>
        <v>633</v>
      </c>
      <c r="U129">
        <v>2</v>
      </c>
      <c r="V129">
        <f t="shared" si="67"/>
        <v>490</v>
      </c>
      <c r="W129">
        <f t="shared" ref="W129:AK129" si="131">SUM(D129+D127)</f>
        <v>46</v>
      </c>
      <c r="X129">
        <f t="shared" si="131"/>
        <v>45</v>
      </c>
      <c r="Y129">
        <f t="shared" si="131"/>
        <v>44</v>
      </c>
      <c r="Z129">
        <f t="shared" si="131"/>
        <v>42</v>
      </c>
      <c r="AA129">
        <f t="shared" si="131"/>
        <v>42</v>
      </c>
      <c r="AB129">
        <f t="shared" si="131"/>
        <v>55</v>
      </c>
      <c r="AC129">
        <f t="shared" si="131"/>
        <v>29</v>
      </c>
      <c r="AD129">
        <f t="shared" si="131"/>
        <v>54</v>
      </c>
      <c r="AE129">
        <f t="shared" si="131"/>
        <v>26</v>
      </c>
      <c r="AF129">
        <f t="shared" si="131"/>
        <v>32</v>
      </c>
      <c r="AG129">
        <f t="shared" si="131"/>
        <v>5</v>
      </c>
      <c r="AH129">
        <f t="shared" si="131"/>
        <v>5</v>
      </c>
      <c r="AI129">
        <f t="shared" si="131"/>
        <v>6</v>
      </c>
      <c r="AJ129">
        <f t="shared" si="131"/>
        <v>6</v>
      </c>
      <c r="AK129">
        <f t="shared" si="131"/>
        <v>1</v>
      </c>
    </row>
    <row r="130" spans="1:37">
      <c r="A130" s="28">
        <v>44658</v>
      </c>
      <c r="B130" s="7" t="s">
        <v>64</v>
      </c>
      <c r="C130" s="11">
        <v>1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1</v>
      </c>
      <c r="L130" s="11">
        <v>0</v>
      </c>
      <c r="M130" s="11">
        <v>0</v>
      </c>
      <c r="N130" s="11">
        <v>0</v>
      </c>
      <c r="O130" s="11">
        <v>93</v>
      </c>
      <c r="P130" s="11">
        <v>0</v>
      </c>
      <c r="Q130" s="11">
        <v>26</v>
      </c>
      <c r="R130" s="11">
        <v>0</v>
      </c>
      <c r="S130" s="9">
        <f t="shared" si="105"/>
        <v>121</v>
      </c>
      <c r="U130">
        <v>3</v>
      </c>
      <c r="V130">
        <f t="shared" si="67"/>
        <v>7956</v>
      </c>
      <c r="W130">
        <f t="shared" ref="W130:AK130" si="132">SUM(D130+D128)</f>
        <v>996</v>
      </c>
      <c r="X130">
        <f t="shared" si="132"/>
        <v>1059</v>
      </c>
      <c r="Y130">
        <f t="shared" si="132"/>
        <v>305</v>
      </c>
      <c r="Z130">
        <f t="shared" si="132"/>
        <v>501</v>
      </c>
      <c r="AA130">
        <f t="shared" si="132"/>
        <v>990</v>
      </c>
      <c r="AB130">
        <f t="shared" si="132"/>
        <v>613</v>
      </c>
      <c r="AC130">
        <f t="shared" si="132"/>
        <v>598</v>
      </c>
      <c r="AD130">
        <f t="shared" si="132"/>
        <v>2355</v>
      </c>
      <c r="AE130">
        <f t="shared" si="132"/>
        <v>634</v>
      </c>
      <c r="AF130">
        <f t="shared" si="132"/>
        <v>1375</v>
      </c>
      <c r="AG130">
        <f t="shared" si="132"/>
        <v>74</v>
      </c>
      <c r="AH130">
        <f t="shared" si="132"/>
        <v>868</v>
      </c>
      <c r="AI130">
        <f t="shared" si="132"/>
        <v>464</v>
      </c>
      <c r="AJ130">
        <f t="shared" si="132"/>
        <v>298</v>
      </c>
      <c r="AK130">
        <f t="shared" si="132"/>
        <v>62</v>
      </c>
    </row>
    <row r="131" spans="1:37">
      <c r="A131" s="28"/>
      <c r="B131" s="7" t="s">
        <v>65</v>
      </c>
      <c r="C131" s="11">
        <v>251</v>
      </c>
      <c r="D131" s="11">
        <v>6</v>
      </c>
      <c r="E131" s="11">
        <v>12</v>
      </c>
      <c r="F131" s="11">
        <v>11</v>
      </c>
      <c r="G131" s="11">
        <v>5</v>
      </c>
      <c r="H131" s="11">
        <v>6</v>
      </c>
      <c r="I131" s="11">
        <v>8</v>
      </c>
      <c r="J131" s="11">
        <v>8</v>
      </c>
      <c r="K131" s="11">
        <v>60</v>
      </c>
      <c r="L131" s="11">
        <v>4</v>
      </c>
      <c r="M131" s="11">
        <v>5</v>
      </c>
      <c r="N131" s="11">
        <v>1</v>
      </c>
      <c r="O131" s="11">
        <v>2</v>
      </c>
      <c r="P131" s="11">
        <v>0</v>
      </c>
      <c r="Q131" s="11">
        <v>1</v>
      </c>
      <c r="R131" s="11">
        <v>0</v>
      </c>
      <c r="S131" s="9">
        <f t="shared" si="105"/>
        <v>380</v>
      </c>
      <c r="U131">
        <v>4</v>
      </c>
      <c r="V131">
        <f t="shared" si="67"/>
        <v>602</v>
      </c>
      <c r="W131">
        <f t="shared" ref="W131:AK131" si="133">SUM(D131+D129)</f>
        <v>45</v>
      </c>
      <c r="X131">
        <f t="shared" si="133"/>
        <v>41</v>
      </c>
      <c r="Y131">
        <f t="shared" si="133"/>
        <v>25</v>
      </c>
      <c r="Z131">
        <f t="shared" si="133"/>
        <v>22</v>
      </c>
      <c r="AA131">
        <f t="shared" si="133"/>
        <v>22</v>
      </c>
      <c r="AB131">
        <f t="shared" si="133"/>
        <v>62</v>
      </c>
      <c r="AC131">
        <f t="shared" si="133"/>
        <v>28</v>
      </c>
      <c r="AD131">
        <f t="shared" si="133"/>
        <v>94</v>
      </c>
      <c r="AE131">
        <f t="shared" si="133"/>
        <v>21</v>
      </c>
      <c r="AF131">
        <f t="shared" si="133"/>
        <v>32</v>
      </c>
      <c r="AG131">
        <f t="shared" si="133"/>
        <v>3</v>
      </c>
      <c r="AH131">
        <f t="shared" si="133"/>
        <v>6</v>
      </c>
      <c r="AI131">
        <f t="shared" si="133"/>
        <v>2</v>
      </c>
      <c r="AJ131">
        <f t="shared" si="133"/>
        <v>7</v>
      </c>
      <c r="AK131">
        <f t="shared" si="133"/>
        <v>1</v>
      </c>
    </row>
    <row r="132" spans="1:37">
      <c r="A132" s="28"/>
      <c r="B132" s="7" t="s">
        <v>66</v>
      </c>
      <c r="C132">
        <v>8319</v>
      </c>
      <c r="D132">
        <v>1321</v>
      </c>
      <c r="E132">
        <v>2022</v>
      </c>
      <c r="F132">
        <v>812</v>
      </c>
      <c r="G132">
        <v>352</v>
      </c>
      <c r="H132">
        <v>925</v>
      </c>
      <c r="I132">
        <v>557</v>
      </c>
      <c r="J132">
        <v>559</v>
      </c>
      <c r="K132">
        <v>2131</v>
      </c>
      <c r="L132">
        <v>401</v>
      </c>
      <c r="M132">
        <v>905</v>
      </c>
      <c r="N132">
        <v>51</v>
      </c>
      <c r="O132">
        <v>638</v>
      </c>
      <c r="P132">
        <v>486</v>
      </c>
      <c r="Q132">
        <v>60</v>
      </c>
      <c r="R132">
        <v>259</v>
      </c>
      <c r="S132" s="9">
        <f t="shared" si="105"/>
        <v>19798</v>
      </c>
      <c r="U132">
        <v>1</v>
      </c>
      <c r="V132">
        <f t="shared" ref="V132:V182" si="134">SUM(C132+C130)</f>
        <v>8320</v>
      </c>
      <c r="W132">
        <f t="shared" ref="W132:AK132" si="135">SUM(D132+D130)</f>
        <v>1321</v>
      </c>
      <c r="X132">
        <f t="shared" si="135"/>
        <v>2022</v>
      </c>
      <c r="Y132">
        <f t="shared" si="135"/>
        <v>812</v>
      </c>
      <c r="Z132">
        <f t="shared" si="135"/>
        <v>352</v>
      </c>
      <c r="AA132">
        <f t="shared" si="135"/>
        <v>925</v>
      </c>
      <c r="AB132">
        <f t="shared" si="135"/>
        <v>557</v>
      </c>
      <c r="AC132">
        <f t="shared" si="135"/>
        <v>559</v>
      </c>
      <c r="AD132">
        <f t="shared" si="135"/>
        <v>2132</v>
      </c>
      <c r="AE132">
        <f t="shared" si="135"/>
        <v>401</v>
      </c>
      <c r="AF132">
        <f t="shared" si="135"/>
        <v>905</v>
      </c>
      <c r="AG132">
        <f t="shared" si="135"/>
        <v>51</v>
      </c>
      <c r="AH132">
        <f t="shared" si="135"/>
        <v>731</v>
      </c>
      <c r="AI132">
        <f t="shared" si="135"/>
        <v>486</v>
      </c>
      <c r="AJ132">
        <f t="shared" si="135"/>
        <v>86</v>
      </c>
      <c r="AK132">
        <f t="shared" si="135"/>
        <v>259</v>
      </c>
    </row>
    <row r="133" spans="1:37">
      <c r="A133" s="28"/>
      <c r="B133" s="7" t="s">
        <v>67</v>
      </c>
      <c r="C133">
        <v>424</v>
      </c>
      <c r="D133">
        <v>45</v>
      </c>
      <c r="E133">
        <v>11</v>
      </c>
      <c r="F133">
        <v>11</v>
      </c>
      <c r="G133">
        <v>7</v>
      </c>
      <c r="H133">
        <v>21</v>
      </c>
      <c r="I133">
        <v>11</v>
      </c>
      <c r="J133">
        <v>13</v>
      </c>
      <c r="K133">
        <v>31</v>
      </c>
      <c r="L133">
        <v>4</v>
      </c>
      <c r="M133">
        <v>5</v>
      </c>
      <c r="N133">
        <v>6</v>
      </c>
      <c r="O133">
        <v>6</v>
      </c>
      <c r="P133">
        <v>3</v>
      </c>
      <c r="Q133">
        <v>1</v>
      </c>
      <c r="R133">
        <v>1</v>
      </c>
      <c r="S133" s="9">
        <f t="shared" si="105"/>
        <v>600</v>
      </c>
      <c r="U133">
        <v>2</v>
      </c>
      <c r="V133">
        <f t="shared" si="134"/>
        <v>675</v>
      </c>
      <c r="W133">
        <f t="shared" ref="W133:AK133" si="136">SUM(D133+D131)</f>
        <v>51</v>
      </c>
      <c r="X133">
        <f t="shared" si="136"/>
        <v>23</v>
      </c>
      <c r="Y133">
        <f t="shared" si="136"/>
        <v>22</v>
      </c>
      <c r="Z133">
        <f t="shared" si="136"/>
        <v>12</v>
      </c>
      <c r="AA133">
        <f t="shared" si="136"/>
        <v>27</v>
      </c>
      <c r="AB133">
        <f t="shared" si="136"/>
        <v>19</v>
      </c>
      <c r="AC133">
        <f t="shared" si="136"/>
        <v>21</v>
      </c>
      <c r="AD133">
        <f t="shared" si="136"/>
        <v>91</v>
      </c>
      <c r="AE133">
        <f t="shared" si="136"/>
        <v>8</v>
      </c>
      <c r="AF133">
        <f t="shared" si="136"/>
        <v>10</v>
      </c>
      <c r="AG133">
        <f t="shared" si="136"/>
        <v>7</v>
      </c>
      <c r="AH133">
        <f t="shared" si="136"/>
        <v>8</v>
      </c>
      <c r="AI133">
        <f t="shared" si="136"/>
        <v>3</v>
      </c>
      <c r="AJ133">
        <f t="shared" si="136"/>
        <v>2</v>
      </c>
      <c r="AK133">
        <f t="shared" si="136"/>
        <v>1</v>
      </c>
    </row>
    <row r="134" spans="1:37">
      <c r="A134" s="28">
        <v>44659</v>
      </c>
      <c r="B134" s="7" t="s">
        <v>64</v>
      </c>
      <c r="C134" s="11">
        <v>133</v>
      </c>
      <c r="D134" s="11">
        <v>0</v>
      </c>
      <c r="E134" s="11">
        <v>56</v>
      </c>
      <c r="F134" s="11">
        <v>0</v>
      </c>
      <c r="G134" s="11">
        <v>2</v>
      </c>
      <c r="H134" s="11">
        <v>1</v>
      </c>
      <c r="I134" s="11">
        <v>0</v>
      </c>
      <c r="J134" s="11">
        <v>0</v>
      </c>
      <c r="K134" s="11">
        <v>0</v>
      </c>
      <c r="L134" s="11">
        <v>1</v>
      </c>
      <c r="M134" s="11">
        <v>12</v>
      </c>
      <c r="N134" s="11">
        <v>0</v>
      </c>
      <c r="O134" s="11">
        <v>87</v>
      </c>
      <c r="P134" s="11">
        <v>9</v>
      </c>
      <c r="Q134" s="11">
        <v>0</v>
      </c>
      <c r="R134" s="11">
        <v>0</v>
      </c>
      <c r="S134" s="9">
        <f t="shared" ref="S134:S169" si="137">SUM(C134:R134)</f>
        <v>301</v>
      </c>
      <c r="U134">
        <v>3</v>
      </c>
      <c r="V134">
        <f t="shared" si="134"/>
        <v>8452</v>
      </c>
      <c r="W134">
        <f t="shared" ref="W134:AK134" si="138">SUM(D134+D132)</f>
        <v>1321</v>
      </c>
      <c r="X134">
        <f t="shared" si="138"/>
        <v>2078</v>
      </c>
      <c r="Y134">
        <f t="shared" si="138"/>
        <v>812</v>
      </c>
      <c r="Z134">
        <f t="shared" si="138"/>
        <v>354</v>
      </c>
      <c r="AA134">
        <f t="shared" si="138"/>
        <v>926</v>
      </c>
      <c r="AB134">
        <f t="shared" si="138"/>
        <v>557</v>
      </c>
      <c r="AC134">
        <f t="shared" si="138"/>
        <v>559</v>
      </c>
      <c r="AD134">
        <f t="shared" si="138"/>
        <v>2131</v>
      </c>
      <c r="AE134">
        <f t="shared" si="138"/>
        <v>402</v>
      </c>
      <c r="AF134">
        <f t="shared" si="138"/>
        <v>917</v>
      </c>
      <c r="AG134">
        <f t="shared" si="138"/>
        <v>51</v>
      </c>
      <c r="AH134">
        <f t="shared" si="138"/>
        <v>725</v>
      </c>
      <c r="AI134">
        <f t="shared" si="138"/>
        <v>495</v>
      </c>
      <c r="AJ134">
        <f t="shared" si="138"/>
        <v>60</v>
      </c>
      <c r="AK134">
        <f t="shared" si="138"/>
        <v>259</v>
      </c>
    </row>
    <row r="135" spans="1:37">
      <c r="A135" s="28"/>
      <c r="B135" s="7" t="s">
        <v>65</v>
      </c>
      <c r="C135" s="11">
        <v>172</v>
      </c>
      <c r="D135" s="11">
        <v>7</v>
      </c>
      <c r="E135" s="11">
        <v>20</v>
      </c>
      <c r="F135" s="11">
        <v>9</v>
      </c>
      <c r="G135" s="11">
        <v>23</v>
      </c>
      <c r="H135" s="11">
        <v>8</v>
      </c>
      <c r="I135" s="11">
        <v>2</v>
      </c>
      <c r="J135" s="11">
        <v>5</v>
      </c>
      <c r="K135" s="11">
        <v>23</v>
      </c>
      <c r="L135" s="11">
        <v>6</v>
      </c>
      <c r="M135" s="11">
        <v>3</v>
      </c>
      <c r="N135" s="11">
        <v>2</v>
      </c>
      <c r="O135" s="11">
        <v>4</v>
      </c>
      <c r="P135" s="11">
        <v>7</v>
      </c>
      <c r="Q135" s="11">
        <v>1</v>
      </c>
      <c r="R135" s="11">
        <v>2</v>
      </c>
      <c r="S135" s="9">
        <f t="shared" si="137"/>
        <v>294</v>
      </c>
      <c r="U135">
        <v>4</v>
      </c>
      <c r="V135">
        <f t="shared" si="134"/>
        <v>596</v>
      </c>
      <c r="W135">
        <f t="shared" ref="W135:AK135" si="139">SUM(D135+D133)</f>
        <v>52</v>
      </c>
      <c r="X135">
        <f t="shared" si="139"/>
        <v>31</v>
      </c>
      <c r="Y135">
        <f t="shared" si="139"/>
        <v>20</v>
      </c>
      <c r="Z135">
        <f t="shared" si="139"/>
        <v>30</v>
      </c>
      <c r="AA135">
        <f t="shared" si="139"/>
        <v>29</v>
      </c>
      <c r="AB135">
        <f t="shared" si="139"/>
        <v>13</v>
      </c>
      <c r="AC135">
        <f t="shared" si="139"/>
        <v>18</v>
      </c>
      <c r="AD135">
        <f t="shared" si="139"/>
        <v>54</v>
      </c>
      <c r="AE135">
        <f t="shared" si="139"/>
        <v>10</v>
      </c>
      <c r="AF135">
        <f t="shared" si="139"/>
        <v>8</v>
      </c>
      <c r="AG135">
        <f t="shared" si="139"/>
        <v>8</v>
      </c>
      <c r="AH135">
        <f t="shared" si="139"/>
        <v>10</v>
      </c>
      <c r="AI135">
        <f t="shared" si="139"/>
        <v>10</v>
      </c>
      <c r="AJ135">
        <f t="shared" si="139"/>
        <v>2</v>
      </c>
      <c r="AK135">
        <f t="shared" si="139"/>
        <v>3</v>
      </c>
    </row>
    <row r="136" spans="1:37">
      <c r="A136" s="28"/>
      <c r="B136" s="7" t="s">
        <v>66</v>
      </c>
      <c r="C136">
        <v>6622</v>
      </c>
      <c r="D136">
        <v>2532</v>
      </c>
      <c r="E136">
        <v>1314</v>
      </c>
      <c r="F136">
        <v>591</v>
      </c>
      <c r="G136">
        <v>598</v>
      </c>
      <c r="H136">
        <v>1026</v>
      </c>
      <c r="I136">
        <v>355</v>
      </c>
      <c r="J136">
        <v>671</v>
      </c>
      <c r="K136">
        <v>2753</v>
      </c>
      <c r="L136">
        <v>2777</v>
      </c>
      <c r="M136">
        <v>1362</v>
      </c>
      <c r="N136">
        <v>40</v>
      </c>
      <c r="O136">
        <v>648</v>
      </c>
      <c r="P136">
        <v>316</v>
      </c>
      <c r="Q136">
        <v>83</v>
      </c>
      <c r="R136">
        <v>165</v>
      </c>
      <c r="S136" s="9">
        <f t="shared" si="137"/>
        <v>21853</v>
      </c>
      <c r="U136">
        <v>1</v>
      </c>
      <c r="V136">
        <f t="shared" si="134"/>
        <v>6755</v>
      </c>
      <c r="W136">
        <f t="shared" ref="W136:AK136" si="140">SUM(D136+D134)</f>
        <v>2532</v>
      </c>
      <c r="X136">
        <f t="shared" si="140"/>
        <v>1370</v>
      </c>
      <c r="Y136">
        <f t="shared" si="140"/>
        <v>591</v>
      </c>
      <c r="Z136">
        <f t="shared" si="140"/>
        <v>600</v>
      </c>
      <c r="AA136">
        <f t="shared" si="140"/>
        <v>1027</v>
      </c>
      <c r="AB136">
        <f t="shared" si="140"/>
        <v>355</v>
      </c>
      <c r="AC136">
        <f t="shared" si="140"/>
        <v>671</v>
      </c>
      <c r="AD136">
        <f t="shared" si="140"/>
        <v>2753</v>
      </c>
      <c r="AE136">
        <f t="shared" si="140"/>
        <v>2778</v>
      </c>
      <c r="AF136">
        <f t="shared" si="140"/>
        <v>1374</v>
      </c>
      <c r="AG136">
        <f t="shared" si="140"/>
        <v>40</v>
      </c>
      <c r="AH136">
        <f t="shared" si="140"/>
        <v>735</v>
      </c>
      <c r="AI136">
        <f t="shared" si="140"/>
        <v>325</v>
      </c>
      <c r="AJ136">
        <f t="shared" si="140"/>
        <v>83</v>
      </c>
      <c r="AK136">
        <f t="shared" si="140"/>
        <v>165</v>
      </c>
    </row>
    <row r="137" spans="1:37">
      <c r="A137" s="28"/>
      <c r="B137" s="7" t="s">
        <v>67</v>
      </c>
      <c r="C137">
        <v>316</v>
      </c>
      <c r="D137">
        <v>34</v>
      </c>
      <c r="E137">
        <v>201</v>
      </c>
      <c r="F137">
        <v>3</v>
      </c>
      <c r="G137">
        <v>25</v>
      </c>
      <c r="H137">
        <v>47</v>
      </c>
      <c r="I137">
        <v>5</v>
      </c>
      <c r="J137">
        <v>18</v>
      </c>
      <c r="K137">
        <v>39</v>
      </c>
      <c r="L137">
        <v>15</v>
      </c>
      <c r="M137">
        <v>27</v>
      </c>
      <c r="N137">
        <v>5</v>
      </c>
      <c r="O137">
        <v>15</v>
      </c>
      <c r="P137">
        <v>2</v>
      </c>
      <c r="Q137">
        <v>2</v>
      </c>
      <c r="R137">
        <v>2</v>
      </c>
      <c r="S137" s="9">
        <f t="shared" si="137"/>
        <v>756</v>
      </c>
      <c r="U137">
        <v>2</v>
      </c>
      <c r="V137">
        <f t="shared" si="134"/>
        <v>488</v>
      </c>
      <c r="W137">
        <f t="shared" ref="W137:AK137" si="141">SUM(D137+D135)</f>
        <v>41</v>
      </c>
      <c r="X137">
        <f t="shared" si="141"/>
        <v>221</v>
      </c>
      <c r="Y137">
        <f t="shared" si="141"/>
        <v>12</v>
      </c>
      <c r="Z137">
        <f t="shared" si="141"/>
        <v>48</v>
      </c>
      <c r="AA137">
        <f t="shared" si="141"/>
        <v>55</v>
      </c>
      <c r="AB137">
        <f t="shared" si="141"/>
        <v>7</v>
      </c>
      <c r="AC137">
        <f t="shared" si="141"/>
        <v>23</v>
      </c>
      <c r="AD137">
        <f t="shared" si="141"/>
        <v>62</v>
      </c>
      <c r="AE137">
        <f t="shared" si="141"/>
        <v>21</v>
      </c>
      <c r="AF137">
        <f t="shared" si="141"/>
        <v>30</v>
      </c>
      <c r="AG137">
        <f t="shared" si="141"/>
        <v>7</v>
      </c>
      <c r="AH137">
        <f t="shared" si="141"/>
        <v>19</v>
      </c>
      <c r="AI137">
        <f t="shared" si="141"/>
        <v>9</v>
      </c>
      <c r="AJ137">
        <f t="shared" si="141"/>
        <v>3</v>
      </c>
      <c r="AK137">
        <f t="shared" si="141"/>
        <v>4</v>
      </c>
    </row>
    <row r="138" spans="1:37">
      <c r="A138" s="28">
        <v>44660</v>
      </c>
      <c r="B138" s="7" t="s">
        <v>64</v>
      </c>
      <c r="C138" s="11">
        <v>92</v>
      </c>
      <c r="D138" s="11">
        <v>59</v>
      </c>
      <c r="E138" s="11">
        <v>0</v>
      </c>
      <c r="F138" s="11">
        <v>6</v>
      </c>
      <c r="G138" s="11">
        <v>3</v>
      </c>
      <c r="H138" s="11">
        <v>0</v>
      </c>
      <c r="I138" s="11">
        <v>0</v>
      </c>
      <c r="J138" s="11">
        <v>0</v>
      </c>
      <c r="K138" s="11">
        <v>37</v>
      </c>
      <c r="L138" s="11">
        <v>2</v>
      </c>
      <c r="M138" s="11">
        <v>7</v>
      </c>
      <c r="N138" s="11">
        <v>20</v>
      </c>
      <c r="O138" s="11">
        <v>0</v>
      </c>
      <c r="P138" s="11">
        <v>0</v>
      </c>
      <c r="Q138" s="11">
        <v>0</v>
      </c>
      <c r="R138" s="11">
        <v>2</v>
      </c>
      <c r="S138" s="9">
        <f t="shared" si="137"/>
        <v>228</v>
      </c>
      <c r="U138">
        <v>3</v>
      </c>
      <c r="V138">
        <f t="shared" si="134"/>
        <v>6714</v>
      </c>
      <c r="W138">
        <f t="shared" ref="W138:AK138" si="142">SUM(D138+D136)</f>
        <v>2591</v>
      </c>
      <c r="X138">
        <f t="shared" si="142"/>
        <v>1314</v>
      </c>
      <c r="Y138">
        <f t="shared" si="142"/>
        <v>597</v>
      </c>
      <c r="Z138">
        <f t="shared" si="142"/>
        <v>601</v>
      </c>
      <c r="AA138">
        <f t="shared" si="142"/>
        <v>1026</v>
      </c>
      <c r="AB138">
        <f t="shared" si="142"/>
        <v>355</v>
      </c>
      <c r="AC138">
        <f t="shared" si="142"/>
        <v>671</v>
      </c>
      <c r="AD138">
        <f t="shared" si="142"/>
        <v>2790</v>
      </c>
      <c r="AE138">
        <f t="shared" si="142"/>
        <v>2779</v>
      </c>
      <c r="AF138">
        <f t="shared" si="142"/>
        <v>1369</v>
      </c>
      <c r="AG138">
        <f t="shared" si="142"/>
        <v>60</v>
      </c>
      <c r="AH138">
        <f t="shared" si="142"/>
        <v>648</v>
      </c>
      <c r="AI138">
        <f t="shared" si="142"/>
        <v>316</v>
      </c>
      <c r="AJ138">
        <f t="shared" si="142"/>
        <v>83</v>
      </c>
      <c r="AK138">
        <f t="shared" si="142"/>
        <v>167</v>
      </c>
    </row>
    <row r="139" spans="1:37">
      <c r="A139" s="28"/>
      <c r="B139" s="7" t="s">
        <v>65</v>
      </c>
      <c r="C139" s="11">
        <v>380</v>
      </c>
      <c r="D139" s="11">
        <v>31</v>
      </c>
      <c r="E139" s="11">
        <v>28</v>
      </c>
      <c r="F139" s="11">
        <v>17</v>
      </c>
      <c r="G139" s="11">
        <v>21</v>
      </c>
      <c r="H139" s="11">
        <v>20</v>
      </c>
      <c r="I139" s="11">
        <v>5</v>
      </c>
      <c r="J139" s="11">
        <v>19</v>
      </c>
      <c r="K139" s="11">
        <v>31</v>
      </c>
      <c r="L139" s="11">
        <v>23</v>
      </c>
      <c r="M139" s="11">
        <v>6</v>
      </c>
      <c r="N139" s="11">
        <v>1</v>
      </c>
      <c r="O139" s="11">
        <v>1</v>
      </c>
      <c r="P139" s="11">
        <v>2</v>
      </c>
      <c r="Q139" s="11">
        <v>1</v>
      </c>
      <c r="R139" s="11">
        <v>1</v>
      </c>
      <c r="S139" s="9">
        <f t="shared" si="137"/>
        <v>587</v>
      </c>
      <c r="U139">
        <v>4</v>
      </c>
      <c r="V139">
        <f t="shared" si="134"/>
        <v>696</v>
      </c>
      <c r="W139">
        <f t="shared" ref="W139:AK139" si="143">SUM(D139+D137)</f>
        <v>65</v>
      </c>
      <c r="X139">
        <f t="shared" si="143"/>
        <v>229</v>
      </c>
      <c r="Y139">
        <f t="shared" si="143"/>
        <v>20</v>
      </c>
      <c r="Z139">
        <f t="shared" si="143"/>
        <v>46</v>
      </c>
      <c r="AA139">
        <f t="shared" si="143"/>
        <v>67</v>
      </c>
      <c r="AB139">
        <f t="shared" si="143"/>
        <v>10</v>
      </c>
      <c r="AC139">
        <f t="shared" si="143"/>
        <v>37</v>
      </c>
      <c r="AD139">
        <f t="shared" si="143"/>
        <v>70</v>
      </c>
      <c r="AE139">
        <f t="shared" si="143"/>
        <v>38</v>
      </c>
      <c r="AF139">
        <f t="shared" si="143"/>
        <v>33</v>
      </c>
      <c r="AG139">
        <f t="shared" si="143"/>
        <v>6</v>
      </c>
      <c r="AH139">
        <f t="shared" si="143"/>
        <v>16</v>
      </c>
      <c r="AI139">
        <f t="shared" si="143"/>
        <v>4</v>
      </c>
      <c r="AJ139">
        <f t="shared" si="143"/>
        <v>3</v>
      </c>
      <c r="AK139">
        <f t="shared" si="143"/>
        <v>3</v>
      </c>
    </row>
    <row r="140" spans="1:37">
      <c r="A140" s="28"/>
      <c r="B140" s="7" t="s">
        <v>66</v>
      </c>
      <c r="C140">
        <v>10312</v>
      </c>
      <c r="D140">
        <v>444</v>
      </c>
      <c r="E140">
        <v>1056</v>
      </c>
      <c r="F140">
        <v>716</v>
      </c>
      <c r="G140">
        <v>559</v>
      </c>
      <c r="H140">
        <v>614</v>
      </c>
      <c r="I140">
        <v>306</v>
      </c>
      <c r="J140">
        <v>1040</v>
      </c>
      <c r="K140">
        <v>4490</v>
      </c>
      <c r="L140">
        <v>2211</v>
      </c>
      <c r="M140">
        <v>341</v>
      </c>
      <c r="N140">
        <v>21</v>
      </c>
      <c r="O140">
        <v>482</v>
      </c>
      <c r="P140">
        <v>547</v>
      </c>
      <c r="Q140">
        <v>106</v>
      </c>
      <c r="R140">
        <v>167</v>
      </c>
      <c r="S140" s="9">
        <f t="shared" si="137"/>
        <v>23412</v>
      </c>
      <c r="U140">
        <v>1</v>
      </c>
      <c r="V140">
        <f t="shared" si="134"/>
        <v>10404</v>
      </c>
      <c r="W140">
        <f t="shared" ref="W140:AK140" si="144">SUM(D140+D138)</f>
        <v>503</v>
      </c>
      <c r="X140">
        <f t="shared" si="144"/>
        <v>1056</v>
      </c>
      <c r="Y140">
        <f t="shared" si="144"/>
        <v>722</v>
      </c>
      <c r="Z140">
        <f t="shared" si="144"/>
        <v>562</v>
      </c>
      <c r="AA140">
        <f t="shared" si="144"/>
        <v>614</v>
      </c>
      <c r="AB140">
        <f t="shared" si="144"/>
        <v>306</v>
      </c>
      <c r="AC140">
        <f t="shared" si="144"/>
        <v>1040</v>
      </c>
      <c r="AD140">
        <f t="shared" si="144"/>
        <v>4527</v>
      </c>
      <c r="AE140">
        <f t="shared" si="144"/>
        <v>2213</v>
      </c>
      <c r="AF140">
        <f t="shared" si="144"/>
        <v>348</v>
      </c>
      <c r="AG140">
        <f t="shared" si="144"/>
        <v>41</v>
      </c>
      <c r="AH140">
        <f t="shared" si="144"/>
        <v>482</v>
      </c>
      <c r="AI140">
        <f t="shared" si="144"/>
        <v>547</v>
      </c>
      <c r="AJ140">
        <f t="shared" si="144"/>
        <v>106</v>
      </c>
      <c r="AK140">
        <f t="shared" si="144"/>
        <v>169</v>
      </c>
    </row>
    <row r="141" spans="1:37">
      <c r="A141" s="28"/>
      <c r="B141" s="7" t="s">
        <v>67</v>
      </c>
      <c r="C141">
        <v>301</v>
      </c>
      <c r="D141">
        <v>3</v>
      </c>
      <c r="E141">
        <v>50</v>
      </c>
      <c r="F141">
        <v>15</v>
      </c>
      <c r="G141">
        <v>18</v>
      </c>
      <c r="H141">
        <v>15</v>
      </c>
      <c r="I141">
        <v>31</v>
      </c>
      <c r="J141">
        <v>8</v>
      </c>
      <c r="K141">
        <v>46</v>
      </c>
      <c r="L141">
        <v>14</v>
      </c>
      <c r="M141">
        <v>7</v>
      </c>
      <c r="N141">
        <v>3</v>
      </c>
      <c r="O141">
        <v>8</v>
      </c>
      <c r="P141">
        <v>1</v>
      </c>
      <c r="Q141">
        <v>0</v>
      </c>
      <c r="R141">
        <v>0</v>
      </c>
      <c r="S141" s="9">
        <f t="shared" si="137"/>
        <v>520</v>
      </c>
      <c r="U141">
        <v>2</v>
      </c>
      <c r="V141">
        <f t="shared" si="134"/>
        <v>681</v>
      </c>
      <c r="W141">
        <f t="shared" ref="W141:AK141" si="145">SUM(D141+D139)</f>
        <v>34</v>
      </c>
      <c r="X141">
        <f t="shared" si="145"/>
        <v>78</v>
      </c>
      <c r="Y141">
        <f t="shared" si="145"/>
        <v>32</v>
      </c>
      <c r="Z141">
        <f t="shared" si="145"/>
        <v>39</v>
      </c>
      <c r="AA141">
        <f t="shared" si="145"/>
        <v>35</v>
      </c>
      <c r="AB141">
        <f t="shared" si="145"/>
        <v>36</v>
      </c>
      <c r="AC141">
        <f t="shared" si="145"/>
        <v>27</v>
      </c>
      <c r="AD141">
        <f t="shared" si="145"/>
        <v>77</v>
      </c>
      <c r="AE141">
        <f t="shared" si="145"/>
        <v>37</v>
      </c>
      <c r="AF141">
        <f t="shared" si="145"/>
        <v>13</v>
      </c>
      <c r="AG141">
        <f t="shared" si="145"/>
        <v>4</v>
      </c>
      <c r="AH141">
        <f t="shared" si="145"/>
        <v>9</v>
      </c>
      <c r="AI141">
        <f t="shared" si="145"/>
        <v>3</v>
      </c>
      <c r="AJ141">
        <f t="shared" si="145"/>
        <v>1</v>
      </c>
      <c r="AK141">
        <f t="shared" si="145"/>
        <v>1</v>
      </c>
    </row>
    <row r="142" spans="1:37">
      <c r="A142" s="28">
        <v>44661</v>
      </c>
      <c r="B142" s="7" t="s">
        <v>64</v>
      </c>
      <c r="C142" s="11">
        <v>82</v>
      </c>
      <c r="D142" s="11">
        <v>12</v>
      </c>
      <c r="E142" s="11">
        <v>18</v>
      </c>
      <c r="F142" s="11">
        <v>0</v>
      </c>
      <c r="G142" s="11">
        <v>0</v>
      </c>
      <c r="H142" s="11">
        <v>0</v>
      </c>
      <c r="I142" s="11">
        <v>0</v>
      </c>
      <c r="J142" s="11">
        <v>54</v>
      </c>
      <c r="K142" s="11">
        <v>46</v>
      </c>
      <c r="L142" s="11">
        <v>3</v>
      </c>
      <c r="M142" s="11">
        <v>45</v>
      </c>
      <c r="N142" s="11">
        <v>14</v>
      </c>
      <c r="O142" s="11">
        <v>282</v>
      </c>
      <c r="P142" s="11">
        <v>0</v>
      </c>
      <c r="Q142" s="11">
        <v>8</v>
      </c>
      <c r="R142" s="11"/>
      <c r="S142" s="9">
        <f t="shared" si="137"/>
        <v>564</v>
      </c>
      <c r="U142">
        <v>3</v>
      </c>
      <c r="V142">
        <f t="shared" si="134"/>
        <v>10394</v>
      </c>
      <c r="W142">
        <f t="shared" ref="W142:AK142" si="146">SUM(D142+D140)</f>
        <v>456</v>
      </c>
      <c r="X142">
        <f t="shared" si="146"/>
        <v>1074</v>
      </c>
      <c r="Y142">
        <f t="shared" si="146"/>
        <v>716</v>
      </c>
      <c r="Z142">
        <f t="shared" si="146"/>
        <v>559</v>
      </c>
      <c r="AA142">
        <f t="shared" si="146"/>
        <v>614</v>
      </c>
      <c r="AB142">
        <f t="shared" si="146"/>
        <v>306</v>
      </c>
      <c r="AC142">
        <f t="shared" si="146"/>
        <v>1094</v>
      </c>
      <c r="AD142">
        <f t="shared" si="146"/>
        <v>4536</v>
      </c>
      <c r="AE142">
        <f t="shared" si="146"/>
        <v>2214</v>
      </c>
      <c r="AF142">
        <f t="shared" si="146"/>
        <v>386</v>
      </c>
      <c r="AG142">
        <f t="shared" si="146"/>
        <v>35</v>
      </c>
      <c r="AH142">
        <f t="shared" si="146"/>
        <v>764</v>
      </c>
      <c r="AI142">
        <f t="shared" si="146"/>
        <v>547</v>
      </c>
      <c r="AJ142">
        <f t="shared" si="146"/>
        <v>114</v>
      </c>
      <c r="AK142">
        <f t="shared" si="146"/>
        <v>167</v>
      </c>
    </row>
    <row r="143" spans="1:37">
      <c r="A143" s="28"/>
      <c r="B143" s="7" t="s">
        <v>65</v>
      </c>
      <c r="C143" s="11">
        <v>127</v>
      </c>
      <c r="D143" s="11">
        <v>20</v>
      </c>
      <c r="E143" s="11">
        <v>26</v>
      </c>
      <c r="F143" s="11">
        <v>4</v>
      </c>
      <c r="G143" s="11">
        <v>27</v>
      </c>
      <c r="H143" s="11">
        <v>6</v>
      </c>
      <c r="I143" s="11">
        <v>6</v>
      </c>
      <c r="J143" s="11">
        <v>7</v>
      </c>
      <c r="K143" s="11">
        <v>46</v>
      </c>
      <c r="L143" s="11">
        <v>16</v>
      </c>
      <c r="M143" s="11">
        <v>4</v>
      </c>
      <c r="N143" s="11">
        <v>1</v>
      </c>
      <c r="O143" s="11">
        <v>9</v>
      </c>
      <c r="P143" s="11">
        <v>1</v>
      </c>
      <c r="Q143" s="11">
        <v>3</v>
      </c>
      <c r="R143" s="11"/>
      <c r="S143" s="9">
        <f t="shared" si="137"/>
        <v>303</v>
      </c>
      <c r="U143">
        <v>4</v>
      </c>
      <c r="V143">
        <f t="shared" si="134"/>
        <v>428</v>
      </c>
      <c r="W143">
        <f t="shared" ref="W143:AK143" si="147">SUM(D143+D141)</f>
        <v>23</v>
      </c>
      <c r="X143">
        <f t="shared" si="147"/>
        <v>76</v>
      </c>
      <c r="Y143">
        <f t="shared" si="147"/>
        <v>19</v>
      </c>
      <c r="Z143">
        <f t="shared" si="147"/>
        <v>45</v>
      </c>
      <c r="AA143">
        <f t="shared" si="147"/>
        <v>21</v>
      </c>
      <c r="AB143">
        <f t="shared" si="147"/>
        <v>37</v>
      </c>
      <c r="AC143">
        <f t="shared" si="147"/>
        <v>15</v>
      </c>
      <c r="AD143">
        <f t="shared" si="147"/>
        <v>92</v>
      </c>
      <c r="AE143">
        <f t="shared" si="147"/>
        <v>30</v>
      </c>
      <c r="AF143">
        <f t="shared" si="147"/>
        <v>11</v>
      </c>
      <c r="AG143">
        <f t="shared" si="147"/>
        <v>4</v>
      </c>
      <c r="AH143">
        <f t="shared" si="147"/>
        <v>17</v>
      </c>
      <c r="AI143">
        <f t="shared" si="147"/>
        <v>2</v>
      </c>
      <c r="AJ143">
        <f t="shared" si="147"/>
        <v>3</v>
      </c>
      <c r="AK143">
        <f t="shared" si="147"/>
        <v>0</v>
      </c>
    </row>
    <row r="144" spans="1:37">
      <c r="A144" s="28"/>
      <c r="B144" s="7" t="s">
        <v>66</v>
      </c>
      <c r="C144">
        <v>6169</v>
      </c>
      <c r="D144">
        <v>1564</v>
      </c>
      <c r="E144">
        <v>2922</v>
      </c>
      <c r="F144">
        <v>376</v>
      </c>
      <c r="G144">
        <v>560</v>
      </c>
      <c r="H144">
        <v>942</v>
      </c>
      <c r="I144">
        <v>1206</v>
      </c>
      <c r="J144">
        <v>1804</v>
      </c>
      <c r="K144">
        <v>3047</v>
      </c>
      <c r="L144">
        <v>1804</v>
      </c>
      <c r="M144">
        <v>1324</v>
      </c>
      <c r="N144">
        <v>38</v>
      </c>
      <c r="O144">
        <v>1530</v>
      </c>
      <c r="P144">
        <v>868</v>
      </c>
      <c r="Q144">
        <v>23</v>
      </c>
      <c r="R144">
        <v>53</v>
      </c>
      <c r="S144" s="9">
        <f t="shared" si="137"/>
        <v>24230</v>
      </c>
      <c r="U144">
        <v>1</v>
      </c>
      <c r="V144">
        <f t="shared" si="134"/>
        <v>6251</v>
      </c>
      <c r="W144">
        <f t="shared" ref="W144:AK144" si="148">SUM(D144+D142)</f>
        <v>1576</v>
      </c>
      <c r="X144">
        <f t="shared" si="148"/>
        <v>2940</v>
      </c>
      <c r="Y144">
        <f t="shared" si="148"/>
        <v>376</v>
      </c>
      <c r="Z144">
        <f t="shared" si="148"/>
        <v>560</v>
      </c>
      <c r="AA144">
        <f t="shared" si="148"/>
        <v>942</v>
      </c>
      <c r="AB144">
        <f t="shared" si="148"/>
        <v>1206</v>
      </c>
      <c r="AC144">
        <f t="shared" si="148"/>
        <v>1858</v>
      </c>
      <c r="AD144">
        <f t="shared" si="148"/>
        <v>3093</v>
      </c>
      <c r="AE144">
        <f t="shared" si="148"/>
        <v>1807</v>
      </c>
      <c r="AF144">
        <f t="shared" si="148"/>
        <v>1369</v>
      </c>
      <c r="AG144">
        <f t="shared" si="148"/>
        <v>52</v>
      </c>
      <c r="AH144">
        <f t="shared" si="148"/>
        <v>1812</v>
      </c>
      <c r="AI144">
        <f t="shared" si="148"/>
        <v>868</v>
      </c>
      <c r="AJ144">
        <f t="shared" si="148"/>
        <v>31</v>
      </c>
      <c r="AK144">
        <f t="shared" si="148"/>
        <v>53</v>
      </c>
    </row>
    <row r="145" spans="1:37">
      <c r="A145" s="28"/>
      <c r="B145" s="7" t="s">
        <v>67</v>
      </c>
      <c r="C145">
        <v>351</v>
      </c>
      <c r="D145">
        <v>161</v>
      </c>
      <c r="E145">
        <v>235</v>
      </c>
      <c r="F145">
        <v>6</v>
      </c>
      <c r="G145">
        <v>14</v>
      </c>
      <c r="H145">
        <v>52</v>
      </c>
      <c r="I145">
        <v>26</v>
      </c>
      <c r="J145">
        <v>12</v>
      </c>
      <c r="K145">
        <v>40</v>
      </c>
      <c r="L145">
        <v>14</v>
      </c>
      <c r="M145">
        <v>10</v>
      </c>
      <c r="N145">
        <v>4</v>
      </c>
      <c r="O145">
        <v>4</v>
      </c>
      <c r="P145">
        <v>8</v>
      </c>
      <c r="Q145">
        <v>4</v>
      </c>
      <c r="R145">
        <v>2</v>
      </c>
      <c r="S145" s="9">
        <f t="shared" si="137"/>
        <v>943</v>
      </c>
      <c r="U145">
        <v>2</v>
      </c>
      <c r="V145">
        <f t="shared" si="134"/>
        <v>478</v>
      </c>
      <c r="W145">
        <f t="shared" ref="W145:AK145" si="149">SUM(D145+D143)</f>
        <v>181</v>
      </c>
      <c r="X145">
        <f t="shared" si="149"/>
        <v>261</v>
      </c>
      <c r="Y145">
        <f t="shared" si="149"/>
        <v>10</v>
      </c>
      <c r="Z145">
        <f t="shared" si="149"/>
        <v>41</v>
      </c>
      <c r="AA145">
        <f t="shared" si="149"/>
        <v>58</v>
      </c>
      <c r="AB145">
        <f t="shared" si="149"/>
        <v>32</v>
      </c>
      <c r="AC145">
        <f t="shared" si="149"/>
        <v>19</v>
      </c>
      <c r="AD145">
        <f t="shared" si="149"/>
        <v>86</v>
      </c>
      <c r="AE145">
        <f t="shared" si="149"/>
        <v>30</v>
      </c>
      <c r="AF145">
        <f t="shared" si="149"/>
        <v>14</v>
      </c>
      <c r="AG145">
        <f t="shared" si="149"/>
        <v>5</v>
      </c>
      <c r="AH145">
        <f t="shared" si="149"/>
        <v>13</v>
      </c>
      <c r="AI145">
        <f t="shared" si="149"/>
        <v>9</v>
      </c>
      <c r="AJ145">
        <f t="shared" si="149"/>
        <v>7</v>
      </c>
      <c r="AK145">
        <f t="shared" si="149"/>
        <v>2</v>
      </c>
    </row>
    <row r="146" spans="1:37">
      <c r="A146" s="28">
        <v>44662</v>
      </c>
      <c r="B146" s="7" t="s">
        <v>64</v>
      </c>
      <c r="C146" s="11">
        <v>286</v>
      </c>
      <c r="D146" s="11">
        <v>87</v>
      </c>
      <c r="E146" s="11">
        <v>3</v>
      </c>
      <c r="F146" s="11">
        <v>9</v>
      </c>
      <c r="G146" s="11">
        <v>0</v>
      </c>
      <c r="H146" s="11">
        <v>0</v>
      </c>
      <c r="I146" s="11">
        <v>4</v>
      </c>
      <c r="J146" s="11">
        <v>0</v>
      </c>
      <c r="K146" s="11">
        <v>12</v>
      </c>
      <c r="L146" s="11">
        <v>0</v>
      </c>
      <c r="M146" s="11">
        <v>22</v>
      </c>
      <c r="N146" s="11">
        <v>0</v>
      </c>
      <c r="O146" s="11">
        <v>13</v>
      </c>
      <c r="P146" s="11">
        <v>0</v>
      </c>
      <c r="Q146" s="11">
        <v>0</v>
      </c>
      <c r="R146" s="11">
        <v>3</v>
      </c>
      <c r="S146" s="9">
        <f t="shared" si="137"/>
        <v>439</v>
      </c>
      <c r="U146">
        <v>3</v>
      </c>
      <c r="V146">
        <f t="shared" si="134"/>
        <v>6455</v>
      </c>
      <c r="W146">
        <f t="shared" ref="W146:AK146" si="150">SUM(D146+D144)</f>
        <v>1651</v>
      </c>
      <c r="X146">
        <f t="shared" si="150"/>
        <v>2925</v>
      </c>
      <c r="Y146">
        <f t="shared" si="150"/>
        <v>385</v>
      </c>
      <c r="Z146">
        <f t="shared" si="150"/>
        <v>560</v>
      </c>
      <c r="AA146">
        <f t="shared" si="150"/>
        <v>942</v>
      </c>
      <c r="AB146">
        <f t="shared" si="150"/>
        <v>1210</v>
      </c>
      <c r="AC146">
        <f t="shared" si="150"/>
        <v>1804</v>
      </c>
      <c r="AD146">
        <f t="shared" si="150"/>
        <v>3059</v>
      </c>
      <c r="AE146">
        <f t="shared" si="150"/>
        <v>1804</v>
      </c>
      <c r="AF146">
        <f t="shared" si="150"/>
        <v>1346</v>
      </c>
      <c r="AG146">
        <f t="shared" si="150"/>
        <v>38</v>
      </c>
      <c r="AH146">
        <f t="shared" si="150"/>
        <v>1543</v>
      </c>
      <c r="AI146">
        <f t="shared" si="150"/>
        <v>868</v>
      </c>
      <c r="AJ146">
        <f t="shared" si="150"/>
        <v>23</v>
      </c>
      <c r="AK146">
        <f t="shared" si="150"/>
        <v>56</v>
      </c>
    </row>
    <row r="147" spans="1:37">
      <c r="A147" s="28"/>
      <c r="B147" s="7" t="s">
        <v>65</v>
      </c>
      <c r="C147" s="11">
        <v>144</v>
      </c>
      <c r="D147" s="11">
        <v>10</v>
      </c>
      <c r="E147" s="11">
        <v>14</v>
      </c>
      <c r="F147" s="11">
        <v>5</v>
      </c>
      <c r="G147" s="11">
        <v>9</v>
      </c>
      <c r="H147" s="11">
        <v>16</v>
      </c>
      <c r="I147" s="11">
        <v>14</v>
      </c>
      <c r="J147" s="11">
        <v>12</v>
      </c>
      <c r="K147" s="11">
        <v>37</v>
      </c>
      <c r="L147" s="11">
        <v>3</v>
      </c>
      <c r="M147" s="11">
        <v>12</v>
      </c>
      <c r="N147" s="11">
        <v>0</v>
      </c>
      <c r="O147" s="11">
        <v>3</v>
      </c>
      <c r="P147" s="11">
        <v>3</v>
      </c>
      <c r="Q147" s="11">
        <v>0</v>
      </c>
      <c r="R147" s="11">
        <v>0</v>
      </c>
      <c r="S147" s="9">
        <f t="shared" si="137"/>
        <v>282</v>
      </c>
      <c r="U147">
        <v>4</v>
      </c>
      <c r="V147">
        <f t="shared" si="134"/>
        <v>495</v>
      </c>
      <c r="W147">
        <f t="shared" ref="W147:AK147" si="151">SUM(D147+D145)</f>
        <v>171</v>
      </c>
      <c r="X147">
        <f t="shared" si="151"/>
        <v>249</v>
      </c>
      <c r="Y147">
        <f t="shared" si="151"/>
        <v>11</v>
      </c>
      <c r="Z147">
        <f t="shared" si="151"/>
        <v>23</v>
      </c>
      <c r="AA147">
        <f t="shared" si="151"/>
        <v>68</v>
      </c>
      <c r="AB147">
        <f t="shared" si="151"/>
        <v>40</v>
      </c>
      <c r="AC147">
        <f t="shared" si="151"/>
        <v>24</v>
      </c>
      <c r="AD147">
        <f t="shared" si="151"/>
        <v>77</v>
      </c>
      <c r="AE147">
        <f t="shared" si="151"/>
        <v>17</v>
      </c>
      <c r="AF147">
        <f t="shared" si="151"/>
        <v>22</v>
      </c>
      <c r="AG147">
        <f t="shared" si="151"/>
        <v>4</v>
      </c>
      <c r="AH147">
        <f t="shared" si="151"/>
        <v>7</v>
      </c>
      <c r="AI147">
        <f t="shared" si="151"/>
        <v>11</v>
      </c>
      <c r="AJ147">
        <f t="shared" si="151"/>
        <v>4</v>
      </c>
      <c r="AK147">
        <f t="shared" si="151"/>
        <v>2</v>
      </c>
    </row>
    <row r="148" spans="1:37">
      <c r="A148" s="28"/>
      <c r="B148" s="7" t="s">
        <v>66</v>
      </c>
      <c r="C148">
        <v>7537</v>
      </c>
      <c r="D148">
        <v>2057</v>
      </c>
      <c r="E148">
        <v>1678</v>
      </c>
      <c r="F148">
        <v>364</v>
      </c>
      <c r="G148">
        <v>517</v>
      </c>
      <c r="H148">
        <v>1815</v>
      </c>
      <c r="I148">
        <v>1344</v>
      </c>
      <c r="J148">
        <v>1382</v>
      </c>
      <c r="K148">
        <v>2911</v>
      </c>
      <c r="L148">
        <v>968</v>
      </c>
      <c r="M148">
        <v>151</v>
      </c>
      <c r="N148">
        <v>32</v>
      </c>
      <c r="O148">
        <v>658</v>
      </c>
      <c r="P148">
        <v>316</v>
      </c>
      <c r="Q148">
        <v>64</v>
      </c>
      <c r="R148">
        <v>50</v>
      </c>
      <c r="S148" s="9">
        <f t="shared" si="137"/>
        <v>21844</v>
      </c>
      <c r="U148">
        <v>1</v>
      </c>
      <c r="V148">
        <f t="shared" si="134"/>
        <v>7823</v>
      </c>
      <c r="W148">
        <f t="shared" ref="W148:AK148" si="152">SUM(D148+D146)</f>
        <v>2144</v>
      </c>
      <c r="X148">
        <f t="shared" si="152"/>
        <v>1681</v>
      </c>
      <c r="Y148">
        <f t="shared" si="152"/>
        <v>373</v>
      </c>
      <c r="Z148">
        <f t="shared" si="152"/>
        <v>517</v>
      </c>
      <c r="AA148">
        <f t="shared" si="152"/>
        <v>1815</v>
      </c>
      <c r="AB148">
        <f t="shared" si="152"/>
        <v>1348</v>
      </c>
      <c r="AC148">
        <f t="shared" si="152"/>
        <v>1382</v>
      </c>
      <c r="AD148">
        <f t="shared" si="152"/>
        <v>2923</v>
      </c>
      <c r="AE148">
        <f t="shared" si="152"/>
        <v>968</v>
      </c>
      <c r="AF148">
        <f t="shared" si="152"/>
        <v>173</v>
      </c>
      <c r="AG148">
        <f t="shared" si="152"/>
        <v>32</v>
      </c>
      <c r="AH148">
        <f t="shared" si="152"/>
        <v>671</v>
      </c>
      <c r="AI148">
        <f t="shared" si="152"/>
        <v>316</v>
      </c>
      <c r="AJ148">
        <f t="shared" si="152"/>
        <v>64</v>
      </c>
      <c r="AK148">
        <f t="shared" si="152"/>
        <v>53</v>
      </c>
    </row>
    <row r="149" spans="1:37">
      <c r="A149" s="28"/>
      <c r="B149" s="7" t="s">
        <v>67</v>
      </c>
      <c r="C149">
        <v>276</v>
      </c>
      <c r="D149">
        <v>49</v>
      </c>
      <c r="E149">
        <v>45</v>
      </c>
      <c r="F149">
        <v>4</v>
      </c>
      <c r="G149">
        <v>15</v>
      </c>
      <c r="H149">
        <v>26</v>
      </c>
      <c r="I149">
        <v>6</v>
      </c>
      <c r="J149">
        <v>8</v>
      </c>
      <c r="K149">
        <v>28</v>
      </c>
      <c r="L149">
        <v>9</v>
      </c>
      <c r="M149">
        <v>14</v>
      </c>
      <c r="N149">
        <v>3</v>
      </c>
      <c r="O149">
        <v>12</v>
      </c>
      <c r="P149">
        <v>8</v>
      </c>
      <c r="Q149">
        <v>0</v>
      </c>
      <c r="R149">
        <v>1</v>
      </c>
      <c r="S149" s="9">
        <f t="shared" si="137"/>
        <v>504</v>
      </c>
      <c r="U149">
        <v>2</v>
      </c>
      <c r="V149">
        <f t="shared" si="134"/>
        <v>420</v>
      </c>
      <c r="W149">
        <f t="shared" ref="W149:AK149" si="153">SUM(D149+D147)</f>
        <v>59</v>
      </c>
      <c r="X149">
        <f t="shared" si="153"/>
        <v>59</v>
      </c>
      <c r="Y149">
        <f t="shared" si="153"/>
        <v>9</v>
      </c>
      <c r="Z149">
        <f t="shared" si="153"/>
        <v>24</v>
      </c>
      <c r="AA149">
        <f t="shared" si="153"/>
        <v>42</v>
      </c>
      <c r="AB149">
        <f t="shared" si="153"/>
        <v>20</v>
      </c>
      <c r="AC149">
        <f t="shared" si="153"/>
        <v>20</v>
      </c>
      <c r="AD149">
        <f t="shared" si="153"/>
        <v>65</v>
      </c>
      <c r="AE149">
        <f t="shared" si="153"/>
        <v>12</v>
      </c>
      <c r="AF149">
        <f t="shared" si="153"/>
        <v>26</v>
      </c>
      <c r="AG149">
        <f t="shared" si="153"/>
        <v>3</v>
      </c>
      <c r="AH149">
        <f t="shared" si="153"/>
        <v>15</v>
      </c>
      <c r="AI149">
        <f t="shared" si="153"/>
        <v>11</v>
      </c>
      <c r="AJ149">
        <f t="shared" si="153"/>
        <v>0</v>
      </c>
      <c r="AK149">
        <f t="shared" si="153"/>
        <v>1</v>
      </c>
    </row>
    <row r="150" spans="1:37">
      <c r="A150" s="28">
        <v>44663</v>
      </c>
      <c r="B150" s="7" t="s">
        <v>64</v>
      </c>
      <c r="C150" s="11">
        <v>86</v>
      </c>
      <c r="D150" s="11">
        <v>59</v>
      </c>
      <c r="E150" s="11">
        <v>41</v>
      </c>
      <c r="F150" s="11">
        <v>68</v>
      </c>
      <c r="G150" s="11">
        <v>27</v>
      </c>
      <c r="H150" s="11">
        <v>30</v>
      </c>
      <c r="I150" s="11">
        <v>71</v>
      </c>
      <c r="J150" s="11">
        <v>52</v>
      </c>
      <c r="K150" s="11">
        <v>257</v>
      </c>
      <c r="L150" s="11">
        <v>2</v>
      </c>
      <c r="M150" s="11">
        <v>30</v>
      </c>
      <c r="N150" s="11">
        <v>2</v>
      </c>
      <c r="O150" s="11">
        <v>73</v>
      </c>
      <c r="P150" s="11">
        <v>53</v>
      </c>
      <c r="Q150" s="11">
        <v>0</v>
      </c>
      <c r="R150" s="11">
        <v>16</v>
      </c>
      <c r="S150" s="9">
        <f t="shared" si="137"/>
        <v>867</v>
      </c>
      <c r="U150">
        <v>3</v>
      </c>
      <c r="V150">
        <f t="shared" si="134"/>
        <v>7623</v>
      </c>
      <c r="W150">
        <f t="shared" ref="W150:AK150" si="154">SUM(D150+D148)</f>
        <v>2116</v>
      </c>
      <c r="X150">
        <f t="shared" si="154"/>
        <v>1719</v>
      </c>
      <c r="Y150">
        <f t="shared" si="154"/>
        <v>432</v>
      </c>
      <c r="Z150">
        <f t="shared" si="154"/>
        <v>544</v>
      </c>
      <c r="AA150">
        <f t="shared" si="154"/>
        <v>1845</v>
      </c>
      <c r="AB150">
        <f t="shared" si="154"/>
        <v>1415</v>
      </c>
      <c r="AC150">
        <f t="shared" si="154"/>
        <v>1434</v>
      </c>
      <c r="AD150">
        <f t="shared" si="154"/>
        <v>3168</v>
      </c>
      <c r="AE150">
        <f t="shared" si="154"/>
        <v>970</v>
      </c>
      <c r="AF150">
        <f t="shared" si="154"/>
        <v>181</v>
      </c>
      <c r="AG150">
        <f t="shared" si="154"/>
        <v>34</v>
      </c>
      <c r="AH150">
        <f t="shared" si="154"/>
        <v>731</v>
      </c>
      <c r="AI150">
        <f t="shared" si="154"/>
        <v>369</v>
      </c>
      <c r="AJ150">
        <f t="shared" si="154"/>
        <v>64</v>
      </c>
      <c r="AK150">
        <f t="shared" si="154"/>
        <v>66</v>
      </c>
    </row>
    <row r="151" spans="1:37">
      <c r="A151" s="28"/>
      <c r="B151" s="7" t="s">
        <v>65</v>
      </c>
      <c r="C151" s="11">
        <v>104</v>
      </c>
      <c r="D151" s="11">
        <v>14</v>
      </c>
      <c r="E151" s="11">
        <v>14</v>
      </c>
      <c r="F151" s="11">
        <v>22</v>
      </c>
      <c r="G151" s="11">
        <v>46</v>
      </c>
      <c r="H151" s="11">
        <v>19</v>
      </c>
      <c r="I151" s="11">
        <v>12</v>
      </c>
      <c r="J151" s="11">
        <v>8</v>
      </c>
      <c r="K151" s="11">
        <v>20</v>
      </c>
      <c r="L151" s="11">
        <v>14</v>
      </c>
      <c r="M151" s="11">
        <v>1</v>
      </c>
      <c r="N151" s="11">
        <v>1</v>
      </c>
      <c r="O151" s="11">
        <v>3</v>
      </c>
      <c r="P151" s="11">
        <v>7</v>
      </c>
      <c r="Q151" s="11">
        <v>1</v>
      </c>
      <c r="R151" s="11">
        <v>13</v>
      </c>
      <c r="S151" s="9">
        <f t="shared" si="137"/>
        <v>299</v>
      </c>
      <c r="U151">
        <v>4</v>
      </c>
      <c r="V151">
        <f t="shared" si="134"/>
        <v>380</v>
      </c>
      <c r="W151">
        <f t="shared" ref="W151:AK151" si="155">SUM(D151+D149)</f>
        <v>63</v>
      </c>
      <c r="X151">
        <f t="shared" si="155"/>
        <v>59</v>
      </c>
      <c r="Y151">
        <f t="shared" si="155"/>
        <v>26</v>
      </c>
      <c r="Z151">
        <f t="shared" si="155"/>
        <v>61</v>
      </c>
      <c r="AA151">
        <f t="shared" si="155"/>
        <v>45</v>
      </c>
      <c r="AB151">
        <f t="shared" si="155"/>
        <v>18</v>
      </c>
      <c r="AC151">
        <f t="shared" si="155"/>
        <v>16</v>
      </c>
      <c r="AD151">
        <f t="shared" si="155"/>
        <v>48</v>
      </c>
      <c r="AE151">
        <f t="shared" si="155"/>
        <v>23</v>
      </c>
      <c r="AF151">
        <f t="shared" si="155"/>
        <v>15</v>
      </c>
      <c r="AG151">
        <f t="shared" si="155"/>
        <v>4</v>
      </c>
      <c r="AH151">
        <f t="shared" si="155"/>
        <v>15</v>
      </c>
      <c r="AI151">
        <f t="shared" si="155"/>
        <v>15</v>
      </c>
      <c r="AJ151">
        <f t="shared" si="155"/>
        <v>1</v>
      </c>
      <c r="AK151">
        <f t="shared" si="155"/>
        <v>14</v>
      </c>
    </row>
    <row r="152" spans="1:37">
      <c r="A152" s="28"/>
      <c r="B152" s="7" t="s">
        <v>66</v>
      </c>
      <c r="C152">
        <v>10539</v>
      </c>
      <c r="D152">
        <v>1673</v>
      </c>
      <c r="E152">
        <v>1020</v>
      </c>
      <c r="F152">
        <v>1036</v>
      </c>
      <c r="G152">
        <v>913</v>
      </c>
      <c r="H152">
        <v>1057</v>
      </c>
      <c r="I152">
        <v>827</v>
      </c>
      <c r="J152">
        <v>1091</v>
      </c>
      <c r="K152">
        <v>3947</v>
      </c>
      <c r="L152">
        <v>265</v>
      </c>
      <c r="M152">
        <v>932</v>
      </c>
      <c r="N152">
        <v>34</v>
      </c>
      <c r="O152">
        <v>629</v>
      </c>
      <c r="P152">
        <v>456</v>
      </c>
      <c r="Q152">
        <v>30</v>
      </c>
      <c r="R152">
        <v>51</v>
      </c>
      <c r="S152" s="9">
        <f t="shared" si="137"/>
        <v>24500</v>
      </c>
      <c r="U152">
        <v>1</v>
      </c>
      <c r="V152">
        <f t="shared" si="134"/>
        <v>10625</v>
      </c>
      <c r="W152">
        <f t="shared" ref="W152:AK152" si="156">SUM(D152+D150)</f>
        <v>1732</v>
      </c>
      <c r="X152">
        <f t="shared" si="156"/>
        <v>1061</v>
      </c>
      <c r="Y152">
        <f t="shared" si="156"/>
        <v>1104</v>
      </c>
      <c r="Z152">
        <f t="shared" si="156"/>
        <v>940</v>
      </c>
      <c r="AA152">
        <f t="shared" si="156"/>
        <v>1087</v>
      </c>
      <c r="AB152">
        <f t="shared" si="156"/>
        <v>898</v>
      </c>
      <c r="AC152">
        <f t="shared" si="156"/>
        <v>1143</v>
      </c>
      <c r="AD152">
        <f t="shared" si="156"/>
        <v>4204</v>
      </c>
      <c r="AE152">
        <f t="shared" si="156"/>
        <v>267</v>
      </c>
      <c r="AF152">
        <f t="shared" si="156"/>
        <v>962</v>
      </c>
      <c r="AG152">
        <f t="shared" si="156"/>
        <v>36</v>
      </c>
      <c r="AH152">
        <f t="shared" si="156"/>
        <v>702</v>
      </c>
      <c r="AI152">
        <f t="shared" si="156"/>
        <v>509</v>
      </c>
      <c r="AJ152">
        <f t="shared" si="156"/>
        <v>30</v>
      </c>
      <c r="AK152">
        <f t="shared" si="156"/>
        <v>67</v>
      </c>
    </row>
    <row r="153" spans="1:37">
      <c r="A153" s="28"/>
      <c r="B153" s="7" t="s">
        <v>67</v>
      </c>
      <c r="C153">
        <v>318</v>
      </c>
      <c r="D153">
        <v>57</v>
      </c>
      <c r="E153">
        <v>32</v>
      </c>
      <c r="F153">
        <v>7</v>
      </c>
      <c r="G153">
        <v>68</v>
      </c>
      <c r="H153">
        <v>63</v>
      </c>
      <c r="I153">
        <v>21</v>
      </c>
      <c r="J153">
        <v>8</v>
      </c>
      <c r="K153">
        <v>18</v>
      </c>
      <c r="L153">
        <v>14</v>
      </c>
      <c r="M153">
        <v>12</v>
      </c>
      <c r="N153">
        <v>2</v>
      </c>
      <c r="O153">
        <v>6</v>
      </c>
      <c r="P153">
        <v>7</v>
      </c>
      <c r="Q153">
        <v>2</v>
      </c>
      <c r="R153">
        <v>6</v>
      </c>
      <c r="S153" s="9">
        <f t="shared" si="137"/>
        <v>641</v>
      </c>
      <c r="U153">
        <v>2</v>
      </c>
      <c r="V153">
        <f t="shared" si="134"/>
        <v>422</v>
      </c>
      <c r="W153">
        <f t="shared" ref="W153:AK153" si="157">SUM(D153+D151)</f>
        <v>71</v>
      </c>
      <c r="X153">
        <f t="shared" si="157"/>
        <v>46</v>
      </c>
      <c r="Y153">
        <f t="shared" si="157"/>
        <v>29</v>
      </c>
      <c r="Z153">
        <f t="shared" si="157"/>
        <v>114</v>
      </c>
      <c r="AA153">
        <f t="shared" si="157"/>
        <v>82</v>
      </c>
      <c r="AB153">
        <f t="shared" si="157"/>
        <v>33</v>
      </c>
      <c r="AC153">
        <f t="shared" si="157"/>
        <v>16</v>
      </c>
      <c r="AD153">
        <f t="shared" si="157"/>
        <v>38</v>
      </c>
      <c r="AE153">
        <f t="shared" si="157"/>
        <v>28</v>
      </c>
      <c r="AF153">
        <f t="shared" si="157"/>
        <v>13</v>
      </c>
      <c r="AG153">
        <f t="shared" si="157"/>
        <v>3</v>
      </c>
      <c r="AH153">
        <f t="shared" si="157"/>
        <v>9</v>
      </c>
      <c r="AI153">
        <f t="shared" si="157"/>
        <v>14</v>
      </c>
      <c r="AJ153">
        <f t="shared" si="157"/>
        <v>3</v>
      </c>
      <c r="AK153">
        <f t="shared" si="157"/>
        <v>19</v>
      </c>
    </row>
    <row r="154" spans="1:37">
      <c r="A154" s="28">
        <v>44664</v>
      </c>
      <c r="B154" s="7" t="s">
        <v>64</v>
      </c>
      <c r="C154" s="11">
        <v>1024</v>
      </c>
      <c r="D154" s="11">
        <v>203</v>
      </c>
      <c r="E154" s="11">
        <v>124</v>
      </c>
      <c r="F154" s="11">
        <v>94</v>
      </c>
      <c r="G154" s="11">
        <v>36</v>
      </c>
      <c r="H154" s="11">
        <v>32</v>
      </c>
      <c r="I154" s="11">
        <v>104</v>
      </c>
      <c r="J154" s="11">
        <v>51</v>
      </c>
      <c r="K154" s="11">
        <v>295</v>
      </c>
      <c r="L154" s="11">
        <v>1</v>
      </c>
      <c r="M154" s="11">
        <v>42</v>
      </c>
      <c r="N154" s="11">
        <v>12</v>
      </c>
      <c r="O154" s="11">
        <v>122</v>
      </c>
      <c r="P154" s="11">
        <v>53</v>
      </c>
      <c r="Q154" s="11">
        <v>1</v>
      </c>
      <c r="R154" s="11">
        <v>6</v>
      </c>
      <c r="S154" s="9">
        <f t="shared" si="137"/>
        <v>2200</v>
      </c>
      <c r="U154">
        <v>3</v>
      </c>
      <c r="V154">
        <f t="shared" si="134"/>
        <v>11563</v>
      </c>
      <c r="W154">
        <f t="shared" ref="W154:AK154" si="158">SUM(D154+D152)</f>
        <v>1876</v>
      </c>
      <c r="X154">
        <f t="shared" si="158"/>
        <v>1144</v>
      </c>
      <c r="Y154">
        <f t="shared" si="158"/>
        <v>1130</v>
      </c>
      <c r="Z154">
        <f t="shared" si="158"/>
        <v>949</v>
      </c>
      <c r="AA154">
        <f t="shared" si="158"/>
        <v>1089</v>
      </c>
      <c r="AB154">
        <f t="shared" si="158"/>
        <v>931</v>
      </c>
      <c r="AC154">
        <f t="shared" si="158"/>
        <v>1142</v>
      </c>
      <c r="AD154">
        <f t="shared" si="158"/>
        <v>4242</v>
      </c>
      <c r="AE154">
        <f t="shared" si="158"/>
        <v>266</v>
      </c>
      <c r="AF154">
        <f t="shared" si="158"/>
        <v>974</v>
      </c>
      <c r="AG154">
        <f t="shared" si="158"/>
        <v>46</v>
      </c>
      <c r="AH154">
        <f t="shared" si="158"/>
        <v>751</v>
      </c>
      <c r="AI154">
        <f t="shared" si="158"/>
        <v>509</v>
      </c>
      <c r="AJ154">
        <f t="shared" si="158"/>
        <v>31</v>
      </c>
      <c r="AK154">
        <f t="shared" si="158"/>
        <v>57</v>
      </c>
    </row>
    <row r="155" spans="1:37">
      <c r="A155" s="28"/>
      <c r="B155" s="7" t="s">
        <v>65</v>
      </c>
      <c r="C155" s="11">
        <v>114</v>
      </c>
      <c r="D155" s="11">
        <v>13</v>
      </c>
      <c r="E155" s="11">
        <v>18</v>
      </c>
      <c r="F155" s="11">
        <v>11</v>
      </c>
      <c r="G155" s="11">
        <v>13</v>
      </c>
      <c r="H155" s="11">
        <v>11</v>
      </c>
      <c r="I155" s="11">
        <v>16</v>
      </c>
      <c r="J155" s="11">
        <v>3</v>
      </c>
      <c r="K155" s="11">
        <v>34</v>
      </c>
      <c r="L155" s="11">
        <v>11</v>
      </c>
      <c r="M155" s="11">
        <v>4</v>
      </c>
      <c r="N155" s="11">
        <v>0</v>
      </c>
      <c r="O155" s="11">
        <v>4</v>
      </c>
      <c r="P155" s="11">
        <v>5</v>
      </c>
      <c r="Q155" s="11">
        <v>1</v>
      </c>
      <c r="R155" s="11">
        <v>1</v>
      </c>
      <c r="S155" s="9">
        <f t="shared" si="137"/>
        <v>259</v>
      </c>
      <c r="U155">
        <v>4</v>
      </c>
      <c r="V155">
        <f t="shared" si="134"/>
        <v>432</v>
      </c>
      <c r="W155">
        <f t="shared" ref="W155:AK155" si="159">SUM(D155+D153)</f>
        <v>70</v>
      </c>
      <c r="X155">
        <f t="shared" si="159"/>
        <v>50</v>
      </c>
      <c r="Y155">
        <f t="shared" si="159"/>
        <v>18</v>
      </c>
      <c r="Z155">
        <f t="shared" si="159"/>
        <v>81</v>
      </c>
      <c r="AA155">
        <f t="shared" si="159"/>
        <v>74</v>
      </c>
      <c r="AB155">
        <f t="shared" si="159"/>
        <v>37</v>
      </c>
      <c r="AC155">
        <f t="shared" si="159"/>
        <v>11</v>
      </c>
      <c r="AD155">
        <f t="shared" si="159"/>
        <v>52</v>
      </c>
      <c r="AE155">
        <f t="shared" si="159"/>
        <v>25</v>
      </c>
      <c r="AF155">
        <f t="shared" si="159"/>
        <v>16</v>
      </c>
      <c r="AG155">
        <f t="shared" si="159"/>
        <v>2</v>
      </c>
      <c r="AH155">
        <f t="shared" si="159"/>
        <v>10</v>
      </c>
      <c r="AI155">
        <f t="shared" si="159"/>
        <v>12</v>
      </c>
      <c r="AJ155">
        <f t="shared" si="159"/>
        <v>3</v>
      </c>
      <c r="AK155">
        <f t="shared" si="159"/>
        <v>7</v>
      </c>
    </row>
    <row r="156" spans="1:37">
      <c r="A156" s="28"/>
      <c r="B156" s="7" t="s">
        <v>66</v>
      </c>
      <c r="C156">
        <v>13448</v>
      </c>
      <c r="D156">
        <v>1147</v>
      </c>
      <c r="E156">
        <v>1320</v>
      </c>
      <c r="F156">
        <v>841</v>
      </c>
      <c r="G156">
        <v>160</v>
      </c>
      <c r="H156">
        <v>401</v>
      </c>
      <c r="I156">
        <v>1366</v>
      </c>
      <c r="J156">
        <v>1130</v>
      </c>
      <c r="K156">
        <v>2554</v>
      </c>
      <c r="L156">
        <v>632</v>
      </c>
      <c r="M156">
        <v>663</v>
      </c>
      <c r="N156">
        <v>22</v>
      </c>
      <c r="O156">
        <v>519</v>
      </c>
      <c r="P156">
        <v>219</v>
      </c>
      <c r="Q156">
        <v>79</v>
      </c>
      <c r="R156">
        <v>47</v>
      </c>
      <c r="S156" s="9">
        <f t="shared" si="137"/>
        <v>24548</v>
      </c>
      <c r="U156">
        <v>1</v>
      </c>
      <c r="V156">
        <f t="shared" si="134"/>
        <v>14472</v>
      </c>
      <c r="W156">
        <f t="shared" ref="W156:AK156" si="160">SUM(D156+D154)</f>
        <v>1350</v>
      </c>
      <c r="X156">
        <f t="shared" si="160"/>
        <v>1444</v>
      </c>
      <c r="Y156">
        <f t="shared" si="160"/>
        <v>935</v>
      </c>
      <c r="Z156">
        <f t="shared" si="160"/>
        <v>196</v>
      </c>
      <c r="AA156">
        <f t="shared" si="160"/>
        <v>433</v>
      </c>
      <c r="AB156">
        <f t="shared" si="160"/>
        <v>1470</v>
      </c>
      <c r="AC156">
        <f t="shared" si="160"/>
        <v>1181</v>
      </c>
      <c r="AD156">
        <f t="shared" si="160"/>
        <v>2849</v>
      </c>
      <c r="AE156">
        <f t="shared" si="160"/>
        <v>633</v>
      </c>
      <c r="AF156">
        <f t="shared" si="160"/>
        <v>705</v>
      </c>
      <c r="AG156">
        <f t="shared" si="160"/>
        <v>34</v>
      </c>
      <c r="AH156">
        <f t="shared" si="160"/>
        <v>641</v>
      </c>
      <c r="AI156">
        <f t="shared" si="160"/>
        <v>272</v>
      </c>
      <c r="AJ156">
        <f t="shared" si="160"/>
        <v>80</v>
      </c>
      <c r="AK156">
        <f t="shared" si="160"/>
        <v>53</v>
      </c>
    </row>
    <row r="157" spans="1:37">
      <c r="A157" s="28"/>
      <c r="B157" s="7" t="s">
        <v>67</v>
      </c>
      <c r="C157">
        <v>440</v>
      </c>
      <c r="D157">
        <v>34</v>
      </c>
      <c r="E157">
        <v>29</v>
      </c>
      <c r="F157">
        <v>11</v>
      </c>
      <c r="G157">
        <v>11</v>
      </c>
      <c r="H157">
        <v>29</v>
      </c>
      <c r="I157">
        <v>1</v>
      </c>
      <c r="J157">
        <v>1</v>
      </c>
      <c r="K157">
        <v>13</v>
      </c>
      <c r="L157">
        <v>6</v>
      </c>
      <c r="M157">
        <v>4</v>
      </c>
      <c r="N157">
        <v>0</v>
      </c>
      <c r="O157">
        <v>7</v>
      </c>
      <c r="P157">
        <v>1</v>
      </c>
      <c r="Q157">
        <v>2</v>
      </c>
      <c r="R157">
        <v>9</v>
      </c>
      <c r="S157" s="9">
        <f t="shared" si="137"/>
        <v>598</v>
      </c>
      <c r="U157">
        <v>2</v>
      </c>
      <c r="V157">
        <f t="shared" si="134"/>
        <v>554</v>
      </c>
      <c r="W157">
        <f t="shared" ref="W157:AK157" si="161">SUM(D157+D155)</f>
        <v>47</v>
      </c>
      <c r="X157">
        <f t="shared" si="161"/>
        <v>47</v>
      </c>
      <c r="Y157">
        <f t="shared" si="161"/>
        <v>22</v>
      </c>
      <c r="Z157">
        <f t="shared" si="161"/>
        <v>24</v>
      </c>
      <c r="AA157">
        <f t="shared" si="161"/>
        <v>40</v>
      </c>
      <c r="AB157">
        <f t="shared" si="161"/>
        <v>17</v>
      </c>
      <c r="AC157">
        <f t="shared" si="161"/>
        <v>4</v>
      </c>
      <c r="AD157">
        <f t="shared" si="161"/>
        <v>47</v>
      </c>
      <c r="AE157">
        <f t="shared" si="161"/>
        <v>17</v>
      </c>
      <c r="AF157">
        <f t="shared" si="161"/>
        <v>8</v>
      </c>
      <c r="AG157">
        <f t="shared" si="161"/>
        <v>0</v>
      </c>
      <c r="AH157">
        <f t="shared" si="161"/>
        <v>11</v>
      </c>
      <c r="AI157">
        <f t="shared" si="161"/>
        <v>6</v>
      </c>
      <c r="AJ157">
        <f t="shared" si="161"/>
        <v>3</v>
      </c>
      <c r="AK157">
        <f t="shared" si="161"/>
        <v>10</v>
      </c>
    </row>
    <row r="158" spans="1:37">
      <c r="A158" s="28">
        <v>44665</v>
      </c>
      <c r="B158" s="7" t="s">
        <v>64</v>
      </c>
      <c r="C158" s="11">
        <v>1015</v>
      </c>
      <c r="D158" s="11">
        <v>258</v>
      </c>
      <c r="E158" s="11">
        <v>126</v>
      </c>
      <c r="F158" s="11">
        <v>135</v>
      </c>
      <c r="G158" s="11">
        <v>61</v>
      </c>
      <c r="H158" s="11">
        <v>27</v>
      </c>
      <c r="I158" s="11">
        <v>134</v>
      </c>
      <c r="J158" s="11">
        <v>46</v>
      </c>
      <c r="K158" s="11">
        <v>259</v>
      </c>
      <c r="L158" s="11">
        <v>29</v>
      </c>
      <c r="M158" s="11">
        <v>98</v>
      </c>
      <c r="N158" s="11">
        <v>21</v>
      </c>
      <c r="O158" s="11">
        <v>174</v>
      </c>
      <c r="P158" s="11">
        <v>122</v>
      </c>
      <c r="Q158" s="11">
        <v>17</v>
      </c>
      <c r="R158" s="11">
        <v>25</v>
      </c>
      <c r="S158" s="9">
        <f t="shared" si="137"/>
        <v>2547</v>
      </c>
      <c r="U158">
        <v>3</v>
      </c>
      <c r="V158">
        <f t="shared" si="134"/>
        <v>14463</v>
      </c>
      <c r="W158">
        <f t="shared" ref="W158:AK158" si="162">SUM(D158+D156)</f>
        <v>1405</v>
      </c>
      <c r="X158">
        <f t="shared" si="162"/>
        <v>1446</v>
      </c>
      <c r="Y158">
        <f t="shared" si="162"/>
        <v>976</v>
      </c>
      <c r="Z158">
        <f t="shared" si="162"/>
        <v>221</v>
      </c>
      <c r="AA158">
        <f t="shared" si="162"/>
        <v>428</v>
      </c>
      <c r="AB158">
        <f t="shared" si="162"/>
        <v>1500</v>
      </c>
      <c r="AC158">
        <f t="shared" si="162"/>
        <v>1176</v>
      </c>
      <c r="AD158">
        <f t="shared" si="162"/>
        <v>2813</v>
      </c>
      <c r="AE158">
        <f t="shared" si="162"/>
        <v>661</v>
      </c>
      <c r="AF158">
        <f t="shared" si="162"/>
        <v>761</v>
      </c>
      <c r="AG158">
        <f t="shared" si="162"/>
        <v>43</v>
      </c>
      <c r="AH158">
        <f t="shared" si="162"/>
        <v>693</v>
      </c>
      <c r="AI158">
        <f t="shared" si="162"/>
        <v>341</v>
      </c>
      <c r="AJ158">
        <f t="shared" si="162"/>
        <v>96</v>
      </c>
      <c r="AK158">
        <f t="shared" si="162"/>
        <v>72</v>
      </c>
    </row>
    <row r="159" spans="1:37">
      <c r="A159" s="28"/>
      <c r="B159" s="7" t="s">
        <v>65</v>
      </c>
      <c r="C159" s="11">
        <v>159</v>
      </c>
      <c r="D159" s="11">
        <v>6</v>
      </c>
      <c r="E159" s="11">
        <v>46</v>
      </c>
      <c r="F159" s="11">
        <v>13</v>
      </c>
      <c r="G159" s="11">
        <v>9</v>
      </c>
      <c r="H159" s="11">
        <v>18</v>
      </c>
      <c r="I159" s="11">
        <v>40</v>
      </c>
      <c r="J159" s="11">
        <v>1</v>
      </c>
      <c r="K159" s="11">
        <v>14</v>
      </c>
      <c r="L159" s="11">
        <v>19</v>
      </c>
      <c r="M159" s="11">
        <v>4</v>
      </c>
      <c r="N159" s="11">
        <v>2</v>
      </c>
      <c r="O159" s="11">
        <v>4</v>
      </c>
      <c r="P159" s="11">
        <v>6</v>
      </c>
      <c r="Q159" s="11">
        <v>2</v>
      </c>
      <c r="R159" s="11">
        <v>3</v>
      </c>
      <c r="S159" s="9">
        <f t="shared" si="137"/>
        <v>346</v>
      </c>
      <c r="U159">
        <v>4</v>
      </c>
      <c r="V159">
        <f t="shared" si="134"/>
        <v>599</v>
      </c>
      <c r="W159">
        <f t="shared" ref="W159:AK159" si="163">SUM(D159+D157)</f>
        <v>40</v>
      </c>
      <c r="X159">
        <f t="shared" si="163"/>
        <v>75</v>
      </c>
      <c r="Y159">
        <f t="shared" si="163"/>
        <v>24</v>
      </c>
      <c r="Z159">
        <f t="shared" si="163"/>
        <v>20</v>
      </c>
      <c r="AA159">
        <f t="shared" si="163"/>
        <v>47</v>
      </c>
      <c r="AB159">
        <f t="shared" si="163"/>
        <v>41</v>
      </c>
      <c r="AC159">
        <f t="shared" si="163"/>
        <v>2</v>
      </c>
      <c r="AD159">
        <f t="shared" si="163"/>
        <v>27</v>
      </c>
      <c r="AE159">
        <f t="shared" si="163"/>
        <v>25</v>
      </c>
      <c r="AF159">
        <f t="shared" si="163"/>
        <v>8</v>
      </c>
      <c r="AG159">
        <f t="shared" si="163"/>
        <v>2</v>
      </c>
      <c r="AH159">
        <f t="shared" si="163"/>
        <v>11</v>
      </c>
      <c r="AI159">
        <f t="shared" si="163"/>
        <v>7</v>
      </c>
      <c r="AJ159">
        <f t="shared" si="163"/>
        <v>4</v>
      </c>
      <c r="AK159">
        <f t="shared" si="163"/>
        <v>12</v>
      </c>
    </row>
    <row r="160" spans="1:37">
      <c r="A160" s="28"/>
      <c r="B160" s="7" t="s">
        <v>66</v>
      </c>
      <c r="C160">
        <v>10193</v>
      </c>
      <c r="D160">
        <v>1715</v>
      </c>
      <c r="E160">
        <v>984</v>
      </c>
      <c r="F160">
        <v>837</v>
      </c>
      <c r="G160">
        <v>184</v>
      </c>
      <c r="H160">
        <v>208</v>
      </c>
      <c r="I160">
        <v>749</v>
      </c>
      <c r="J160">
        <v>767</v>
      </c>
      <c r="K160">
        <v>2095</v>
      </c>
      <c r="L160">
        <v>366</v>
      </c>
      <c r="M160">
        <v>600</v>
      </c>
      <c r="N160">
        <v>5</v>
      </c>
      <c r="O160">
        <v>577</v>
      </c>
      <c r="P160">
        <v>172</v>
      </c>
      <c r="Q160">
        <v>13</v>
      </c>
      <c r="R160">
        <v>29</v>
      </c>
      <c r="S160" s="9">
        <f t="shared" si="137"/>
        <v>19494</v>
      </c>
      <c r="U160">
        <v>1</v>
      </c>
      <c r="V160">
        <f t="shared" si="134"/>
        <v>11208</v>
      </c>
      <c r="W160">
        <f t="shared" ref="W160:AK160" si="164">SUM(D160+D158)</f>
        <v>1973</v>
      </c>
      <c r="X160">
        <f t="shared" si="164"/>
        <v>1110</v>
      </c>
      <c r="Y160">
        <f t="shared" si="164"/>
        <v>972</v>
      </c>
      <c r="Z160">
        <f t="shared" si="164"/>
        <v>245</v>
      </c>
      <c r="AA160">
        <f t="shared" si="164"/>
        <v>235</v>
      </c>
      <c r="AB160">
        <f t="shared" si="164"/>
        <v>883</v>
      </c>
      <c r="AC160">
        <f t="shared" si="164"/>
        <v>813</v>
      </c>
      <c r="AD160">
        <f t="shared" si="164"/>
        <v>2354</v>
      </c>
      <c r="AE160">
        <f t="shared" si="164"/>
        <v>395</v>
      </c>
      <c r="AF160">
        <f t="shared" si="164"/>
        <v>698</v>
      </c>
      <c r="AG160">
        <f t="shared" si="164"/>
        <v>26</v>
      </c>
      <c r="AH160">
        <f t="shared" si="164"/>
        <v>751</v>
      </c>
      <c r="AI160">
        <f t="shared" si="164"/>
        <v>294</v>
      </c>
      <c r="AJ160">
        <f t="shared" si="164"/>
        <v>30</v>
      </c>
      <c r="AK160">
        <f t="shared" si="164"/>
        <v>54</v>
      </c>
    </row>
    <row r="161" spans="1:37">
      <c r="A161" s="28"/>
      <c r="B161" s="7" t="s">
        <v>67</v>
      </c>
      <c r="C161">
        <v>211</v>
      </c>
      <c r="D161">
        <v>30</v>
      </c>
      <c r="E161">
        <v>65</v>
      </c>
      <c r="F161">
        <v>13</v>
      </c>
      <c r="G161">
        <v>12</v>
      </c>
      <c r="H161">
        <v>11</v>
      </c>
      <c r="I161">
        <v>7</v>
      </c>
      <c r="J161">
        <v>2</v>
      </c>
      <c r="K161">
        <v>9</v>
      </c>
      <c r="L161">
        <v>1</v>
      </c>
      <c r="M161">
        <v>3</v>
      </c>
      <c r="N161">
        <v>0</v>
      </c>
      <c r="O161">
        <v>6</v>
      </c>
      <c r="P161">
        <v>4</v>
      </c>
      <c r="Q161">
        <v>2</v>
      </c>
      <c r="R161">
        <v>2</v>
      </c>
      <c r="S161" s="9">
        <f t="shared" si="137"/>
        <v>378</v>
      </c>
      <c r="U161">
        <v>2</v>
      </c>
      <c r="V161">
        <f t="shared" si="134"/>
        <v>370</v>
      </c>
      <c r="W161">
        <f t="shared" ref="W161:AK161" si="165">SUM(D161+D159)</f>
        <v>36</v>
      </c>
      <c r="X161">
        <f t="shared" si="165"/>
        <v>111</v>
      </c>
      <c r="Y161">
        <f t="shared" si="165"/>
        <v>26</v>
      </c>
      <c r="Z161">
        <f t="shared" si="165"/>
        <v>21</v>
      </c>
      <c r="AA161">
        <f t="shared" si="165"/>
        <v>29</v>
      </c>
      <c r="AB161">
        <f t="shared" si="165"/>
        <v>47</v>
      </c>
      <c r="AC161">
        <f t="shared" si="165"/>
        <v>3</v>
      </c>
      <c r="AD161">
        <f t="shared" si="165"/>
        <v>23</v>
      </c>
      <c r="AE161">
        <f t="shared" si="165"/>
        <v>20</v>
      </c>
      <c r="AF161">
        <f t="shared" si="165"/>
        <v>7</v>
      </c>
      <c r="AG161">
        <f t="shared" si="165"/>
        <v>2</v>
      </c>
      <c r="AH161">
        <f t="shared" si="165"/>
        <v>10</v>
      </c>
      <c r="AI161">
        <f t="shared" si="165"/>
        <v>10</v>
      </c>
      <c r="AJ161">
        <f t="shared" si="165"/>
        <v>4</v>
      </c>
      <c r="AK161">
        <f t="shared" si="165"/>
        <v>5</v>
      </c>
    </row>
    <row r="162" spans="1:37">
      <c r="A162" s="28">
        <v>44666</v>
      </c>
      <c r="B162" s="7" t="s">
        <v>64</v>
      </c>
      <c r="C162" s="11">
        <v>924</v>
      </c>
      <c r="D162" s="11">
        <v>232</v>
      </c>
      <c r="E162" s="11">
        <v>91</v>
      </c>
      <c r="F162" s="11">
        <v>55</v>
      </c>
      <c r="G162" s="11">
        <v>82</v>
      </c>
      <c r="H162" s="11">
        <v>44</v>
      </c>
      <c r="I162" s="11">
        <v>101</v>
      </c>
      <c r="J162" s="11">
        <v>124</v>
      </c>
      <c r="K162" s="11">
        <v>71</v>
      </c>
      <c r="L162" s="11">
        <v>18</v>
      </c>
      <c r="M162" s="11">
        <v>163</v>
      </c>
      <c r="N162" s="11">
        <v>21</v>
      </c>
      <c r="O162" s="11">
        <v>195</v>
      </c>
      <c r="P162" s="11">
        <v>121</v>
      </c>
      <c r="Q162" s="11">
        <v>21</v>
      </c>
      <c r="R162" s="11">
        <v>48</v>
      </c>
      <c r="S162" s="9">
        <f t="shared" si="137"/>
        <v>2311</v>
      </c>
      <c r="U162">
        <v>3</v>
      </c>
      <c r="V162">
        <f t="shared" si="134"/>
        <v>11117</v>
      </c>
      <c r="W162">
        <f t="shared" ref="W162:AK162" si="166">SUM(D162+D160)</f>
        <v>1947</v>
      </c>
      <c r="X162">
        <f t="shared" si="166"/>
        <v>1075</v>
      </c>
      <c r="Y162">
        <f t="shared" si="166"/>
        <v>892</v>
      </c>
      <c r="Z162">
        <f t="shared" si="166"/>
        <v>266</v>
      </c>
      <c r="AA162">
        <f t="shared" si="166"/>
        <v>252</v>
      </c>
      <c r="AB162">
        <f t="shared" si="166"/>
        <v>850</v>
      </c>
      <c r="AC162">
        <f t="shared" si="166"/>
        <v>891</v>
      </c>
      <c r="AD162">
        <f t="shared" si="166"/>
        <v>2166</v>
      </c>
      <c r="AE162">
        <f t="shared" si="166"/>
        <v>384</v>
      </c>
      <c r="AF162">
        <f t="shared" si="166"/>
        <v>763</v>
      </c>
      <c r="AG162">
        <f t="shared" si="166"/>
        <v>26</v>
      </c>
      <c r="AH162">
        <f t="shared" si="166"/>
        <v>772</v>
      </c>
      <c r="AI162">
        <f t="shared" si="166"/>
        <v>293</v>
      </c>
      <c r="AJ162">
        <f t="shared" si="166"/>
        <v>34</v>
      </c>
      <c r="AK162">
        <f t="shared" si="166"/>
        <v>77</v>
      </c>
    </row>
    <row r="163" spans="1:37">
      <c r="A163" s="28"/>
      <c r="B163" s="7" t="s">
        <v>65</v>
      </c>
      <c r="C163" s="11">
        <v>200</v>
      </c>
      <c r="D163" s="11">
        <v>8</v>
      </c>
      <c r="E163" s="11">
        <v>17</v>
      </c>
      <c r="F163" s="11">
        <v>43</v>
      </c>
      <c r="G163" s="11">
        <v>9</v>
      </c>
      <c r="H163" s="11">
        <v>21</v>
      </c>
      <c r="I163" s="11">
        <v>1</v>
      </c>
      <c r="J163" s="11">
        <v>4</v>
      </c>
      <c r="K163" s="11">
        <v>32</v>
      </c>
      <c r="L163" s="11">
        <v>3</v>
      </c>
      <c r="M163" s="11">
        <v>4</v>
      </c>
      <c r="N163" s="11">
        <v>0</v>
      </c>
      <c r="O163" s="11">
        <v>3</v>
      </c>
      <c r="P163" s="11">
        <v>9</v>
      </c>
      <c r="Q163" s="11">
        <v>2</v>
      </c>
      <c r="R163" s="11">
        <v>1</v>
      </c>
      <c r="S163" s="9">
        <f t="shared" si="137"/>
        <v>357</v>
      </c>
      <c r="U163">
        <v>4</v>
      </c>
      <c r="V163">
        <f t="shared" si="134"/>
        <v>411</v>
      </c>
      <c r="W163">
        <f t="shared" ref="W163:AK163" si="167">SUM(D163+D161)</f>
        <v>38</v>
      </c>
      <c r="X163">
        <f t="shared" si="167"/>
        <v>82</v>
      </c>
      <c r="Y163">
        <f t="shared" si="167"/>
        <v>56</v>
      </c>
      <c r="Z163">
        <f t="shared" si="167"/>
        <v>21</v>
      </c>
      <c r="AA163">
        <f t="shared" si="167"/>
        <v>32</v>
      </c>
      <c r="AB163">
        <f t="shared" si="167"/>
        <v>8</v>
      </c>
      <c r="AC163">
        <f t="shared" si="167"/>
        <v>6</v>
      </c>
      <c r="AD163">
        <f t="shared" si="167"/>
        <v>41</v>
      </c>
      <c r="AE163">
        <f t="shared" si="167"/>
        <v>4</v>
      </c>
      <c r="AF163">
        <f t="shared" si="167"/>
        <v>7</v>
      </c>
      <c r="AG163">
        <f t="shared" si="167"/>
        <v>0</v>
      </c>
      <c r="AH163">
        <f t="shared" si="167"/>
        <v>9</v>
      </c>
      <c r="AI163">
        <f t="shared" si="167"/>
        <v>13</v>
      </c>
      <c r="AJ163">
        <f t="shared" si="167"/>
        <v>4</v>
      </c>
      <c r="AK163">
        <f t="shared" si="167"/>
        <v>3</v>
      </c>
    </row>
    <row r="164" spans="1:37">
      <c r="A164" s="28"/>
      <c r="B164" s="7" t="s">
        <v>66</v>
      </c>
      <c r="C164">
        <v>8811</v>
      </c>
      <c r="D164">
        <v>1120</v>
      </c>
      <c r="E164">
        <v>1388</v>
      </c>
      <c r="F164">
        <v>486</v>
      </c>
      <c r="G164">
        <v>322</v>
      </c>
      <c r="H164">
        <v>341</v>
      </c>
      <c r="I164">
        <v>1207</v>
      </c>
      <c r="J164">
        <v>1134</v>
      </c>
      <c r="K164">
        <v>1727</v>
      </c>
      <c r="L164">
        <v>1248</v>
      </c>
      <c r="M164">
        <v>558</v>
      </c>
      <c r="N164">
        <v>10</v>
      </c>
      <c r="O164">
        <v>567</v>
      </c>
      <c r="P164">
        <v>394</v>
      </c>
      <c r="Q164">
        <v>81</v>
      </c>
      <c r="R164">
        <v>34</v>
      </c>
      <c r="S164" s="9">
        <f t="shared" si="137"/>
        <v>19428</v>
      </c>
      <c r="U164">
        <v>1</v>
      </c>
      <c r="V164">
        <f t="shared" si="134"/>
        <v>9735</v>
      </c>
      <c r="W164">
        <f t="shared" ref="W164:AK164" si="168">SUM(D164+D162)</f>
        <v>1352</v>
      </c>
      <c r="X164">
        <f t="shared" si="168"/>
        <v>1479</v>
      </c>
      <c r="Y164">
        <f t="shared" si="168"/>
        <v>541</v>
      </c>
      <c r="Z164">
        <f t="shared" si="168"/>
        <v>404</v>
      </c>
      <c r="AA164">
        <f t="shared" si="168"/>
        <v>385</v>
      </c>
      <c r="AB164">
        <f t="shared" si="168"/>
        <v>1308</v>
      </c>
      <c r="AC164">
        <f t="shared" si="168"/>
        <v>1258</v>
      </c>
      <c r="AD164">
        <f t="shared" si="168"/>
        <v>1798</v>
      </c>
      <c r="AE164">
        <f t="shared" si="168"/>
        <v>1266</v>
      </c>
      <c r="AF164">
        <f t="shared" si="168"/>
        <v>721</v>
      </c>
      <c r="AG164">
        <f t="shared" si="168"/>
        <v>31</v>
      </c>
      <c r="AH164">
        <f t="shared" si="168"/>
        <v>762</v>
      </c>
      <c r="AI164">
        <f t="shared" si="168"/>
        <v>515</v>
      </c>
      <c r="AJ164">
        <f t="shared" si="168"/>
        <v>102</v>
      </c>
      <c r="AK164">
        <f t="shared" si="168"/>
        <v>82</v>
      </c>
    </row>
    <row r="165" spans="1:37">
      <c r="A165" s="29"/>
      <c r="B165" s="7" t="s">
        <v>67</v>
      </c>
      <c r="C165">
        <v>329</v>
      </c>
      <c r="D165">
        <v>18</v>
      </c>
      <c r="E165">
        <v>24</v>
      </c>
      <c r="F165">
        <v>33</v>
      </c>
      <c r="G165">
        <v>19</v>
      </c>
      <c r="H165">
        <v>19</v>
      </c>
      <c r="I165">
        <v>3</v>
      </c>
      <c r="J165">
        <v>2</v>
      </c>
      <c r="K165">
        <v>9</v>
      </c>
      <c r="L165">
        <v>1</v>
      </c>
      <c r="M165">
        <v>10</v>
      </c>
      <c r="N165">
        <v>0</v>
      </c>
      <c r="O165">
        <v>8</v>
      </c>
      <c r="P165">
        <v>11</v>
      </c>
      <c r="Q165">
        <v>2</v>
      </c>
      <c r="R165">
        <v>7</v>
      </c>
      <c r="S165" s="9">
        <f t="shared" si="137"/>
        <v>495</v>
      </c>
      <c r="U165">
        <v>2</v>
      </c>
      <c r="V165">
        <f t="shared" si="134"/>
        <v>529</v>
      </c>
      <c r="W165">
        <f t="shared" ref="W165:AK165" si="169">SUM(D165+D163)</f>
        <v>26</v>
      </c>
      <c r="X165">
        <f t="shared" si="169"/>
        <v>41</v>
      </c>
      <c r="Y165">
        <f t="shared" si="169"/>
        <v>76</v>
      </c>
      <c r="Z165">
        <f t="shared" si="169"/>
        <v>28</v>
      </c>
      <c r="AA165">
        <f t="shared" si="169"/>
        <v>40</v>
      </c>
      <c r="AB165">
        <f t="shared" si="169"/>
        <v>4</v>
      </c>
      <c r="AC165">
        <f t="shared" si="169"/>
        <v>6</v>
      </c>
      <c r="AD165">
        <f t="shared" si="169"/>
        <v>41</v>
      </c>
      <c r="AE165">
        <f t="shared" si="169"/>
        <v>4</v>
      </c>
      <c r="AF165">
        <f t="shared" si="169"/>
        <v>14</v>
      </c>
      <c r="AG165">
        <f t="shared" si="169"/>
        <v>0</v>
      </c>
      <c r="AH165">
        <f t="shared" si="169"/>
        <v>11</v>
      </c>
      <c r="AI165">
        <f t="shared" si="169"/>
        <v>20</v>
      </c>
      <c r="AJ165">
        <f t="shared" si="169"/>
        <v>4</v>
      </c>
      <c r="AK165">
        <f t="shared" si="169"/>
        <v>8</v>
      </c>
    </row>
    <row r="166" spans="1:37">
      <c r="A166" s="30">
        <v>44667</v>
      </c>
      <c r="B166" s="7" t="s">
        <v>64</v>
      </c>
      <c r="C166" s="11">
        <v>390</v>
      </c>
      <c r="D166" s="11">
        <v>169</v>
      </c>
      <c r="E166" s="11">
        <v>142</v>
      </c>
      <c r="F166" s="11">
        <v>113</v>
      </c>
      <c r="G166" s="11">
        <v>125</v>
      </c>
      <c r="H166" s="11">
        <v>123</v>
      </c>
      <c r="I166" s="11">
        <v>121</v>
      </c>
      <c r="J166" s="11">
        <v>78</v>
      </c>
      <c r="K166" s="11">
        <v>225</v>
      </c>
      <c r="L166" s="11">
        <v>40</v>
      </c>
      <c r="M166" s="11">
        <v>73</v>
      </c>
      <c r="N166" s="11">
        <v>4</v>
      </c>
      <c r="O166" s="11">
        <v>83</v>
      </c>
      <c r="P166" s="11">
        <v>41</v>
      </c>
      <c r="Q166" s="11">
        <v>20</v>
      </c>
      <c r="R166" s="11">
        <v>7</v>
      </c>
      <c r="S166" s="9">
        <f t="shared" si="137"/>
        <v>1754</v>
      </c>
      <c r="U166">
        <v>3</v>
      </c>
      <c r="V166">
        <f t="shared" si="134"/>
        <v>9201</v>
      </c>
      <c r="W166">
        <f t="shared" ref="W166:AK166" si="170">SUM(D166+D164)</f>
        <v>1289</v>
      </c>
      <c r="X166">
        <f t="shared" si="170"/>
        <v>1530</v>
      </c>
      <c r="Y166">
        <f t="shared" si="170"/>
        <v>599</v>
      </c>
      <c r="Z166">
        <f t="shared" si="170"/>
        <v>447</v>
      </c>
      <c r="AA166">
        <f t="shared" si="170"/>
        <v>464</v>
      </c>
      <c r="AB166">
        <f t="shared" si="170"/>
        <v>1328</v>
      </c>
      <c r="AC166">
        <f t="shared" si="170"/>
        <v>1212</v>
      </c>
      <c r="AD166">
        <f t="shared" si="170"/>
        <v>1952</v>
      </c>
      <c r="AE166">
        <f t="shared" si="170"/>
        <v>1288</v>
      </c>
      <c r="AF166">
        <f t="shared" si="170"/>
        <v>631</v>
      </c>
      <c r="AG166">
        <f t="shared" si="170"/>
        <v>14</v>
      </c>
      <c r="AH166">
        <f t="shared" si="170"/>
        <v>650</v>
      </c>
      <c r="AI166">
        <f t="shared" si="170"/>
        <v>435</v>
      </c>
      <c r="AJ166">
        <f t="shared" si="170"/>
        <v>101</v>
      </c>
      <c r="AK166">
        <f t="shared" si="170"/>
        <v>41</v>
      </c>
    </row>
    <row r="167" spans="1:37">
      <c r="A167" s="31"/>
      <c r="B167" s="7" t="s">
        <v>65</v>
      </c>
      <c r="C167" s="11">
        <v>136</v>
      </c>
      <c r="D167" s="11">
        <v>13</v>
      </c>
      <c r="E167" s="11">
        <v>27</v>
      </c>
      <c r="F167" s="11">
        <v>11</v>
      </c>
      <c r="G167" s="11">
        <v>18</v>
      </c>
      <c r="H167" s="11">
        <v>21</v>
      </c>
      <c r="I167" s="11">
        <v>36</v>
      </c>
      <c r="J167" s="11">
        <v>5</v>
      </c>
      <c r="K167" s="11">
        <v>16</v>
      </c>
      <c r="L167" s="11">
        <v>7</v>
      </c>
      <c r="M167" s="11">
        <v>8</v>
      </c>
      <c r="N167" s="11">
        <v>0</v>
      </c>
      <c r="O167" s="11">
        <v>3</v>
      </c>
      <c r="P167" s="11">
        <v>3</v>
      </c>
      <c r="Q167" s="11">
        <v>0</v>
      </c>
      <c r="R167" s="11">
        <v>3</v>
      </c>
      <c r="S167" s="9">
        <f t="shared" si="137"/>
        <v>307</v>
      </c>
      <c r="U167">
        <v>4</v>
      </c>
      <c r="V167">
        <f t="shared" si="134"/>
        <v>465</v>
      </c>
      <c r="W167">
        <f t="shared" ref="W167:AK167" si="171">SUM(D167+D165)</f>
        <v>31</v>
      </c>
      <c r="X167">
        <f t="shared" si="171"/>
        <v>51</v>
      </c>
      <c r="Y167">
        <f t="shared" si="171"/>
        <v>44</v>
      </c>
      <c r="Z167">
        <f t="shared" si="171"/>
        <v>37</v>
      </c>
      <c r="AA167">
        <f t="shared" si="171"/>
        <v>40</v>
      </c>
      <c r="AB167">
        <f t="shared" si="171"/>
        <v>39</v>
      </c>
      <c r="AC167">
        <f t="shared" si="171"/>
        <v>7</v>
      </c>
      <c r="AD167">
        <f t="shared" si="171"/>
        <v>25</v>
      </c>
      <c r="AE167">
        <f t="shared" si="171"/>
        <v>8</v>
      </c>
      <c r="AF167">
        <f t="shared" si="171"/>
        <v>18</v>
      </c>
      <c r="AG167">
        <f t="shared" si="171"/>
        <v>0</v>
      </c>
      <c r="AH167">
        <f t="shared" si="171"/>
        <v>11</v>
      </c>
      <c r="AI167">
        <f t="shared" si="171"/>
        <v>14</v>
      </c>
      <c r="AJ167">
        <f t="shared" si="171"/>
        <v>2</v>
      </c>
      <c r="AK167">
        <f t="shared" si="171"/>
        <v>10</v>
      </c>
    </row>
    <row r="168" spans="1:37">
      <c r="A168" s="31"/>
      <c r="B168" s="7" t="s">
        <v>66</v>
      </c>
      <c r="C168">
        <v>9499</v>
      </c>
      <c r="D168">
        <v>1352</v>
      </c>
      <c r="E168">
        <v>1342</v>
      </c>
      <c r="F168">
        <v>566</v>
      </c>
      <c r="G168">
        <v>986</v>
      </c>
      <c r="H168">
        <v>1163</v>
      </c>
      <c r="I168">
        <v>869</v>
      </c>
      <c r="J168">
        <v>775</v>
      </c>
      <c r="K168">
        <v>2167</v>
      </c>
      <c r="L168">
        <v>1235</v>
      </c>
      <c r="M168">
        <v>577</v>
      </c>
      <c r="N168">
        <v>12</v>
      </c>
      <c r="O168">
        <v>322</v>
      </c>
      <c r="P168">
        <v>256</v>
      </c>
      <c r="Q168">
        <v>27</v>
      </c>
      <c r="R168">
        <v>19</v>
      </c>
      <c r="S168" s="9">
        <f t="shared" si="137"/>
        <v>21167</v>
      </c>
      <c r="U168">
        <v>1</v>
      </c>
      <c r="V168">
        <f t="shared" si="134"/>
        <v>9889</v>
      </c>
      <c r="W168">
        <f t="shared" ref="W168:AK168" si="172">SUM(D168+D166)</f>
        <v>1521</v>
      </c>
      <c r="X168">
        <f t="shared" si="172"/>
        <v>1484</v>
      </c>
      <c r="Y168">
        <f t="shared" si="172"/>
        <v>679</v>
      </c>
      <c r="Z168">
        <f t="shared" si="172"/>
        <v>1111</v>
      </c>
      <c r="AA168">
        <f t="shared" si="172"/>
        <v>1286</v>
      </c>
      <c r="AB168">
        <f t="shared" si="172"/>
        <v>990</v>
      </c>
      <c r="AC168">
        <f t="shared" si="172"/>
        <v>853</v>
      </c>
      <c r="AD168">
        <f t="shared" si="172"/>
        <v>2392</v>
      </c>
      <c r="AE168">
        <f t="shared" si="172"/>
        <v>1275</v>
      </c>
      <c r="AF168">
        <f t="shared" si="172"/>
        <v>650</v>
      </c>
      <c r="AG168">
        <f t="shared" si="172"/>
        <v>16</v>
      </c>
      <c r="AH168">
        <f t="shared" si="172"/>
        <v>405</v>
      </c>
      <c r="AI168">
        <f t="shared" si="172"/>
        <v>297</v>
      </c>
      <c r="AJ168">
        <f t="shared" si="172"/>
        <v>47</v>
      </c>
      <c r="AK168">
        <f t="shared" si="172"/>
        <v>26</v>
      </c>
    </row>
    <row r="169" spans="1:37">
      <c r="A169" s="32"/>
      <c r="B169" s="7" t="s">
        <v>67</v>
      </c>
      <c r="C169">
        <v>290</v>
      </c>
      <c r="D169">
        <v>25</v>
      </c>
      <c r="E169">
        <v>20</v>
      </c>
      <c r="F169">
        <v>13</v>
      </c>
      <c r="G169">
        <v>5</v>
      </c>
      <c r="H169">
        <v>23</v>
      </c>
      <c r="I169">
        <v>1</v>
      </c>
      <c r="J169">
        <v>1</v>
      </c>
      <c r="K169">
        <v>3</v>
      </c>
      <c r="L169">
        <v>7</v>
      </c>
      <c r="M169">
        <v>5</v>
      </c>
      <c r="N169">
        <v>0</v>
      </c>
      <c r="O169">
        <v>1</v>
      </c>
      <c r="P169">
        <v>3</v>
      </c>
      <c r="Q169">
        <v>1</v>
      </c>
      <c r="R169">
        <v>17</v>
      </c>
      <c r="S169" s="9">
        <f t="shared" si="137"/>
        <v>415</v>
      </c>
      <c r="U169">
        <v>2</v>
      </c>
      <c r="V169">
        <f t="shared" si="134"/>
        <v>426</v>
      </c>
      <c r="W169">
        <f t="shared" ref="W169:AK169" si="173">SUM(D169+D167)</f>
        <v>38</v>
      </c>
      <c r="X169">
        <f t="shared" si="173"/>
        <v>47</v>
      </c>
      <c r="Y169">
        <f t="shared" si="173"/>
        <v>24</v>
      </c>
      <c r="Z169">
        <f t="shared" si="173"/>
        <v>23</v>
      </c>
      <c r="AA169">
        <f t="shared" si="173"/>
        <v>44</v>
      </c>
      <c r="AB169">
        <f t="shared" si="173"/>
        <v>37</v>
      </c>
      <c r="AC169">
        <f t="shared" si="173"/>
        <v>6</v>
      </c>
      <c r="AD169">
        <f t="shared" si="173"/>
        <v>19</v>
      </c>
      <c r="AE169">
        <f t="shared" si="173"/>
        <v>14</v>
      </c>
      <c r="AF169">
        <f t="shared" si="173"/>
        <v>13</v>
      </c>
      <c r="AG169">
        <f t="shared" si="173"/>
        <v>0</v>
      </c>
      <c r="AH169">
        <f t="shared" si="173"/>
        <v>4</v>
      </c>
      <c r="AI169">
        <f t="shared" si="173"/>
        <v>6</v>
      </c>
      <c r="AJ169">
        <f t="shared" si="173"/>
        <v>1</v>
      </c>
      <c r="AK169">
        <f t="shared" si="173"/>
        <v>20</v>
      </c>
    </row>
    <row r="170" spans="1:37">
      <c r="A170" s="30">
        <v>44668</v>
      </c>
      <c r="B170" s="7" t="s">
        <v>64</v>
      </c>
      <c r="C170" s="11">
        <v>459</v>
      </c>
      <c r="D170" s="11">
        <v>165</v>
      </c>
      <c r="E170" s="11">
        <v>46</v>
      </c>
      <c r="F170" s="11">
        <v>46</v>
      </c>
      <c r="G170" s="11">
        <v>114</v>
      </c>
      <c r="H170" s="11">
        <v>69</v>
      </c>
      <c r="I170" s="11">
        <v>135</v>
      </c>
      <c r="J170" s="11">
        <v>15</v>
      </c>
      <c r="K170" s="11">
        <v>65</v>
      </c>
      <c r="L170" s="11">
        <v>70</v>
      </c>
      <c r="M170" s="11">
        <v>48</v>
      </c>
      <c r="N170" s="11">
        <v>4</v>
      </c>
      <c r="O170" s="11">
        <v>150</v>
      </c>
      <c r="P170" s="11">
        <v>14</v>
      </c>
      <c r="Q170" s="11">
        <v>1</v>
      </c>
      <c r="R170" s="11">
        <v>8</v>
      </c>
      <c r="S170" s="9">
        <f t="shared" ref="S170:S181" si="174">SUM(C170:R170)</f>
        <v>1409</v>
      </c>
      <c r="U170">
        <v>3</v>
      </c>
      <c r="V170">
        <f t="shared" si="134"/>
        <v>9958</v>
      </c>
      <c r="W170">
        <f t="shared" ref="W170:AK170" si="175">SUM(D170+D168)</f>
        <v>1517</v>
      </c>
      <c r="X170">
        <f t="shared" si="175"/>
        <v>1388</v>
      </c>
      <c r="Y170">
        <f t="shared" si="175"/>
        <v>612</v>
      </c>
      <c r="Z170">
        <f t="shared" si="175"/>
        <v>1100</v>
      </c>
      <c r="AA170">
        <f t="shared" si="175"/>
        <v>1232</v>
      </c>
      <c r="AB170">
        <f t="shared" si="175"/>
        <v>1004</v>
      </c>
      <c r="AC170">
        <f t="shared" si="175"/>
        <v>790</v>
      </c>
      <c r="AD170">
        <f t="shared" si="175"/>
        <v>2232</v>
      </c>
      <c r="AE170">
        <f t="shared" si="175"/>
        <v>1305</v>
      </c>
      <c r="AF170">
        <f t="shared" si="175"/>
        <v>625</v>
      </c>
      <c r="AG170">
        <f t="shared" si="175"/>
        <v>16</v>
      </c>
      <c r="AH170">
        <f t="shared" si="175"/>
        <v>472</v>
      </c>
      <c r="AI170">
        <f t="shared" si="175"/>
        <v>270</v>
      </c>
      <c r="AJ170">
        <f t="shared" si="175"/>
        <v>28</v>
      </c>
      <c r="AK170">
        <f t="shared" si="175"/>
        <v>27</v>
      </c>
    </row>
    <row r="171" spans="1:37">
      <c r="A171" s="31"/>
      <c r="B171" s="7" t="s">
        <v>65</v>
      </c>
      <c r="C171" s="11">
        <v>40</v>
      </c>
      <c r="D171" s="11">
        <v>15</v>
      </c>
      <c r="E171" s="11">
        <v>14</v>
      </c>
      <c r="F171" s="11">
        <v>16</v>
      </c>
      <c r="G171" s="11">
        <v>10</v>
      </c>
      <c r="H171" s="11">
        <v>15</v>
      </c>
      <c r="I171" s="11">
        <v>22</v>
      </c>
      <c r="J171" s="11">
        <v>6</v>
      </c>
      <c r="K171" s="11">
        <v>3</v>
      </c>
      <c r="L171" s="11">
        <v>7</v>
      </c>
      <c r="M171" s="11">
        <v>4</v>
      </c>
      <c r="N171" s="11">
        <v>0</v>
      </c>
      <c r="O171" s="11">
        <v>0</v>
      </c>
      <c r="P171" s="11">
        <v>2</v>
      </c>
      <c r="Q171" s="11">
        <v>0</v>
      </c>
      <c r="R171" s="11">
        <v>1</v>
      </c>
      <c r="S171" s="9">
        <f t="shared" si="174"/>
        <v>155</v>
      </c>
      <c r="U171">
        <v>4</v>
      </c>
      <c r="V171">
        <f t="shared" si="134"/>
        <v>330</v>
      </c>
      <c r="W171">
        <f t="shared" ref="W171:AK171" si="176">SUM(D171+D169)</f>
        <v>40</v>
      </c>
      <c r="X171">
        <f t="shared" si="176"/>
        <v>34</v>
      </c>
      <c r="Y171">
        <f t="shared" si="176"/>
        <v>29</v>
      </c>
      <c r="Z171">
        <f t="shared" si="176"/>
        <v>15</v>
      </c>
      <c r="AA171">
        <f t="shared" si="176"/>
        <v>38</v>
      </c>
      <c r="AB171">
        <f t="shared" si="176"/>
        <v>23</v>
      </c>
      <c r="AC171">
        <f t="shared" si="176"/>
        <v>7</v>
      </c>
      <c r="AD171">
        <f t="shared" si="176"/>
        <v>6</v>
      </c>
      <c r="AE171">
        <f t="shared" si="176"/>
        <v>14</v>
      </c>
      <c r="AF171">
        <f t="shared" si="176"/>
        <v>9</v>
      </c>
      <c r="AG171">
        <f t="shared" si="176"/>
        <v>0</v>
      </c>
      <c r="AH171">
        <f t="shared" si="176"/>
        <v>1</v>
      </c>
      <c r="AI171">
        <f t="shared" si="176"/>
        <v>5</v>
      </c>
      <c r="AJ171">
        <f t="shared" si="176"/>
        <v>1</v>
      </c>
      <c r="AK171">
        <f t="shared" si="176"/>
        <v>18</v>
      </c>
    </row>
    <row r="172" spans="1:37">
      <c r="A172" s="31"/>
      <c r="B172" s="7" t="s">
        <v>66</v>
      </c>
      <c r="C172">
        <v>7029</v>
      </c>
      <c r="D172">
        <v>1655</v>
      </c>
      <c r="E172">
        <v>1346</v>
      </c>
      <c r="F172">
        <v>658</v>
      </c>
      <c r="G172">
        <v>710</v>
      </c>
      <c r="H172">
        <v>878</v>
      </c>
      <c r="I172">
        <v>900</v>
      </c>
      <c r="J172">
        <v>856</v>
      </c>
      <c r="K172">
        <v>2275</v>
      </c>
      <c r="L172">
        <v>1361</v>
      </c>
      <c r="M172">
        <v>614</v>
      </c>
      <c r="N172">
        <v>18</v>
      </c>
      <c r="O172">
        <v>744</v>
      </c>
      <c r="P172">
        <v>345</v>
      </c>
      <c r="Q172">
        <v>14</v>
      </c>
      <c r="R172">
        <v>22</v>
      </c>
      <c r="S172" s="9">
        <f t="shared" si="174"/>
        <v>19425</v>
      </c>
      <c r="U172">
        <v>1</v>
      </c>
      <c r="V172">
        <f t="shared" si="134"/>
        <v>7488</v>
      </c>
      <c r="W172">
        <f t="shared" ref="W172:AK172" si="177">SUM(D172+D170)</f>
        <v>1820</v>
      </c>
      <c r="X172">
        <f t="shared" si="177"/>
        <v>1392</v>
      </c>
      <c r="Y172">
        <f t="shared" si="177"/>
        <v>704</v>
      </c>
      <c r="Z172">
        <f t="shared" si="177"/>
        <v>824</v>
      </c>
      <c r="AA172">
        <f t="shared" si="177"/>
        <v>947</v>
      </c>
      <c r="AB172">
        <f t="shared" si="177"/>
        <v>1035</v>
      </c>
      <c r="AC172">
        <f t="shared" si="177"/>
        <v>871</v>
      </c>
      <c r="AD172">
        <f t="shared" si="177"/>
        <v>2340</v>
      </c>
      <c r="AE172">
        <f t="shared" si="177"/>
        <v>1431</v>
      </c>
      <c r="AF172">
        <f t="shared" si="177"/>
        <v>662</v>
      </c>
      <c r="AG172">
        <f t="shared" si="177"/>
        <v>22</v>
      </c>
      <c r="AH172">
        <f t="shared" si="177"/>
        <v>894</v>
      </c>
      <c r="AI172">
        <f t="shared" si="177"/>
        <v>359</v>
      </c>
      <c r="AJ172">
        <f t="shared" si="177"/>
        <v>15</v>
      </c>
      <c r="AK172">
        <f t="shared" si="177"/>
        <v>30</v>
      </c>
    </row>
    <row r="173" spans="1:37">
      <c r="A173" s="32"/>
      <c r="B173" s="7" t="s">
        <v>67</v>
      </c>
      <c r="C173">
        <v>190</v>
      </c>
      <c r="D173">
        <v>55</v>
      </c>
      <c r="E173">
        <v>40</v>
      </c>
      <c r="F173">
        <v>19</v>
      </c>
      <c r="G173">
        <v>5</v>
      </c>
      <c r="H173">
        <v>17</v>
      </c>
      <c r="I173">
        <v>0</v>
      </c>
      <c r="J173">
        <v>5</v>
      </c>
      <c r="K173">
        <v>21</v>
      </c>
      <c r="L173">
        <v>4</v>
      </c>
      <c r="M173">
        <v>8</v>
      </c>
      <c r="N173">
        <v>1</v>
      </c>
      <c r="O173">
        <v>8</v>
      </c>
      <c r="P173">
        <v>7</v>
      </c>
      <c r="Q173">
        <v>5</v>
      </c>
      <c r="R173">
        <v>21</v>
      </c>
      <c r="S173" s="9">
        <f t="shared" si="174"/>
        <v>406</v>
      </c>
      <c r="U173">
        <v>2</v>
      </c>
      <c r="V173">
        <f t="shared" si="134"/>
        <v>230</v>
      </c>
      <c r="W173">
        <f t="shared" ref="W173:AK173" si="178">SUM(D173+D171)</f>
        <v>70</v>
      </c>
      <c r="X173">
        <f t="shared" si="178"/>
        <v>54</v>
      </c>
      <c r="Y173">
        <f t="shared" si="178"/>
        <v>35</v>
      </c>
      <c r="Z173">
        <f t="shared" si="178"/>
        <v>15</v>
      </c>
      <c r="AA173">
        <f t="shared" si="178"/>
        <v>32</v>
      </c>
      <c r="AB173">
        <f t="shared" si="178"/>
        <v>22</v>
      </c>
      <c r="AC173">
        <f t="shared" si="178"/>
        <v>11</v>
      </c>
      <c r="AD173">
        <f t="shared" si="178"/>
        <v>24</v>
      </c>
      <c r="AE173">
        <f t="shared" si="178"/>
        <v>11</v>
      </c>
      <c r="AF173">
        <f t="shared" si="178"/>
        <v>12</v>
      </c>
      <c r="AG173">
        <f t="shared" si="178"/>
        <v>1</v>
      </c>
      <c r="AH173">
        <f t="shared" si="178"/>
        <v>8</v>
      </c>
      <c r="AI173">
        <f t="shared" si="178"/>
        <v>9</v>
      </c>
      <c r="AJ173">
        <f t="shared" si="178"/>
        <v>5</v>
      </c>
      <c r="AK173">
        <f t="shared" si="178"/>
        <v>22</v>
      </c>
    </row>
    <row r="174" spans="1:37">
      <c r="A174" s="30">
        <v>44669</v>
      </c>
      <c r="B174" s="7" t="s">
        <v>64</v>
      </c>
      <c r="C174" s="11">
        <v>633</v>
      </c>
      <c r="D174" s="11">
        <v>322</v>
      </c>
      <c r="E174" s="11">
        <v>35</v>
      </c>
      <c r="F174" s="11">
        <v>69</v>
      </c>
      <c r="G174" s="11">
        <v>179</v>
      </c>
      <c r="H174" s="11">
        <v>13</v>
      </c>
      <c r="I174" s="11">
        <v>120</v>
      </c>
      <c r="J174" s="11">
        <v>57</v>
      </c>
      <c r="K174" s="11">
        <v>141</v>
      </c>
      <c r="L174" s="11">
        <v>94</v>
      </c>
      <c r="M174" s="11">
        <v>62</v>
      </c>
      <c r="N174" s="11">
        <v>3</v>
      </c>
      <c r="O174" s="11">
        <v>123</v>
      </c>
      <c r="P174" s="11">
        <v>42</v>
      </c>
      <c r="Q174" s="11">
        <v>1</v>
      </c>
      <c r="R174" s="11">
        <v>0</v>
      </c>
      <c r="S174" s="9">
        <f t="shared" si="174"/>
        <v>1894</v>
      </c>
      <c r="U174">
        <v>3</v>
      </c>
      <c r="V174">
        <f t="shared" si="134"/>
        <v>7662</v>
      </c>
      <c r="W174">
        <f t="shared" ref="W174:AK174" si="179">SUM(D174+D172)</f>
        <v>1977</v>
      </c>
      <c r="X174">
        <f t="shared" si="179"/>
        <v>1381</v>
      </c>
      <c r="Y174">
        <f t="shared" si="179"/>
        <v>727</v>
      </c>
      <c r="Z174">
        <f t="shared" si="179"/>
        <v>889</v>
      </c>
      <c r="AA174">
        <f t="shared" si="179"/>
        <v>891</v>
      </c>
      <c r="AB174">
        <f t="shared" si="179"/>
        <v>1020</v>
      </c>
      <c r="AC174">
        <f t="shared" si="179"/>
        <v>913</v>
      </c>
      <c r="AD174">
        <f t="shared" si="179"/>
        <v>2416</v>
      </c>
      <c r="AE174">
        <f t="shared" si="179"/>
        <v>1455</v>
      </c>
      <c r="AF174">
        <f t="shared" si="179"/>
        <v>676</v>
      </c>
      <c r="AG174">
        <f t="shared" si="179"/>
        <v>21</v>
      </c>
      <c r="AH174">
        <f t="shared" si="179"/>
        <v>867</v>
      </c>
      <c r="AI174">
        <f t="shared" si="179"/>
        <v>387</v>
      </c>
      <c r="AJ174">
        <f t="shared" si="179"/>
        <v>15</v>
      </c>
      <c r="AK174">
        <f t="shared" si="179"/>
        <v>22</v>
      </c>
    </row>
    <row r="175" spans="1:37">
      <c r="A175" s="31"/>
      <c r="B175" s="7" t="s">
        <v>65</v>
      </c>
      <c r="C175" s="11">
        <v>54</v>
      </c>
      <c r="D175" s="11">
        <v>35</v>
      </c>
      <c r="E175" s="11">
        <v>16</v>
      </c>
      <c r="F175" s="11">
        <v>15</v>
      </c>
      <c r="G175" s="11">
        <v>21</v>
      </c>
      <c r="H175" s="11">
        <v>7</v>
      </c>
      <c r="I175" s="11">
        <v>30</v>
      </c>
      <c r="J175" s="11">
        <v>1</v>
      </c>
      <c r="K175" s="11">
        <v>6</v>
      </c>
      <c r="L175" s="11">
        <v>9</v>
      </c>
      <c r="M175" s="11">
        <v>6</v>
      </c>
      <c r="N175" s="11">
        <v>0</v>
      </c>
      <c r="O175" s="11">
        <v>1</v>
      </c>
      <c r="P175" s="11">
        <v>12</v>
      </c>
      <c r="Q175" s="11">
        <v>0</v>
      </c>
      <c r="R175" s="11">
        <v>3</v>
      </c>
      <c r="S175" s="9">
        <f t="shared" si="174"/>
        <v>216</v>
      </c>
      <c r="U175">
        <v>4</v>
      </c>
      <c r="V175">
        <f t="shared" si="134"/>
        <v>244</v>
      </c>
      <c r="W175">
        <f t="shared" ref="W175:AK175" si="180">SUM(D175+D173)</f>
        <v>90</v>
      </c>
      <c r="X175">
        <f t="shared" si="180"/>
        <v>56</v>
      </c>
      <c r="Y175">
        <f t="shared" si="180"/>
        <v>34</v>
      </c>
      <c r="Z175">
        <f t="shared" si="180"/>
        <v>26</v>
      </c>
      <c r="AA175">
        <f t="shared" si="180"/>
        <v>24</v>
      </c>
      <c r="AB175">
        <f t="shared" si="180"/>
        <v>30</v>
      </c>
      <c r="AC175">
        <f t="shared" si="180"/>
        <v>6</v>
      </c>
      <c r="AD175">
        <f t="shared" si="180"/>
        <v>27</v>
      </c>
      <c r="AE175">
        <f t="shared" si="180"/>
        <v>13</v>
      </c>
      <c r="AF175">
        <f t="shared" si="180"/>
        <v>14</v>
      </c>
      <c r="AG175">
        <f t="shared" si="180"/>
        <v>1</v>
      </c>
      <c r="AH175">
        <f t="shared" si="180"/>
        <v>9</v>
      </c>
      <c r="AI175">
        <f t="shared" si="180"/>
        <v>19</v>
      </c>
      <c r="AJ175">
        <f t="shared" si="180"/>
        <v>5</v>
      </c>
      <c r="AK175">
        <f t="shared" si="180"/>
        <v>24</v>
      </c>
    </row>
    <row r="176" spans="1:37">
      <c r="A176" s="31"/>
      <c r="B176" s="7" t="s">
        <v>66</v>
      </c>
      <c r="C176">
        <v>7582</v>
      </c>
      <c r="D176">
        <v>2878</v>
      </c>
      <c r="E176">
        <v>483</v>
      </c>
      <c r="F176">
        <v>480</v>
      </c>
      <c r="G176">
        <v>803</v>
      </c>
      <c r="H176">
        <v>349</v>
      </c>
      <c r="I176">
        <v>853</v>
      </c>
      <c r="J176">
        <v>415</v>
      </c>
      <c r="K176">
        <v>1050</v>
      </c>
      <c r="L176">
        <v>823</v>
      </c>
      <c r="M176">
        <v>513</v>
      </c>
      <c r="N176">
        <v>4</v>
      </c>
      <c r="O176">
        <v>570</v>
      </c>
      <c r="P176">
        <v>165</v>
      </c>
      <c r="Q176">
        <v>12</v>
      </c>
      <c r="R176">
        <v>18</v>
      </c>
      <c r="S176" s="9">
        <f t="shared" si="174"/>
        <v>16998</v>
      </c>
      <c r="U176">
        <v>1</v>
      </c>
      <c r="V176">
        <f t="shared" si="134"/>
        <v>8215</v>
      </c>
      <c r="W176">
        <f t="shared" ref="W176:AK176" si="181">SUM(D176+D174)</f>
        <v>3200</v>
      </c>
      <c r="X176">
        <f t="shared" si="181"/>
        <v>518</v>
      </c>
      <c r="Y176">
        <f t="shared" si="181"/>
        <v>549</v>
      </c>
      <c r="Z176">
        <f t="shared" si="181"/>
        <v>982</v>
      </c>
      <c r="AA176">
        <f t="shared" si="181"/>
        <v>362</v>
      </c>
      <c r="AB176">
        <f t="shared" si="181"/>
        <v>973</v>
      </c>
      <c r="AC176">
        <f t="shared" si="181"/>
        <v>472</v>
      </c>
      <c r="AD176">
        <f t="shared" si="181"/>
        <v>1191</v>
      </c>
      <c r="AE176">
        <f t="shared" si="181"/>
        <v>917</v>
      </c>
      <c r="AF176">
        <f t="shared" si="181"/>
        <v>575</v>
      </c>
      <c r="AG176">
        <f t="shared" si="181"/>
        <v>7</v>
      </c>
      <c r="AH176">
        <f t="shared" si="181"/>
        <v>693</v>
      </c>
      <c r="AI176">
        <f t="shared" si="181"/>
        <v>207</v>
      </c>
      <c r="AJ176">
        <f t="shared" si="181"/>
        <v>13</v>
      </c>
      <c r="AK176">
        <f t="shared" si="181"/>
        <v>18</v>
      </c>
    </row>
    <row r="177" spans="1:37">
      <c r="A177" s="32"/>
      <c r="B177" s="7" t="s">
        <v>67</v>
      </c>
      <c r="C177">
        <v>174</v>
      </c>
      <c r="D177">
        <v>83</v>
      </c>
      <c r="E177">
        <v>21</v>
      </c>
      <c r="F177">
        <v>7</v>
      </c>
      <c r="G177">
        <v>4</v>
      </c>
      <c r="H177">
        <v>1</v>
      </c>
      <c r="I177">
        <v>6</v>
      </c>
      <c r="J177">
        <v>2</v>
      </c>
      <c r="K177">
        <v>10</v>
      </c>
      <c r="L177">
        <v>4</v>
      </c>
      <c r="M177">
        <v>3</v>
      </c>
      <c r="N177">
        <v>0</v>
      </c>
      <c r="O177">
        <v>1</v>
      </c>
      <c r="P177">
        <v>15</v>
      </c>
      <c r="Q177">
        <v>0</v>
      </c>
      <c r="R177">
        <v>3</v>
      </c>
      <c r="S177" s="9">
        <f t="shared" si="174"/>
        <v>334</v>
      </c>
      <c r="U177">
        <v>2</v>
      </c>
      <c r="V177">
        <f t="shared" si="134"/>
        <v>228</v>
      </c>
      <c r="W177">
        <f t="shared" ref="W177:AK177" si="182">SUM(D177+D175)</f>
        <v>118</v>
      </c>
      <c r="X177">
        <f t="shared" si="182"/>
        <v>37</v>
      </c>
      <c r="Y177">
        <f t="shared" si="182"/>
        <v>22</v>
      </c>
      <c r="Z177">
        <f t="shared" si="182"/>
        <v>25</v>
      </c>
      <c r="AA177">
        <f t="shared" si="182"/>
        <v>8</v>
      </c>
      <c r="AB177">
        <f t="shared" si="182"/>
        <v>36</v>
      </c>
      <c r="AC177">
        <f t="shared" si="182"/>
        <v>3</v>
      </c>
      <c r="AD177">
        <f t="shared" si="182"/>
        <v>16</v>
      </c>
      <c r="AE177">
        <f t="shared" si="182"/>
        <v>13</v>
      </c>
      <c r="AF177">
        <f t="shared" si="182"/>
        <v>9</v>
      </c>
      <c r="AG177">
        <f t="shared" si="182"/>
        <v>0</v>
      </c>
      <c r="AH177">
        <f t="shared" si="182"/>
        <v>2</v>
      </c>
      <c r="AI177">
        <f t="shared" si="182"/>
        <v>27</v>
      </c>
      <c r="AJ177">
        <f t="shared" si="182"/>
        <v>0</v>
      </c>
      <c r="AK177">
        <f t="shared" si="182"/>
        <v>6</v>
      </c>
    </row>
    <row r="178" spans="1:37">
      <c r="A178" s="30">
        <v>44670</v>
      </c>
      <c r="B178" s="7" t="s">
        <v>64</v>
      </c>
      <c r="C178" s="11">
        <v>464</v>
      </c>
      <c r="D178" s="11">
        <v>257</v>
      </c>
      <c r="E178" s="11">
        <v>107</v>
      </c>
      <c r="F178" s="11">
        <v>36</v>
      </c>
      <c r="G178" s="11">
        <v>182</v>
      </c>
      <c r="H178" s="11">
        <v>77</v>
      </c>
      <c r="I178" s="11">
        <v>122</v>
      </c>
      <c r="J178" s="11">
        <v>26</v>
      </c>
      <c r="K178" s="11">
        <v>270</v>
      </c>
      <c r="L178" s="11">
        <v>35</v>
      </c>
      <c r="M178" s="11">
        <v>80</v>
      </c>
      <c r="N178" s="11">
        <v>0</v>
      </c>
      <c r="O178" s="11">
        <v>57</v>
      </c>
      <c r="P178" s="11">
        <v>67</v>
      </c>
      <c r="Q178" s="11">
        <v>0</v>
      </c>
      <c r="R178" s="11">
        <v>20</v>
      </c>
      <c r="S178" s="9">
        <f t="shared" si="174"/>
        <v>1800</v>
      </c>
      <c r="U178">
        <v>3</v>
      </c>
      <c r="V178">
        <f t="shared" si="134"/>
        <v>8046</v>
      </c>
      <c r="W178">
        <f t="shared" ref="W178:AK178" si="183">SUM(D178+D176)</f>
        <v>3135</v>
      </c>
      <c r="X178">
        <f t="shared" si="183"/>
        <v>590</v>
      </c>
      <c r="Y178">
        <f t="shared" si="183"/>
        <v>516</v>
      </c>
      <c r="Z178">
        <f t="shared" si="183"/>
        <v>985</v>
      </c>
      <c r="AA178">
        <f t="shared" si="183"/>
        <v>426</v>
      </c>
      <c r="AB178">
        <f t="shared" si="183"/>
        <v>975</v>
      </c>
      <c r="AC178">
        <f t="shared" si="183"/>
        <v>441</v>
      </c>
      <c r="AD178">
        <f t="shared" si="183"/>
        <v>1320</v>
      </c>
      <c r="AE178">
        <f t="shared" si="183"/>
        <v>858</v>
      </c>
      <c r="AF178">
        <f t="shared" si="183"/>
        <v>593</v>
      </c>
      <c r="AG178">
        <f t="shared" si="183"/>
        <v>4</v>
      </c>
      <c r="AH178">
        <f t="shared" si="183"/>
        <v>627</v>
      </c>
      <c r="AI178">
        <f t="shared" si="183"/>
        <v>232</v>
      </c>
      <c r="AJ178">
        <f t="shared" si="183"/>
        <v>12</v>
      </c>
      <c r="AK178">
        <f t="shared" si="183"/>
        <v>38</v>
      </c>
    </row>
    <row r="179" spans="1:37">
      <c r="A179" s="31"/>
      <c r="B179" s="7" t="s">
        <v>65</v>
      </c>
      <c r="C179" s="11">
        <v>61</v>
      </c>
      <c r="D179" s="11">
        <v>15</v>
      </c>
      <c r="E179" s="11">
        <v>34</v>
      </c>
      <c r="F179" s="11">
        <v>4</v>
      </c>
      <c r="G179" s="11">
        <v>13</v>
      </c>
      <c r="H179" s="11">
        <v>7</v>
      </c>
      <c r="I179" s="11">
        <v>12</v>
      </c>
      <c r="J179" s="11">
        <v>2</v>
      </c>
      <c r="K179" s="11">
        <v>8</v>
      </c>
      <c r="L179" s="11">
        <v>4</v>
      </c>
      <c r="M179" s="11">
        <v>0</v>
      </c>
      <c r="N179" s="11">
        <v>0</v>
      </c>
      <c r="O179" s="11">
        <v>0</v>
      </c>
      <c r="P179" s="11">
        <v>1</v>
      </c>
      <c r="Q179" s="11">
        <v>0</v>
      </c>
      <c r="R179" s="11">
        <v>0</v>
      </c>
      <c r="S179" s="9">
        <f t="shared" si="174"/>
        <v>161</v>
      </c>
      <c r="U179">
        <v>4</v>
      </c>
      <c r="V179">
        <f t="shared" si="134"/>
        <v>235</v>
      </c>
      <c r="W179">
        <f t="shared" ref="W179:AK179" si="184">SUM(D179+D177)</f>
        <v>98</v>
      </c>
      <c r="X179">
        <f t="shared" si="184"/>
        <v>55</v>
      </c>
      <c r="Y179">
        <f t="shared" si="184"/>
        <v>11</v>
      </c>
      <c r="Z179">
        <f t="shared" si="184"/>
        <v>17</v>
      </c>
      <c r="AA179">
        <f t="shared" si="184"/>
        <v>8</v>
      </c>
      <c r="AB179">
        <f t="shared" si="184"/>
        <v>18</v>
      </c>
      <c r="AC179">
        <f t="shared" si="184"/>
        <v>4</v>
      </c>
      <c r="AD179">
        <f t="shared" si="184"/>
        <v>18</v>
      </c>
      <c r="AE179">
        <f t="shared" si="184"/>
        <v>8</v>
      </c>
      <c r="AF179">
        <f t="shared" si="184"/>
        <v>3</v>
      </c>
      <c r="AG179">
        <f t="shared" si="184"/>
        <v>0</v>
      </c>
      <c r="AH179">
        <f t="shared" si="184"/>
        <v>1</v>
      </c>
      <c r="AI179">
        <f t="shared" si="184"/>
        <v>16</v>
      </c>
      <c r="AJ179">
        <f t="shared" si="184"/>
        <v>0</v>
      </c>
      <c r="AK179">
        <f t="shared" si="184"/>
        <v>3</v>
      </c>
    </row>
    <row r="180" spans="1:37">
      <c r="A180" s="31"/>
      <c r="B180" s="7" t="s">
        <v>66</v>
      </c>
      <c r="C180">
        <v>4841</v>
      </c>
      <c r="D180">
        <v>2693</v>
      </c>
      <c r="E180">
        <v>1403</v>
      </c>
      <c r="F180">
        <v>563</v>
      </c>
      <c r="G180">
        <v>1502</v>
      </c>
      <c r="H180">
        <v>423</v>
      </c>
      <c r="I180">
        <v>601</v>
      </c>
      <c r="J180">
        <v>701</v>
      </c>
      <c r="K180">
        <v>1212</v>
      </c>
      <c r="L180">
        <v>916</v>
      </c>
      <c r="M180">
        <v>629</v>
      </c>
      <c r="N180">
        <v>8</v>
      </c>
      <c r="O180">
        <v>265</v>
      </c>
      <c r="P180">
        <v>310</v>
      </c>
      <c r="Q180">
        <v>56</v>
      </c>
      <c r="R180">
        <v>55</v>
      </c>
      <c r="S180" s="9">
        <f t="shared" si="174"/>
        <v>16178</v>
      </c>
      <c r="U180">
        <v>1</v>
      </c>
      <c r="V180">
        <f t="shared" si="134"/>
        <v>5305</v>
      </c>
      <c r="W180">
        <f t="shared" ref="W180:AK180" si="185">SUM(D180+D178)</f>
        <v>2950</v>
      </c>
      <c r="X180">
        <f t="shared" si="185"/>
        <v>1510</v>
      </c>
      <c r="Y180">
        <f t="shared" si="185"/>
        <v>599</v>
      </c>
      <c r="Z180">
        <f t="shared" si="185"/>
        <v>1684</v>
      </c>
      <c r="AA180">
        <f t="shared" si="185"/>
        <v>500</v>
      </c>
      <c r="AB180">
        <f t="shared" si="185"/>
        <v>723</v>
      </c>
      <c r="AC180">
        <f t="shared" si="185"/>
        <v>727</v>
      </c>
      <c r="AD180">
        <f t="shared" si="185"/>
        <v>1482</v>
      </c>
      <c r="AE180">
        <f t="shared" si="185"/>
        <v>951</v>
      </c>
      <c r="AF180">
        <f t="shared" si="185"/>
        <v>709</v>
      </c>
      <c r="AG180">
        <f t="shared" si="185"/>
        <v>8</v>
      </c>
      <c r="AH180">
        <f t="shared" si="185"/>
        <v>322</v>
      </c>
      <c r="AI180">
        <f t="shared" si="185"/>
        <v>377</v>
      </c>
      <c r="AJ180">
        <f t="shared" si="185"/>
        <v>56</v>
      </c>
      <c r="AK180">
        <f t="shared" si="185"/>
        <v>75</v>
      </c>
    </row>
    <row r="181" spans="1:37">
      <c r="A181" s="32"/>
      <c r="B181" s="7" t="s">
        <v>67</v>
      </c>
      <c r="C181">
        <v>85</v>
      </c>
      <c r="D181">
        <v>23</v>
      </c>
      <c r="E181">
        <v>61</v>
      </c>
      <c r="F181">
        <v>2</v>
      </c>
      <c r="G181">
        <v>26</v>
      </c>
      <c r="H181">
        <v>5</v>
      </c>
      <c r="I181">
        <v>4</v>
      </c>
      <c r="J181">
        <v>1</v>
      </c>
      <c r="K181">
        <v>1</v>
      </c>
      <c r="L181">
        <v>0</v>
      </c>
      <c r="M181">
        <v>10</v>
      </c>
      <c r="N181">
        <v>0</v>
      </c>
      <c r="O181">
        <v>2</v>
      </c>
      <c r="P181">
        <v>7</v>
      </c>
      <c r="Q181">
        <v>2</v>
      </c>
      <c r="R181">
        <v>0</v>
      </c>
      <c r="S181" s="9">
        <f t="shared" si="174"/>
        <v>229</v>
      </c>
      <c r="U181">
        <v>2</v>
      </c>
      <c r="V181">
        <f t="shared" si="134"/>
        <v>146</v>
      </c>
      <c r="W181">
        <f t="shared" ref="W181:AK181" si="186">SUM(D181+D179)</f>
        <v>38</v>
      </c>
      <c r="X181">
        <f t="shared" si="186"/>
        <v>95</v>
      </c>
      <c r="Y181">
        <f t="shared" si="186"/>
        <v>6</v>
      </c>
      <c r="Z181">
        <f t="shared" si="186"/>
        <v>39</v>
      </c>
      <c r="AA181">
        <f t="shared" si="186"/>
        <v>12</v>
      </c>
      <c r="AB181">
        <f t="shared" si="186"/>
        <v>16</v>
      </c>
      <c r="AC181">
        <f t="shared" si="186"/>
        <v>3</v>
      </c>
      <c r="AD181">
        <f t="shared" si="186"/>
        <v>9</v>
      </c>
      <c r="AE181">
        <f t="shared" si="186"/>
        <v>4</v>
      </c>
      <c r="AF181">
        <f t="shared" si="186"/>
        <v>10</v>
      </c>
      <c r="AG181">
        <f t="shared" si="186"/>
        <v>0</v>
      </c>
      <c r="AH181">
        <f t="shared" si="186"/>
        <v>2</v>
      </c>
      <c r="AI181">
        <f t="shared" si="186"/>
        <v>8</v>
      </c>
      <c r="AJ181">
        <f t="shared" si="186"/>
        <v>2</v>
      </c>
      <c r="AK181">
        <f t="shared" si="186"/>
        <v>0</v>
      </c>
    </row>
    <row r="182" spans="1:37">
      <c r="A182" s="30">
        <v>44671</v>
      </c>
      <c r="B182" s="7" t="s">
        <v>64</v>
      </c>
      <c r="C182">
        <v>575</v>
      </c>
      <c r="D182">
        <v>207</v>
      </c>
      <c r="E182">
        <v>118</v>
      </c>
      <c r="F182">
        <v>78</v>
      </c>
      <c r="G182">
        <v>128</v>
      </c>
      <c r="H182">
        <v>27</v>
      </c>
      <c r="I182">
        <v>67</v>
      </c>
      <c r="J182">
        <v>174</v>
      </c>
      <c r="K182">
        <v>239</v>
      </c>
      <c r="L182">
        <v>76</v>
      </c>
      <c r="M182">
        <v>64</v>
      </c>
      <c r="N182">
        <v>9</v>
      </c>
      <c r="O182">
        <v>142</v>
      </c>
      <c r="P182">
        <v>60</v>
      </c>
      <c r="Q182">
        <v>5</v>
      </c>
      <c r="R182">
        <v>7</v>
      </c>
      <c r="S182" s="9">
        <f t="shared" ref="S182:S225" si="187">SUM(C182:R182)</f>
        <v>1976</v>
      </c>
      <c r="U182">
        <v>3</v>
      </c>
      <c r="V182">
        <f t="shared" si="134"/>
        <v>5416</v>
      </c>
      <c r="W182">
        <f t="shared" ref="W182:W225" si="188">SUM(D182+D180)</f>
        <v>2900</v>
      </c>
      <c r="X182">
        <f t="shared" ref="X182:X225" si="189">SUM(E182+E180)</f>
        <v>1521</v>
      </c>
      <c r="Y182">
        <f t="shared" ref="Y182:Y225" si="190">SUM(F182+F180)</f>
        <v>641</v>
      </c>
      <c r="Z182">
        <f t="shared" ref="Z182:Z225" si="191">SUM(G182+G180)</f>
        <v>1630</v>
      </c>
      <c r="AA182">
        <f t="shared" ref="AA182:AA225" si="192">SUM(H182+H180)</f>
        <v>450</v>
      </c>
      <c r="AB182">
        <f t="shared" ref="AB182:AB225" si="193">SUM(I182+I180)</f>
        <v>668</v>
      </c>
      <c r="AC182">
        <f t="shared" ref="AC182:AC225" si="194">SUM(J182+J180)</f>
        <v>875</v>
      </c>
      <c r="AD182">
        <f t="shared" ref="AD182:AD225" si="195">SUM(K182+K180)</f>
        <v>1451</v>
      </c>
      <c r="AE182">
        <f t="shared" ref="AE182:AE225" si="196">SUM(L182+L180)</f>
        <v>992</v>
      </c>
      <c r="AF182">
        <f t="shared" ref="AF182:AF225" si="197">SUM(M182+M180)</f>
        <v>693</v>
      </c>
      <c r="AG182">
        <f t="shared" ref="AG182:AG225" si="198">SUM(N182+N180)</f>
        <v>17</v>
      </c>
      <c r="AH182">
        <f t="shared" ref="AH182:AH225" si="199">SUM(O182+O180)</f>
        <v>407</v>
      </c>
      <c r="AI182">
        <f t="shared" ref="AI182:AI225" si="200">SUM(P182+P180)</f>
        <v>370</v>
      </c>
      <c r="AJ182">
        <f t="shared" ref="AJ182:AJ225" si="201">SUM(Q182+Q180)</f>
        <v>61</v>
      </c>
      <c r="AK182">
        <f t="shared" ref="AK182:AK225" si="202">SUM(R182+R180)</f>
        <v>62</v>
      </c>
    </row>
    <row r="183" spans="1:37">
      <c r="A183" s="31"/>
      <c r="B183" s="7" t="s">
        <v>65</v>
      </c>
      <c r="C183">
        <v>26</v>
      </c>
      <c r="D183">
        <v>10</v>
      </c>
      <c r="E183">
        <v>18</v>
      </c>
      <c r="F183">
        <v>35</v>
      </c>
      <c r="G183">
        <v>10</v>
      </c>
      <c r="H183">
        <v>11</v>
      </c>
      <c r="I183">
        <v>28</v>
      </c>
      <c r="J183">
        <v>5</v>
      </c>
      <c r="K183">
        <v>26</v>
      </c>
      <c r="L183">
        <v>20</v>
      </c>
      <c r="M183">
        <v>5</v>
      </c>
      <c r="N183">
        <v>0</v>
      </c>
      <c r="O183">
        <v>1</v>
      </c>
      <c r="P183">
        <v>4</v>
      </c>
      <c r="Q183">
        <v>0</v>
      </c>
      <c r="R183">
        <v>0</v>
      </c>
      <c r="S183" s="9">
        <f t="shared" si="187"/>
        <v>199</v>
      </c>
      <c r="U183">
        <v>4</v>
      </c>
      <c r="V183">
        <f t="shared" ref="V183:V225" si="203">SUM(C183+C181)</f>
        <v>111</v>
      </c>
      <c r="W183">
        <f t="shared" si="188"/>
        <v>33</v>
      </c>
      <c r="X183">
        <f t="shared" si="189"/>
        <v>79</v>
      </c>
      <c r="Y183">
        <f t="shared" si="190"/>
        <v>37</v>
      </c>
      <c r="Z183">
        <f t="shared" si="191"/>
        <v>36</v>
      </c>
      <c r="AA183">
        <f t="shared" si="192"/>
        <v>16</v>
      </c>
      <c r="AB183">
        <f t="shared" si="193"/>
        <v>32</v>
      </c>
      <c r="AC183">
        <f t="shared" si="194"/>
        <v>6</v>
      </c>
      <c r="AD183">
        <f t="shared" si="195"/>
        <v>27</v>
      </c>
      <c r="AE183">
        <f t="shared" si="196"/>
        <v>20</v>
      </c>
      <c r="AF183">
        <f t="shared" si="197"/>
        <v>15</v>
      </c>
      <c r="AG183">
        <f t="shared" si="198"/>
        <v>0</v>
      </c>
      <c r="AH183">
        <f t="shared" si="199"/>
        <v>3</v>
      </c>
      <c r="AI183">
        <f t="shared" si="200"/>
        <v>11</v>
      </c>
      <c r="AJ183">
        <f t="shared" si="201"/>
        <v>2</v>
      </c>
      <c r="AK183">
        <f t="shared" si="202"/>
        <v>0</v>
      </c>
    </row>
    <row r="184" spans="1:37">
      <c r="A184" s="31"/>
      <c r="B184" s="7" t="s">
        <v>66</v>
      </c>
      <c r="C184" s="12">
        <v>3605</v>
      </c>
      <c r="D184" s="12">
        <v>2809</v>
      </c>
      <c r="E184" s="12">
        <v>1234</v>
      </c>
      <c r="F184" s="12">
        <v>590</v>
      </c>
      <c r="G184" s="12">
        <v>963</v>
      </c>
      <c r="H184" s="12">
        <v>485</v>
      </c>
      <c r="I184" s="12">
        <v>726</v>
      </c>
      <c r="J184" s="12">
        <v>1792</v>
      </c>
      <c r="K184" s="12">
        <v>1388</v>
      </c>
      <c r="L184" s="12">
        <v>718</v>
      </c>
      <c r="M184" s="12">
        <v>556</v>
      </c>
      <c r="N184" s="12">
        <v>8</v>
      </c>
      <c r="O184" s="12">
        <v>505</v>
      </c>
      <c r="P184" s="12">
        <v>157</v>
      </c>
      <c r="Q184" s="12">
        <v>26</v>
      </c>
      <c r="R184" s="12">
        <v>57</v>
      </c>
      <c r="S184" s="9">
        <f t="shared" si="187"/>
        <v>15619</v>
      </c>
      <c r="U184">
        <v>1</v>
      </c>
      <c r="V184">
        <f t="shared" si="203"/>
        <v>4180</v>
      </c>
      <c r="W184">
        <f t="shared" si="188"/>
        <v>3016</v>
      </c>
      <c r="X184">
        <f t="shared" si="189"/>
        <v>1352</v>
      </c>
      <c r="Y184">
        <f t="shared" si="190"/>
        <v>668</v>
      </c>
      <c r="Z184">
        <f t="shared" si="191"/>
        <v>1091</v>
      </c>
      <c r="AA184">
        <f t="shared" si="192"/>
        <v>512</v>
      </c>
      <c r="AB184">
        <f t="shared" si="193"/>
        <v>793</v>
      </c>
      <c r="AC184">
        <f t="shared" si="194"/>
        <v>1966</v>
      </c>
      <c r="AD184">
        <f t="shared" si="195"/>
        <v>1627</v>
      </c>
      <c r="AE184">
        <f t="shared" si="196"/>
        <v>794</v>
      </c>
      <c r="AF184">
        <f t="shared" si="197"/>
        <v>620</v>
      </c>
      <c r="AG184">
        <f t="shared" si="198"/>
        <v>17</v>
      </c>
      <c r="AH184">
        <f t="shared" si="199"/>
        <v>647</v>
      </c>
      <c r="AI184">
        <f t="shared" si="200"/>
        <v>217</v>
      </c>
      <c r="AJ184">
        <f t="shared" si="201"/>
        <v>31</v>
      </c>
      <c r="AK184">
        <f t="shared" si="202"/>
        <v>64</v>
      </c>
    </row>
    <row r="185" spans="1:37">
      <c r="A185" s="32"/>
      <c r="B185" s="7" t="s">
        <v>67</v>
      </c>
      <c r="C185">
        <v>104</v>
      </c>
      <c r="D185">
        <v>36</v>
      </c>
      <c r="E185">
        <v>22</v>
      </c>
      <c r="F185">
        <v>13</v>
      </c>
      <c r="G185">
        <v>3</v>
      </c>
      <c r="H185">
        <v>21</v>
      </c>
      <c r="I185">
        <v>4</v>
      </c>
      <c r="J185">
        <v>11</v>
      </c>
      <c r="K185">
        <v>7</v>
      </c>
      <c r="L185">
        <v>8</v>
      </c>
      <c r="M185">
        <v>3</v>
      </c>
      <c r="N185">
        <v>1</v>
      </c>
      <c r="O185">
        <v>6</v>
      </c>
      <c r="P185">
        <v>3</v>
      </c>
      <c r="Q185">
        <v>0</v>
      </c>
      <c r="R185">
        <v>0</v>
      </c>
      <c r="S185" s="9">
        <f t="shared" si="187"/>
        <v>242</v>
      </c>
      <c r="U185">
        <v>2</v>
      </c>
      <c r="V185">
        <f t="shared" si="203"/>
        <v>130</v>
      </c>
      <c r="W185">
        <f t="shared" si="188"/>
        <v>46</v>
      </c>
      <c r="X185">
        <f t="shared" si="189"/>
        <v>40</v>
      </c>
      <c r="Y185">
        <f t="shared" si="190"/>
        <v>48</v>
      </c>
      <c r="Z185">
        <f t="shared" si="191"/>
        <v>13</v>
      </c>
      <c r="AA185">
        <f t="shared" si="192"/>
        <v>32</v>
      </c>
      <c r="AB185">
        <f t="shared" si="193"/>
        <v>32</v>
      </c>
      <c r="AC185">
        <f t="shared" si="194"/>
        <v>16</v>
      </c>
      <c r="AD185">
        <f t="shared" si="195"/>
        <v>33</v>
      </c>
      <c r="AE185">
        <f t="shared" si="196"/>
        <v>28</v>
      </c>
      <c r="AF185">
        <f t="shared" si="197"/>
        <v>8</v>
      </c>
      <c r="AG185">
        <f t="shared" si="198"/>
        <v>1</v>
      </c>
      <c r="AH185">
        <f t="shared" si="199"/>
        <v>7</v>
      </c>
      <c r="AI185">
        <f t="shared" si="200"/>
        <v>7</v>
      </c>
      <c r="AJ185">
        <f t="shared" si="201"/>
        <v>0</v>
      </c>
      <c r="AK185">
        <f t="shared" si="202"/>
        <v>0</v>
      </c>
    </row>
    <row r="186" spans="1:37">
      <c r="A186" s="30">
        <v>44672</v>
      </c>
      <c r="B186" s="7" t="s">
        <v>64</v>
      </c>
      <c r="C186">
        <v>378</v>
      </c>
      <c r="D186">
        <v>150</v>
      </c>
      <c r="E186">
        <v>258</v>
      </c>
      <c r="F186">
        <v>83</v>
      </c>
      <c r="G186">
        <v>140</v>
      </c>
      <c r="H186">
        <v>86</v>
      </c>
      <c r="I186">
        <v>98</v>
      </c>
      <c r="J186">
        <v>50</v>
      </c>
      <c r="K186">
        <v>135</v>
      </c>
      <c r="L186">
        <v>123</v>
      </c>
      <c r="M186">
        <v>77</v>
      </c>
      <c r="N186">
        <v>2</v>
      </c>
      <c r="O186">
        <v>22</v>
      </c>
      <c r="P186">
        <v>54</v>
      </c>
      <c r="Q186">
        <v>10</v>
      </c>
      <c r="R186">
        <v>19</v>
      </c>
      <c r="S186" s="9">
        <f t="shared" si="187"/>
        <v>1685</v>
      </c>
      <c r="U186">
        <v>3</v>
      </c>
      <c r="V186">
        <f t="shared" si="203"/>
        <v>3983</v>
      </c>
      <c r="W186">
        <f t="shared" si="188"/>
        <v>2959</v>
      </c>
      <c r="X186">
        <f t="shared" si="189"/>
        <v>1492</v>
      </c>
      <c r="Y186">
        <f t="shared" si="190"/>
        <v>673</v>
      </c>
      <c r="Z186">
        <f t="shared" si="191"/>
        <v>1103</v>
      </c>
      <c r="AA186">
        <f t="shared" si="192"/>
        <v>571</v>
      </c>
      <c r="AB186">
        <f t="shared" si="193"/>
        <v>824</v>
      </c>
      <c r="AC186">
        <f t="shared" si="194"/>
        <v>1842</v>
      </c>
      <c r="AD186">
        <f t="shared" si="195"/>
        <v>1523</v>
      </c>
      <c r="AE186">
        <f t="shared" si="196"/>
        <v>841</v>
      </c>
      <c r="AF186">
        <f t="shared" si="197"/>
        <v>633</v>
      </c>
      <c r="AG186">
        <f t="shared" si="198"/>
        <v>10</v>
      </c>
      <c r="AH186">
        <f t="shared" si="199"/>
        <v>527</v>
      </c>
      <c r="AI186">
        <f t="shared" si="200"/>
        <v>211</v>
      </c>
      <c r="AJ186">
        <f t="shared" si="201"/>
        <v>36</v>
      </c>
      <c r="AK186">
        <f t="shared" si="202"/>
        <v>76</v>
      </c>
    </row>
    <row r="187" spans="1:37">
      <c r="A187" s="31"/>
      <c r="B187" s="7" t="s">
        <v>65</v>
      </c>
      <c r="C187">
        <v>17</v>
      </c>
      <c r="D187">
        <v>17</v>
      </c>
      <c r="E187">
        <v>12</v>
      </c>
      <c r="F187">
        <v>1</v>
      </c>
      <c r="G187">
        <v>9</v>
      </c>
      <c r="H187">
        <v>6</v>
      </c>
      <c r="I187">
        <v>4</v>
      </c>
      <c r="J187">
        <v>3</v>
      </c>
      <c r="K187">
        <v>18</v>
      </c>
      <c r="L187">
        <v>10</v>
      </c>
      <c r="M187">
        <v>3</v>
      </c>
      <c r="N187">
        <v>0</v>
      </c>
      <c r="O187">
        <v>0</v>
      </c>
      <c r="P187">
        <v>3</v>
      </c>
      <c r="Q187">
        <v>0</v>
      </c>
      <c r="R187">
        <v>0</v>
      </c>
      <c r="S187" s="9">
        <f t="shared" si="187"/>
        <v>103</v>
      </c>
      <c r="U187">
        <v>4</v>
      </c>
      <c r="V187">
        <f t="shared" si="203"/>
        <v>121</v>
      </c>
      <c r="W187">
        <f t="shared" si="188"/>
        <v>53</v>
      </c>
      <c r="X187">
        <f t="shared" si="189"/>
        <v>34</v>
      </c>
      <c r="Y187">
        <f t="shared" si="190"/>
        <v>14</v>
      </c>
      <c r="Z187">
        <f t="shared" si="191"/>
        <v>12</v>
      </c>
      <c r="AA187">
        <f t="shared" si="192"/>
        <v>27</v>
      </c>
      <c r="AB187">
        <f t="shared" si="193"/>
        <v>8</v>
      </c>
      <c r="AC187">
        <f t="shared" si="194"/>
        <v>14</v>
      </c>
      <c r="AD187">
        <f t="shared" si="195"/>
        <v>25</v>
      </c>
      <c r="AE187">
        <f t="shared" si="196"/>
        <v>18</v>
      </c>
      <c r="AF187">
        <f t="shared" si="197"/>
        <v>6</v>
      </c>
      <c r="AG187">
        <f t="shared" si="198"/>
        <v>1</v>
      </c>
      <c r="AH187">
        <f t="shared" si="199"/>
        <v>6</v>
      </c>
      <c r="AI187">
        <f t="shared" si="200"/>
        <v>6</v>
      </c>
      <c r="AJ187">
        <f t="shared" si="201"/>
        <v>0</v>
      </c>
      <c r="AK187">
        <f t="shared" si="202"/>
        <v>0</v>
      </c>
    </row>
    <row r="188" spans="1:37">
      <c r="A188" s="31"/>
      <c r="B188" s="7" t="s">
        <v>66</v>
      </c>
      <c r="C188">
        <v>4226</v>
      </c>
      <c r="D188">
        <v>1556</v>
      </c>
      <c r="E188">
        <v>981</v>
      </c>
      <c r="F188">
        <v>404</v>
      </c>
      <c r="G188">
        <v>1906</v>
      </c>
      <c r="H188">
        <v>389</v>
      </c>
      <c r="I188">
        <v>780</v>
      </c>
      <c r="J188">
        <v>482</v>
      </c>
      <c r="K188">
        <v>2383</v>
      </c>
      <c r="L188">
        <v>839</v>
      </c>
      <c r="M188">
        <v>687</v>
      </c>
      <c r="N188">
        <v>22</v>
      </c>
      <c r="O188">
        <v>469</v>
      </c>
      <c r="P188">
        <v>311</v>
      </c>
      <c r="Q188">
        <v>20</v>
      </c>
      <c r="R188">
        <v>96</v>
      </c>
      <c r="S188" s="9">
        <f t="shared" si="187"/>
        <v>15551</v>
      </c>
      <c r="U188">
        <v>1</v>
      </c>
      <c r="V188">
        <f t="shared" si="203"/>
        <v>4604</v>
      </c>
      <c r="W188">
        <f t="shared" si="188"/>
        <v>1706</v>
      </c>
      <c r="X188">
        <f t="shared" si="189"/>
        <v>1239</v>
      </c>
      <c r="Y188">
        <f t="shared" si="190"/>
        <v>487</v>
      </c>
      <c r="Z188">
        <f t="shared" si="191"/>
        <v>2046</v>
      </c>
      <c r="AA188">
        <f t="shared" si="192"/>
        <v>475</v>
      </c>
      <c r="AB188">
        <f t="shared" si="193"/>
        <v>878</v>
      </c>
      <c r="AC188">
        <f t="shared" si="194"/>
        <v>532</v>
      </c>
      <c r="AD188">
        <f t="shared" si="195"/>
        <v>2518</v>
      </c>
      <c r="AE188">
        <f t="shared" si="196"/>
        <v>962</v>
      </c>
      <c r="AF188">
        <f t="shared" si="197"/>
        <v>764</v>
      </c>
      <c r="AG188">
        <f t="shared" si="198"/>
        <v>24</v>
      </c>
      <c r="AH188">
        <f t="shared" si="199"/>
        <v>491</v>
      </c>
      <c r="AI188">
        <f t="shared" si="200"/>
        <v>365</v>
      </c>
      <c r="AJ188">
        <f t="shared" si="201"/>
        <v>30</v>
      </c>
      <c r="AK188">
        <f t="shared" si="202"/>
        <v>115</v>
      </c>
    </row>
    <row r="189" spans="1:37">
      <c r="A189" s="32"/>
      <c r="B189" s="7" t="s">
        <v>67</v>
      </c>
      <c r="C189">
        <v>20</v>
      </c>
      <c r="D189">
        <v>4</v>
      </c>
      <c r="E189">
        <v>38</v>
      </c>
      <c r="F189">
        <v>7</v>
      </c>
      <c r="G189">
        <v>8</v>
      </c>
      <c r="H189">
        <v>6</v>
      </c>
      <c r="I189">
        <v>2</v>
      </c>
      <c r="J189">
        <v>7</v>
      </c>
      <c r="K189">
        <v>27</v>
      </c>
      <c r="L189">
        <v>3</v>
      </c>
      <c r="M189">
        <v>9</v>
      </c>
      <c r="N189">
        <v>0</v>
      </c>
      <c r="O189">
        <v>2</v>
      </c>
      <c r="P189">
        <v>14</v>
      </c>
      <c r="Q189">
        <v>0</v>
      </c>
      <c r="R189">
        <v>0</v>
      </c>
      <c r="S189" s="9">
        <f t="shared" si="187"/>
        <v>147</v>
      </c>
      <c r="U189">
        <v>2</v>
      </c>
      <c r="V189">
        <f t="shared" si="203"/>
        <v>37</v>
      </c>
      <c r="W189">
        <f t="shared" si="188"/>
        <v>21</v>
      </c>
      <c r="X189">
        <f t="shared" si="189"/>
        <v>50</v>
      </c>
      <c r="Y189">
        <f t="shared" si="190"/>
        <v>8</v>
      </c>
      <c r="Z189">
        <f t="shared" si="191"/>
        <v>17</v>
      </c>
      <c r="AA189">
        <f t="shared" si="192"/>
        <v>12</v>
      </c>
      <c r="AB189">
        <f t="shared" si="193"/>
        <v>6</v>
      </c>
      <c r="AC189">
        <f t="shared" si="194"/>
        <v>10</v>
      </c>
      <c r="AD189">
        <f t="shared" si="195"/>
        <v>45</v>
      </c>
      <c r="AE189">
        <f t="shared" si="196"/>
        <v>13</v>
      </c>
      <c r="AF189">
        <f t="shared" si="197"/>
        <v>12</v>
      </c>
      <c r="AG189">
        <f t="shared" si="198"/>
        <v>0</v>
      </c>
      <c r="AH189">
        <f t="shared" si="199"/>
        <v>2</v>
      </c>
      <c r="AI189">
        <f t="shared" si="200"/>
        <v>17</v>
      </c>
      <c r="AJ189">
        <f t="shared" si="201"/>
        <v>0</v>
      </c>
      <c r="AK189">
        <f t="shared" si="202"/>
        <v>0</v>
      </c>
    </row>
    <row r="190" spans="1:37">
      <c r="A190" s="30">
        <v>44673</v>
      </c>
      <c r="B190" s="7" t="s">
        <v>64</v>
      </c>
      <c r="C190">
        <v>519</v>
      </c>
      <c r="D190">
        <v>167</v>
      </c>
      <c r="E190">
        <v>20</v>
      </c>
      <c r="F190">
        <v>87</v>
      </c>
      <c r="G190">
        <v>64</v>
      </c>
      <c r="H190">
        <v>36</v>
      </c>
      <c r="I190">
        <v>113</v>
      </c>
      <c r="J190">
        <v>79</v>
      </c>
      <c r="K190">
        <v>104</v>
      </c>
      <c r="L190">
        <v>116</v>
      </c>
      <c r="M190">
        <v>67</v>
      </c>
      <c r="N190">
        <v>0</v>
      </c>
      <c r="O190">
        <v>115</v>
      </c>
      <c r="P190">
        <v>41</v>
      </c>
      <c r="Q190">
        <v>5</v>
      </c>
      <c r="R190">
        <v>9</v>
      </c>
      <c r="S190" s="9">
        <f t="shared" si="187"/>
        <v>1542</v>
      </c>
      <c r="U190">
        <v>3</v>
      </c>
      <c r="V190">
        <f t="shared" si="203"/>
        <v>4745</v>
      </c>
      <c r="W190">
        <f t="shared" si="188"/>
        <v>1723</v>
      </c>
      <c r="X190">
        <f t="shared" si="189"/>
        <v>1001</v>
      </c>
      <c r="Y190">
        <f t="shared" si="190"/>
        <v>491</v>
      </c>
      <c r="Z190">
        <f t="shared" si="191"/>
        <v>1970</v>
      </c>
      <c r="AA190">
        <f t="shared" si="192"/>
        <v>425</v>
      </c>
      <c r="AB190">
        <f t="shared" si="193"/>
        <v>893</v>
      </c>
      <c r="AC190">
        <f t="shared" si="194"/>
        <v>561</v>
      </c>
      <c r="AD190">
        <f t="shared" si="195"/>
        <v>2487</v>
      </c>
      <c r="AE190">
        <f t="shared" si="196"/>
        <v>955</v>
      </c>
      <c r="AF190">
        <f t="shared" si="197"/>
        <v>754</v>
      </c>
      <c r="AG190">
        <f t="shared" si="198"/>
        <v>22</v>
      </c>
      <c r="AH190">
        <f t="shared" si="199"/>
        <v>584</v>
      </c>
      <c r="AI190">
        <f t="shared" si="200"/>
        <v>352</v>
      </c>
      <c r="AJ190">
        <f t="shared" si="201"/>
        <v>25</v>
      </c>
      <c r="AK190">
        <f t="shared" si="202"/>
        <v>105</v>
      </c>
    </row>
    <row r="191" spans="1:37">
      <c r="A191" s="31"/>
      <c r="B191" s="7" t="s">
        <v>65</v>
      </c>
      <c r="C191">
        <v>3</v>
      </c>
      <c r="D191">
        <v>8</v>
      </c>
      <c r="E191">
        <v>24</v>
      </c>
      <c r="F191">
        <v>1</v>
      </c>
      <c r="G191">
        <v>8</v>
      </c>
      <c r="H191">
        <v>4</v>
      </c>
      <c r="I191">
        <v>1</v>
      </c>
      <c r="J191">
        <v>3</v>
      </c>
      <c r="K191">
        <v>12</v>
      </c>
      <c r="L191">
        <v>6</v>
      </c>
      <c r="M191">
        <v>1</v>
      </c>
      <c r="N191">
        <v>0</v>
      </c>
      <c r="O191">
        <v>2</v>
      </c>
      <c r="P191">
        <v>1</v>
      </c>
      <c r="Q191">
        <v>0</v>
      </c>
      <c r="R191">
        <v>0</v>
      </c>
      <c r="S191" s="9">
        <f t="shared" si="187"/>
        <v>74</v>
      </c>
      <c r="U191">
        <v>4</v>
      </c>
      <c r="V191">
        <f t="shared" si="203"/>
        <v>23</v>
      </c>
      <c r="W191">
        <f t="shared" si="188"/>
        <v>12</v>
      </c>
      <c r="X191">
        <f t="shared" si="189"/>
        <v>62</v>
      </c>
      <c r="Y191">
        <f t="shared" si="190"/>
        <v>8</v>
      </c>
      <c r="Z191">
        <f t="shared" si="191"/>
        <v>16</v>
      </c>
      <c r="AA191">
        <f t="shared" si="192"/>
        <v>10</v>
      </c>
      <c r="AB191">
        <f t="shared" si="193"/>
        <v>3</v>
      </c>
      <c r="AC191">
        <f t="shared" si="194"/>
        <v>10</v>
      </c>
      <c r="AD191">
        <f t="shared" si="195"/>
        <v>39</v>
      </c>
      <c r="AE191">
        <f t="shared" si="196"/>
        <v>9</v>
      </c>
      <c r="AF191">
        <f t="shared" si="197"/>
        <v>10</v>
      </c>
      <c r="AG191">
        <f t="shared" si="198"/>
        <v>0</v>
      </c>
      <c r="AH191">
        <f t="shared" si="199"/>
        <v>4</v>
      </c>
      <c r="AI191">
        <f t="shared" si="200"/>
        <v>15</v>
      </c>
      <c r="AJ191">
        <f t="shared" si="201"/>
        <v>0</v>
      </c>
      <c r="AK191">
        <f t="shared" si="202"/>
        <v>0</v>
      </c>
    </row>
    <row r="192" spans="1:37">
      <c r="A192" s="31"/>
      <c r="B192" s="7" t="s">
        <v>66</v>
      </c>
      <c r="C192">
        <v>7229</v>
      </c>
      <c r="D192">
        <v>2406</v>
      </c>
      <c r="E192">
        <v>1125</v>
      </c>
      <c r="F192">
        <v>545</v>
      </c>
      <c r="G192">
        <v>701</v>
      </c>
      <c r="H192">
        <v>450</v>
      </c>
      <c r="I192">
        <v>564</v>
      </c>
      <c r="J192">
        <v>1257</v>
      </c>
      <c r="K192">
        <v>1080</v>
      </c>
      <c r="L192">
        <v>1836</v>
      </c>
      <c r="M192">
        <v>419</v>
      </c>
      <c r="N192">
        <v>25</v>
      </c>
      <c r="O192">
        <v>2446</v>
      </c>
      <c r="P192">
        <v>302</v>
      </c>
      <c r="Q192">
        <v>2</v>
      </c>
      <c r="R192">
        <v>103</v>
      </c>
      <c r="S192" s="9">
        <f t="shared" si="187"/>
        <v>20490</v>
      </c>
      <c r="U192">
        <v>1</v>
      </c>
      <c r="V192">
        <f t="shared" si="203"/>
        <v>7748</v>
      </c>
      <c r="W192">
        <f t="shared" si="188"/>
        <v>2573</v>
      </c>
      <c r="X192">
        <f t="shared" si="189"/>
        <v>1145</v>
      </c>
      <c r="Y192">
        <f t="shared" si="190"/>
        <v>632</v>
      </c>
      <c r="Z192">
        <f t="shared" si="191"/>
        <v>765</v>
      </c>
      <c r="AA192">
        <f t="shared" si="192"/>
        <v>486</v>
      </c>
      <c r="AB192">
        <f t="shared" si="193"/>
        <v>677</v>
      </c>
      <c r="AC192">
        <f t="shared" si="194"/>
        <v>1336</v>
      </c>
      <c r="AD192">
        <f t="shared" si="195"/>
        <v>1184</v>
      </c>
      <c r="AE192">
        <f t="shared" si="196"/>
        <v>1952</v>
      </c>
      <c r="AF192">
        <f t="shared" si="197"/>
        <v>486</v>
      </c>
      <c r="AG192">
        <f t="shared" si="198"/>
        <v>25</v>
      </c>
      <c r="AH192">
        <f t="shared" si="199"/>
        <v>2561</v>
      </c>
      <c r="AI192">
        <f t="shared" si="200"/>
        <v>343</v>
      </c>
      <c r="AJ192">
        <f t="shared" si="201"/>
        <v>7</v>
      </c>
      <c r="AK192">
        <f t="shared" si="202"/>
        <v>112</v>
      </c>
    </row>
    <row r="193" spans="1:37">
      <c r="A193" s="32"/>
      <c r="B193" s="7" t="s">
        <v>67</v>
      </c>
      <c r="C193">
        <v>28</v>
      </c>
      <c r="D193">
        <v>2</v>
      </c>
      <c r="E193">
        <v>27</v>
      </c>
      <c r="F193">
        <v>4</v>
      </c>
      <c r="G193">
        <v>9</v>
      </c>
      <c r="H193">
        <v>2</v>
      </c>
      <c r="I193">
        <v>5</v>
      </c>
      <c r="J193">
        <v>11</v>
      </c>
      <c r="K193">
        <v>17</v>
      </c>
      <c r="L193">
        <v>18</v>
      </c>
      <c r="M193">
        <v>5</v>
      </c>
      <c r="N193">
        <v>1</v>
      </c>
      <c r="O193">
        <v>2</v>
      </c>
      <c r="P193">
        <v>13</v>
      </c>
      <c r="Q193">
        <v>0</v>
      </c>
      <c r="R193">
        <v>0</v>
      </c>
      <c r="S193" s="9">
        <f t="shared" si="187"/>
        <v>144</v>
      </c>
      <c r="U193">
        <v>2</v>
      </c>
      <c r="V193">
        <f t="shared" si="203"/>
        <v>31</v>
      </c>
      <c r="W193">
        <f t="shared" si="188"/>
        <v>10</v>
      </c>
      <c r="X193">
        <f t="shared" si="189"/>
        <v>51</v>
      </c>
      <c r="Y193">
        <f t="shared" si="190"/>
        <v>5</v>
      </c>
      <c r="Z193">
        <f t="shared" si="191"/>
        <v>17</v>
      </c>
      <c r="AA193">
        <f t="shared" si="192"/>
        <v>6</v>
      </c>
      <c r="AB193">
        <f t="shared" si="193"/>
        <v>6</v>
      </c>
      <c r="AC193">
        <f t="shared" si="194"/>
        <v>14</v>
      </c>
      <c r="AD193">
        <f t="shared" si="195"/>
        <v>29</v>
      </c>
      <c r="AE193">
        <f t="shared" si="196"/>
        <v>24</v>
      </c>
      <c r="AF193">
        <f t="shared" si="197"/>
        <v>6</v>
      </c>
      <c r="AG193">
        <f t="shared" si="198"/>
        <v>1</v>
      </c>
      <c r="AH193">
        <f t="shared" si="199"/>
        <v>4</v>
      </c>
      <c r="AI193">
        <f t="shared" si="200"/>
        <v>14</v>
      </c>
      <c r="AJ193">
        <f t="shared" si="201"/>
        <v>0</v>
      </c>
      <c r="AK193">
        <f t="shared" si="202"/>
        <v>0</v>
      </c>
    </row>
    <row r="194" spans="1:37">
      <c r="A194" s="30">
        <v>44674</v>
      </c>
      <c r="B194" s="7" t="s">
        <v>64</v>
      </c>
      <c r="C194">
        <v>202</v>
      </c>
      <c r="D194">
        <v>42</v>
      </c>
      <c r="E194">
        <v>77</v>
      </c>
      <c r="F194">
        <v>18</v>
      </c>
      <c r="G194">
        <v>36</v>
      </c>
      <c r="H194">
        <v>29</v>
      </c>
      <c r="I194">
        <v>49</v>
      </c>
      <c r="J194">
        <v>31</v>
      </c>
      <c r="K194">
        <v>72</v>
      </c>
      <c r="L194">
        <v>126</v>
      </c>
      <c r="M194">
        <v>61</v>
      </c>
      <c r="N194">
        <v>0</v>
      </c>
      <c r="O194">
        <v>29</v>
      </c>
      <c r="P194">
        <v>19</v>
      </c>
      <c r="Q194">
        <v>0</v>
      </c>
      <c r="R194">
        <v>25</v>
      </c>
      <c r="S194" s="9">
        <f t="shared" si="187"/>
        <v>816</v>
      </c>
      <c r="U194">
        <v>3</v>
      </c>
      <c r="V194">
        <f t="shared" si="203"/>
        <v>7431</v>
      </c>
      <c r="W194">
        <f t="shared" si="188"/>
        <v>2448</v>
      </c>
      <c r="X194">
        <f t="shared" si="189"/>
        <v>1202</v>
      </c>
      <c r="Y194">
        <f t="shared" si="190"/>
        <v>563</v>
      </c>
      <c r="Z194">
        <f t="shared" si="191"/>
        <v>737</v>
      </c>
      <c r="AA194">
        <f t="shared" si="192"/>
        <v>479</v>
      </c>
      <c r="AB194">
        <f t="shared" si="193"/>
        <v>613</v>
      </c>
      <c r="AC194">
        <f t="shared" si="194"/>
        <v>1288</v>
      </c>
      <c r="AD194">
        <f t="shared" si="195"/>
        <v>1152</v>
      </c>
      <c r="AE194">
        <f t="shared" si="196"/>
        <v>1962</v>
      </c>
      <c r="AF194">
        <f t="shared" si="197"/>
        <v>480</v>
      </c>
      <c r="AG194">
        <f t="shared" si="198"/>
        <v>25</v>
      </c>
      <c r="AH194">
        <f t="shared" si="199"/>
        <v>2475</v>
      </c>
      <c r="AI194">
        <f t="shared" si="200"/>
        <v>321</v>
      </c>
      <c r="AJ194">
        <f t="shared" si="201"/>
        <v>2</v>
      </c>
      <c r="AK194">
        <f t="shared" si="202"/>
        <v>128</v>
      </c>
    </row>
    <row r="195" spans="1:37">
      <c r="A195" s="31"/>
      <c r="B195" s="7" t="s">
        <v>65</v>
      </c>
      <c r="C195">
        <v>3</v>
      </c>
      <c r="D195">
        <v>1</v>
      </c>
      <c r="E195">
        <v>7</v>
      </c>
      <c r="F195">
        <v>0</v>
      </c>
      <c r="G195">
        <v>2</v>
      </c>
      <c r="H195">
        <v>1</v>
      </c>
      <c r="I195">
        <v>2</v>
      </c>
      <c r="J195">
        <v>6</v>
      </c>
      <c r="K195">
        <v>6</v>
      </c>
      <c r="L195">
        <v>7</v>
      </c>
      <c r="M195">
        <v>2</v>
      </c>
      <c r="N195">
        <v>0</v>
      </c>
      <c r="O195">
        <v>1</v>
      </c>
      <c r="P195">
        <v>6</v>
      </c>
      <c r="Q195">
        <v>0</v>
      </c>
      <c r="R195">
        <v>0</v>
      </c>
      <c r="S195" s="9">
        <f t="shared" si="187"/>
        <v>44</v>
      </c>
      <c r="U195">
        <v>4</v>
      </c>
      <c r="V195">
        <f t="shared" si="203"/>
        <v>31</v>
      </c>
      <c r="W195">
        <f t="shared" si="188"/>
        <v>3</v>
      </c>
      <c r="X195">
        <f t="shared" si="189"/>
        <v>34</v>
      </c>
      <c r="Y195">
        <f t="shared" si="190"/>
        <v>4</v>
      </c>
      <c r="Z195">
        <f t="shared" si="191"/>
        <v>11</v>
      </c>
      <c r="AA195">
        <f t="shared" si="192"/>
        <v>3</v>
      </c>
      <c r="AB195">
        <f t="shared" si="193"/>
        <v>7</v>
      </c>
      <c r="AC195">
        <f t="shared" si="194"/>
        <v>17</v>
      </c>
      <c r="AD195">
        <f t="shared" si="195"/>
        <v>23</v>
      </c>
      <c r="AE195">
        <f t="shared" si="196"/>
        <v>25</v>
      </c>
      <c r="AF195">
        <f t="shared" si="197"/>
        <v>7</v>
      </c>
      <c r="AG195">
        <f t="shared" si="198"/>
        <v>1</v>
      </c>
      <c r="AH195">
        <f t="shared" si="199"/>
        <v>3</v>
      </c>
      <c r="AI195">
        <f t="shared" si="200"/>
        <v>19</v>
      </c>
      <c r="AJ195">
        <f t="shared" si="201"/>
        <v>0</v>
      </c>
      <c r="AK195">
        <f t="shared" si="202"/>
        <v>0</v>
      </c>
    </row>
    <row r="196" spans="1:37">
      <c r="A196" s="31"/>
      <c r="B196" s="7" t="s">
        <v>66</v>
      </c>
      <c r="C196">
        <v>7026</v>
      </c>
      <c r="D196">
        <v>1863</v>
      </c>
      <c r="E196">
        <v>1617</v>
      </c>
      <c r="F196">
        <v>641</v>
      </c>
      <c r="G196">
        <v>426</v>
      </c>
      <c r="H196">
        <v>439</v>
      </c>
      <c r="I196">
        <v>722</v>
      </c>
      <c r="J196">
        <v>1217</v>
      </c>
      <c r="K196">
        <v>749</v>
      </c>
      <c r="L196">
        <v>2721</v>
      </c>
      <c r="M196">
        <v>670</v>
      </c>
      <c r="N196">
        <v>43</v>
      </c>
      <c r="O196">
        <v>738</v>
      </c>
      <c r="P196">
        <v>361</v>
      </c>
      <c r="Q196">
        <v>7</v>
      </c>
      <c r="R196">
        <v>181</v>
      </c>
      <c r="S196" s="9">
        <f t="shared" si="187"/>
        <v>19421</v>
      </c>
      <c r="U196">
        <v>1</v>
      </c>
      <c r="V196">
        <f t="shared" si="203"/>
        <v>7228</v>
      </c>
      <c r="W196">
        <f t="shared" si="188"/>
        <v>1905</v>
      </c>
      <c r="X196">
        <f t="shared" si="189"/>
        <v>1694</v>
      </c>
      <c r="Y196">
        <f t="shared" si="190"/>
        <v>659</v>
      </c>
      <c r="Z196">
        <f t="shared" si="191"/>
        <v>462</v>
      </c>
      <c r="AA196">
        <f t="shared" si="192"/>
        <v>468</v>
      </c>
      <c r="AB196">
        <f t="shared" si="193"/>
        <v>771</v>
      </c>
      <c r="AC196">
        <f t="shared" si="194"/>
        <v>1248</v>
      </c>
      <c r="AD196">
        <f t="shared" si="195"/>
        <v>821</v>
      </c>
      <c r="AE196">
        <f t="shared" si="196"/>
        <v>2847</v>
      </c>
      <c r="AF196">
        <f t="shared" si="197"/>
        <v>731</v>
      </c>
      <c r="AG196">
        <f t="shared" si="198"/>
        <v>43</v>
      </c>
      <c r="AH196">
        <f t="shared" si="199"/>
        <v>767</v>
      </c>
      <c r="AI196">
        <f t="shared" si="200"/>
        <v>380</v>
      </c>
      <c r="AJ196">
        <f t="shared" si="201"/>
        <v>7</v>
      </c>
      <c r="AK196">
        <f t="shared" si="202"/>
        <v>206</v>
      </c>
    </row>
    <row r="197" spans="1:37">
      <c r="A197" s="32"/>
      <c r="B197" s="7" t="s">
        <v>67</v>
      </c>
      <c r="C197">
        <v>59</v>
      </c>
      <c r="D197">
        <v>0</v>
      </c>
      <c r="E197">
        <v>14</v>
      </c>
      <c r="F197">
        <v>17</v>
      </c>
      <c r="G197">
        <v>5</v>
      </c>
      <c r="H197">
        <v>0</v>
      </c>
      <c r="I197">
        <v>15</v>
      </c>
      <c r="J197">
        <v>18</v>
      </c>
      <c r="K197">
        <v>20</v>
      </c>
      <c r="L197">
        <v>30</v>
      </c>
      <c r="M197">
        <v>8</v>
      </c>
      <c r="N197">
        <v>1</v>
      </c>
      <c r="O197">
        <v>3</v>
      </c>
      <c r="P197">
        <v>37</v>
      </c>
      <c r="Q197">
        <v>8</v>
      </c>
      <c r="R197">
        <v>1</v>
      </c>
      <c r="S197" s="9">
        <f t="shared" si="187"/>
        <v>236</v>
      </c>
      <c r="U197">
        <v>2</v>
      </c>
      <c r="V197">
        <f t="shared" si="203"/>
        <v>62</v>
      </c>
      <c r="W197">
        <f t="shared" si="188"/>
        <v>1</v>
      </c>
      <c r="X197">
        <f t="shared" si="189"/>
        <v>21</v>
      </c>
      <c r="Y197">
        <f t="shared" si="190"/>
        <v>17</v>
      </c>
      <c r="Z197">
        <f t="shared" si="191"/>
        <v>7</v>
      </c>
      <c r="AA197">
        <f t="shared" si="192"/>
        <v>1</v>
      </c>
      <c r="AB197">
        <f t="shared" si="193"/>
        <v>17</v>
      </c>
      <c r="AC197">
        <f t="shared" si="194"/>
        <v>24</v>
      </c>
      <c r="AD197">
        <f t="shared" si="195"/>
        <v>26</v>
      </c>
      <c r="AE197">
        <f t="shared" si="196"/>
        <v>37</v>
      </c>
      <c r="AF197">
        <f t="shared" si="197"/>
        <v>10</v>
      </c>
      <c r="AG197">
        <f t="shared" si="198"/>
        <v>1</v>
      </c>
      <c r="AH197">
        <f t="shared" si="199"/>
        <v>4</v>
      </c>
      <c r="AI197">
        <f t="shared" si="200"/>
        <v>43</v>
      </c>
      <c r="AJ197">
        <f t="shared" si="201"/>
        <v>8</v>
      </c>
      <c r="AK197">
        <f t="shared" si="202"/>
        <v>1</v>
      </c>
    </row>
    <row r="198" spans="1:37">
      <c r="A198" s="30">
        <v>44675</v>
      </c>
      <c r="B198" s="7" t="s">
        <v>64</v>
      </c>
      <c r="C198">
        <v>510</v>
      </c>
      <c r="D198">
        <v>173</v>
      </c>
      <c r="E198">
        <v>120</v>
      </c>
      <c r="F198">
        <v>63</v>
      </c>
      <c r="G198">
        <v>107</v>
      </c>
      <c r="H198">
        <v>38</v>
      </c>
      <c r="I198">
        <v>97</v>
      </c>
      <c r="J198">
        <v>51</v>
      </c>
      <c r="K198">
        <v>83</v>
      </c>
      <c r="L198">
        <v>123</v>
      </c>
      <c r="M198">
        <v>125</v>
      </c>
      <c r="N198">
        <v>0</v>
      </c>
      <c r="O198">
        <v>35</v>
      </c>
      <c r="P198">
        <v>5</v>
      </c>
      <c r="Q198">
        <v>0</v>
      </c>
      <c r="R198">
        <v>27</v>
      </c>
      <c r="S198" s="9">
        <f t="shared" si="187"/>
        <v>1557</v>
      </c>
      <c r="U198">
        <v>3</v>
      </c>
      <c r="V198">
        <f t="shared" si="203"/>
        <v>7536</v>
      </c>
      <c r="W198">
        <f t="shared" si="188"/>
        <v>2036</v>
      </c>
      <c r="X198">
        <f t="shared" si="189"/>
        <v>1737</v>
      </c>
      <c r="Y198">
        <f t="shared" si="190"/>
        <v>704</v>
      </c>
      <c r="Z198">
        <f t="shared" si="191"/>
        <v>533</v>
      </c>
      <c r="AA198">
        <f t="shared" si="192"/>
        <v>477</v>
      </c>
      <c r="AB198">
        <f t="shared" si="193"/>
        <v>819</v>
      </c>
      <c r="AC198">
        <f t="shared" si="194"/>
        <v>1268</v>
      </c>
      <c r="AD198">
        <f t="shared" si="195"/>
        <v>832</v>
      </c>
      <c r="AE198">
        <f t="shared" si="196"/>
        <v>2844</v>
      </c>
      <c r="AF198">
        <f t="shared" si="197"/>
        <v>795</v>
      </c>
      <c r="AG198">
        <f t="shared" si="198"/>
        <v>43</v>
      </c>
      <c r="AH198">
        <f t="shared" si="199"/>
        <v>773</v>
      </c>
      <c r="AI198">
        <f t="shared" si="200"/>
        <v>366</v>
      </c>
      <c r="AJ198">
        <f t="shared" si="201"/>
        <v>7</v>
      </c>
      <c r="AK198">
        <f t="shared" si="202"/>
        <v>208</v>
      </c>
    </row>
    <row r="199" spans="1:37">
      <c r="A199" s="31"/>
      <c r="B199" s="7" t="s">
        <v>65</v>
      </c>
      <c r="C199">
        <v>21</v>
      </c>
      <c r="D199">
        <v>2</v>
      </c>
      <c r="E199">
        <v>7</v>
      </c>
      <c r="F199">
        <v>2</v>
      </c>
      <c r="G199">
        <v>6</v>
      </c>
      <c r="H199">
        <v>0</v>
      </c>
      <c r="I199">
        <v>4</v>
      </c>
      <c r="J199">
        <v>4</v>
      </c>
      <c r="K199">
        <v>17</v>
      </c>
      <c r="L199">
        <v>2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 s="9">
        <f t="shared" si="187"/>
        <v>69</v>
      </c>
      <c r="U199">
        <v>4</v>
      </c>
      <c r="V199">
        <f t="shared" si="203"/>
        <v>80</v>
      </c>
      <c r="W199">
        <f t="shared" si="188"/>
        <v>2</v>
      </c>
      <c r="X199">
        <f t="shared" si="189"/>
        <v>21</v>
      </c>
      <c r="Y199">
        <f t="shared" si="190"/>
        <v>19</v>
      </c>
      <c r="Z199">
        <f t="shared" si="191"/>
        <v>11</v>
      </c>
      <c r="AA199">
        <f t="shared" si="192"/>
        <v>0</v>
      </c>
      <c r="AB199">
        <f t="shared" si="193"/>
        <v>19</v>
      </c>
      <c r="AC199">
        <f t="shared" si="194"/>
        <v>22</v>
      </c>
      <c r="AD199">
        <f t="shared" si="195"/>
        <v>37</v>
      </c>
      <c r="AE199">
        <f t="shared" si="196"/>
        <v>32</v>
      </c>
      <c r="AF199">
        <f t="shared" si="197"/>
        <v>12</v>
      </c>
      <c r="AG199">
        <f t="shared" si="198"/>
        <v>1</v>
      </c>
      <c r="AH199">
        <f t="shared" si="199"/>
        <v>3</v>
      </c>
      <c r="AI199">
        <f t="shared" si="200"/>
        <v>37</v>
      </c>
      <c r="AJ199">
        <f t="shared" si="201"/>
        <v>8</v>
      </c>
      <c r="AK199">
        <f t="shared" si="202"/>
        <v>1</v>
      </c>
    </row>
    <row r="200" spans="1:37">
      <c r="A200" s="31"/>
      <c r="B200" s="7" t="s">
        <v>66</v>
      </c>
      <c r="C200">
        <v>5255</v>
      </c>
      <c r="D200">
        <v>1437</v>
      </c>
      <c r="E200">
        <v>1159</v>
      </c>
      <c r="F200">
        <v>671</v>
      </c>
      <c r="G200">
        <v>1546</v>
      </c>
      <c r="H200">
        <v>431</v>
      </c>
      <c r="I200">
        <v>542</v>
      </c>
      <c r="J200">
        <v>1138</v>
      </c>
      <c r="K200">
        <v>1070</v>
      </c>
      <c r="L200">
        <v>2356</v>
      </c>
      <c r="M200">
        <v>466</v>
      </c>
      <c r="N200">
        <v>67</v>
      </c>
      <c r="O200">
        <v>382</v>
      </c>
      <c r="P200">
        <v>240</v>
      </c>
      <c r="Q200">
        <v>7</v>
      </c>
      <c r="R200">
        <v>68</v>
      </c>
      <c r="S200" s="9">
        <f t="shared" si="187"/>
        <v>16835</v>
      </c>
      <c r="U200">
        <v>1</v>
      </c>
      <c r="V200">
        <f t="shared" si="203"/>
        <v>5765</v>
      </c>
      <c r="W200">
        <f t="shared" si="188"/>
        <v>1610</v>
      </c>
      <c r="X200">
        <f t="shared" si="189"/>
        <v>1279</v>
      </c>
      <c r="Y200">
        <f t="shared" si="190"/>
        <v>734</v>
      </c>
      <c r="Z200">
        <f t="shared" si="191"/>
        <v>1653</v>
      </c>
      <c r="AA200">
        <f t="shared" si="192"/>
        <v>469</v>
      </c>
      <c r="AB200">
        <f t="shared" si="193"/>
        <v>639</v>
      </c>
      <c r="AC200">
        <f t="shared" si="194"/>
        <v>1189</v>
      </c>
      <c r="AD200">
        <f t="shared" si="195"/>
        <v>1153</v>
      </c>
      <c r="AE200">
        <f t="shared" si="196"/>
        <v>2479</v>
      </c>
      <c r="AF200">
        <f t="shared" si="197"/>
        <v>591</v>
      </c>
      <c r="AG200">
        <f t="shared" si="198"/>
        <v>67</v>
      </c>
      <c r="AH200">
        <f t="shared" si="199"/>
        <v>417</v>
      </c>
      <c r="AI200">
        <f t="shared" si="200"/>
        <v>245</v>
      </c>
      <c r="AJ200">
        <f t="shared" si="201"/>
        <v>7</v>
      </c>
      <c r="AK200">
        <f t="shared" si="202"/>
        <v>95</v>
      </c>
    </row>
    <row r="201" spans="1:37">
      <c r="A201" s="32"/>
      <c r="B201" s="7" t="s">
        <v>67</v>
      </c>
      <c r="C201">
        <v>52</v>
      </c>
      <c r="D201">
        <v>1</v>
      </c>
      <c r="E201">
        <v>9</v>
      </c>
      <c r="F201">
        <v>2</v>
      </c>
      <c r="G201">
        <v>14</v>
      </c>
      <c r="H201">
        <v>3</v>
      </c>
      <c r="I201">
        <v>7</v>
      </c>
      <c r="J201">
        <v>22</v>
      </c>
      <c r="K201">
        <v>16</v>
      </c>
      <c r="L201">
        <v>15</v>
      </c>
      <c r="M201">
        <v>3</v>
      </c>
      <c r="N201">
        <v>1</v>
      </c>
      <c r="O201">
        <v>0</v>
      </c>
      <c r="P201">
        <v>3</v>
      </c>
      <c r="Q201">
        <v>0</v>
      </c>
      <c r="R201">
        <v>0</v>
      </c>
      <c r="S201" s="9">
        <f t="shared" si="187"/>
        <v>148</v>
      </c>
      <c r="U201">
        <v>2</v>
      </c>
      <c r="V201">
        <f t="shared" si="203"/>
        <v>73</v>
      </c>
      <c r="W201">
        <f t="shared" si="188"/>
        <v>3</v>
      </c>
      <c r="X201">
        <f t="shared" si="189"/>
        <v>16</v>
      </c>
      <c r="Y201">
        <f t="shared" si="190"/>
        <v>4</v>
      </c>
      <c r="Z201">
        <f t="shared" si="191"/>
        <v>20</v>
      </c>
      <c r="AA201">
        <f t="shared" si="192"/>
        <v>3</v>
      </c>
      <c r="AB201">
        <f t="shared" si="193"/>
        <v>11</v>
      </c>
      <c r="AC201">
        <f t="shared" si="194"/>
        <v>26</v>
      </c>
      <c r="AD201">
        <f t="shared" si="195"/>
        <v>33</v>
      </c>
      <c r="AE201">
        <f t="shared" si="196"/>
        <v>17</v>
      </c>
      <c r="AF201">
        <f t="shared" si="197"/>
        <v>7</v>
      </c>
      <c r="AG201">
        <f t="shared" si="198"/>
        <v>1</v>
      </c>
      <c r="AH201">
        <f t="shared" si="199"/>
        <v>0</v>
      </c>
      <c r="AI201">
        <f t="shared" si="200"/>
        <v>3</v>
      </c>
      <c r="AJ201">
        <f t="shared" si="201"/>
        <v>0</v>
      </c>
      <c r="AK201">
        <f t="shared" si="202"/>
        <v>0</v>
      </c>
    </row>
    <row r="202" spans="1:37">
      <c r="A202" s="30">
        <v>44676</v>
      </c>
      <c r="B202" s="7" t="s">
        <v>64</v>
      </c>
      <c r="C202">
        <v>26</v>
      </c>
      <c r="D202">
        <v>54</v>
      </c>
      <c r="E202">
        <v>36</v>
      </c>
      <c r="F202">
        <v>43</v>
      </c>
      <c r="G202">
        <v>30</v>
      </c>
      <c r="H202">
        <v>38</v>
      </c>
      <c r="I202">
        <v>83</v>
      </c>
      <c r="J202">
        <v>30</v>
      </c>
      <c r="K202">
        <v>27</v>
      </c>
      <c r="L202">
        <v>140</v>
      </c>
      <c r="M202">
        <v>44</v>
      </c>
      <c r="N202">
        <v>0</v>
      </c>
      <c r="O202">
        <v>45</v>
      </c>
      <c r="P202">
        <v>42</v>
      </c>
      <c r="Q202">
        <v>1</v>
      </c>
      <c r="R202">
        <v>36</v>
      </c>
      <c r="S202" s="9">
        <f t="shared" si="187"/>
        <v>675</v>
      </c>
      <c r="U202">
        <v>3</v>
      </c>
      <c r="V202">
        <f t="shared" si="203"/>
        <v>5281</v>
      </c>
      <c r="W202">
        <f t="shared" si="188"/>
        <v>1491</v>
      </c>
      <c r="X202">
        <f t="shared" si="189"/>
        <v>1195</v>
      </c>
      <c r="Y202">
        <f t="shared" si="190"/>
        <v>714</v>
      </c>
      <c r="Z202">
        <f t="shared" si="191"/>
        <v>1576</v>
      </c>
      <c r="AA202">
        <f t="shared" si="192"/>
        <v>469</v>
      </c>
      <c r="AB202">
        <f t="shared" si="193"/>
        <v>625</v>
      </c>
      <c r="AC202">
        <f t="shared" si="194"/>
        <v>1168</v>
      </c>
      <c r="AD202">
        <f t="shared" si="195"/>
        <v>1097</v>
      </c>
      <c r="AE202">
        <f t="shared" si="196"/>
        <v>2496</v>
      </c>
      <c r="AF202">
        <f t="shared" si="197"/>
        <v>510</v>
      </c>
      <c r="AG202">
        <f t="shared" si="198"/>
        <v>67</v>
      </c>
      <c r="AH202">
        <f t="shared" si="199"/>
        <v>427</v>
      </c>
      <c r="AI202">
        <f t="shared" si="200"/>
        <v>282</v>
      </c>
      <c r="AJ202">
        <f t="shared" si="201"/>
        <v>8</v>
      </c>
      <c r="AK202">
        <f t="shared" si="202"/>
        <v>104</v>
      </c>
    </row>
    <row r="203" spans="1:37">
      <c r="A203" s="31"/>
      <c r="B203" s="7" t="s">
        <v>65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0</v>
      </c>
      <c r="I203">
        <v>4</v>
      </c>
      <c r="J203">
        <v>0</v>
      </c>
      <c r="K203">
        <v>1</v>
      </c>
      <c r="L203">
        <v>11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 s="9">
        <f t="shared" si="187"/>
        <v>18</v>
      </c>
      <c r="U203">
        <v>4</v>
      </c>
      <c r="V203">
        <f t="shared" si="203"/>
        <v>52</v>
      </c>
      <c r="W203">
        <f t="shared" si="188"/>
        <v>2</v>
      </c>
      <c r="X203">
        <f t="shared" si="189"/>
        <v>9</v>
      </c>
      <c r="Y203">
        <f t="shared" si="190"/>
        <v>2</v>
      </c>
      <c r="Z203">
        <f t="shared" si="191"/>
        <v>15</v>
      </c>
      <c r="AA203">
        <f t="shared" si="192"/>
        <v>3</v>
      </c>
      <c r="AB203">
        <f t="shared" si="193"/>
        <v>11</v>
      </c>
      <c r="AC203">
        <f t="shared" si="194"/>
        <v>22</v>
      </c>
      <c r="AD203">
        <f t="shared" si="195"/>
        <v>17</v>
      </c>
      <c r="AE203">
        <f t="shared" si="196"/>
        <v>26</v>
      </c>
      <c r="AF203">
        <f t="shared" si="197"/>
        <v>3</v>
      </c>
      <c r="AG203">
        <f t="shared" si="198"/>
        <v>1</v>
      </c>
      <c r="AH203">
        <f t="shared" si="199"/>
        <v>0</v>
      </c>
      <c r="AI203">
        <f t="shared" si="200"/>
        <v>3</v>
      </c>
      <c r="AJ203">
        <f t="shared" si="201"/>
        <v>0</v>
      </c>
      <c r="AK203">
        <f t="shared" si="202"/>
        <v>0</v>
      </c>
    </row>
    <row r="204" spans="1:37">
      <c r="A204" s="31"/>
      <c r="B204" s="7" t="s">
        <v>66</v>
      </c>
      <c r="C204">
        <v>3571</v>
      </c>
      <c r="D204">
        <v>2515</v>
      </c>
      <c r="E204">
        <v>1122</v>
      </c>
      <c r="F204">
        <v>434</v>
      </c>
      <c r="G204">
        <v>883</v>
      </c>
      <c r="H204">
        <v>367</v>
      </c>
      <c r="I204">
        <v>1122</v>
      </c>
      <c r="J204">
        <v>1113</v>
      </c>
      <c r="K204">
        <v>650</v>
      </c>
      <c r="L204">
        <v>1546</v>
      </c>
      <c r="M204">
        <v>465</v>
      </c>
      <c r="N204">
        <v>22</v>
      </c>
      <c r="O204">
        <v>528</v>
      </c>
      <c r="P204">
        <v>335</v>
      </c>
      <c r="Q204">
        <v>9</v>
      </c>
      <c r="R204">
        <v>438</v>
      </c>
      <c r="S204" s="9">
        <f t="shared" si="187"/>
        <v>15120</v>
      </c>
      <c r="U204">
        <v>1</v>
      </c>
      <c r="V204">
        <f t="shared" si="203"/>
        <v>3597</v>
      </c>
      <c r="W204">
        <f t="shared" si="188"/>
        <v>2569</v>
      </c>
      <c r="X204">
        <f t="shared" si="189"/>
        <v>1158</v>
      </c>
      <c r="Y204">
        <f t="shared" si="190"/>
        <v>477</v>
      </c>
      <c r="Z204">
        <f t="shared" si="191"/>
        <v>913</v>
      </c>
      <c r="AA204">
        <f t="shared" si="192"/>
        <v>405</v>
      </c>
      <c r="AB204">
        <f t="shared" si="193"/>
        <v>1205</v>
      </c>
      <c r="AC204">
        <f t="shared" si="194"/>
        <v>1143</v>
      </c>
      <c r="AD204">
        <f t="shared" si="195"/>
        <v>677</v>
      </c>
      <c r="AE204">
        <f t="shared" si="196"/>
        <v>1686</v>
      </c>
      <c r="AF204">
        <f t="shared" si="197"/>
        <v>509</v>
      </c>
      <c r="AG204">
        <f t="shared" si="198"/>
        <v>22</v>
      </c>
      <c r="AH204">
        <f t="shared" si="199"/>
        <v>573</v>
      </c>
      <c r="AI204">
        <f t="shared" si="200"/>
        <v>377</v>
      </c>
      <c r="AJ204">
        <f t="shared" si="201"/>
        <v>10</v>
      </c>
      <c r="AK204">
        <f t="shared" si="202"/>
        <v>474</v>
      </c>
    </row>
    <row r="205" spans="1:37">
      <c r="A205" s="32"/>
      <c r="B205" s="7" t="s">
        <v>67</v>
      </c>
      <c r="C205">
        <v>49</v>
      </c>
      <c r="D205">
        <v>0</v>
      </c>
      <c r="E205">
        <v>10</v>
      </c>
      <c r="F205">
        <v>3</v>
      </c>
      <c r="G205">
        <v>2</v>
      </c>
      <c r="H205">
        <v>4</v>
      </c>
      <c r="I205">
        <v>10</v>
      </c>
      <c r="J205">
        <v>66</v>
      </c>
      <c r="K205">
        <v>6</v>
      </c>
      <c r="L205">
        <v>24</v>
      </c>
      <c r="M205">
        <v>20</v>
      </c>
      <c r="N205">
        <v>0</v>
      </c>
      <c r="O205">
        <v>5</v>
      </c>
      <c r="P205">
        <v>0</v>
      </c>
      <c r="Q205">
        <v>0</v>
      </c>
      <c r="R205">
        <v>0</v>
      </c>
      <c r="S205" s="9">
        <f t="shared" si="187"/>
        <v>199</v>
      </c>
      <c r="U205">
        <v>2</v>
      </c>
      <c r="V205">
        <f t="shared" si="203"/>
        <v>49</v>
      </c>
      <c r="W205">
        <f t="shared" si="188"/>
        <v>1</v>
      </c>
      <c r="X205">
        <f t="shared" si="189"/>
        <v>10</v>
      </c>
      <c r="Y205">
        <f t="shared" si="190"/>
        <v>3</v>
      </c>
      <c r="Z205">
        <f t="shared" si="191"/>
        <v>3</v>
      </c>
      <c r="AA205">
        <f t="shared" si="192"/>
        <v>4</v>
      </c>
      <c r="AB205">
        <f t="shared" si="193"/>
        <v>14</v>
      </c>
      <c r="AC205">
        <f t="shared" si="194"/>
        <v>66</v>
      </c>
      <c r="AD205">
        <f t="shared" si="195"/>
        <v>7</v>
      </c>
      <c r="AE205">
        <f t="shared" si="196"/>
        <v>35</v>
      </c>
      <c r="AF205">
        <f t="shared" si="197"/>
        <v>20</v>
      </c>
      <c r="AG205">
        <f t="shared" si="198"/>
        <v>0</v>
      </c>
      <c r="AH205">
        <f t="shared" si="199"/>
        <v>5</v>
      </c>
      <c r="AI205">
        <f t="shared" si="200"/>
        <v>0</v>
      </c>
      <c r="AJ205">
        <f t="shared" si="201"/>
        <v>0</v>
      </c>
      <c r="AK205">
        <f t="shared" si="202"/>
        <v>0</v>
      </c>
    </row>
    <row r="206" spans="1:37">
      <c r="A206" s="30">
        <v>44677</v>
      </c>
      <c r="B206" s="7" t="s">
        <v>64</v>
      </c>
      <c r="C206">
        <v>78</v>
      </c>
      <c r="D206">
        <v>24</v>
      </c>
      <c r="E206">
        <v>30</v>
      </c>
      <c r="F206">
        <v>25</v>
      </c>
      <c r="G206">
        <v>25</v>
      </c>
      <c r="H206">
        <v>23</v>
      </c>
      <c r="I206">
        <v>12</v>
      </c>
      <c r="J206">
        <v>24</v>
      </c>
      <c r="K206">
        <v>48</v>
      </c>
      <c r="L206">
        <v>19</v>
      </c>
      <c r="M206">
        <v>23</v>
      </c>
      <c r="N206">
        <v>1</v>
      </c>
      <c r="O206">
        <v>0</v>
      </c>
      <c r="P206">
        <v>5</v>
      </c>
      <c r="Q206">
        <v>1</v>
      </c>
      <c r="R206">
        <v>2</v>
      </c>
      <c r="S206" s="9">
        <f t="shared" si="187"/>
        <v>340</v>
      </c>
      <c r="U206">
        <v>3</v>
      </c>
      <c r="V206">
        <f t="shared" si="203"/>
        <v>3649</v>
      </c>
      <c r="W206">
        <f t="shared" si="188"/>
        <v>2539</v>
      </c>
      <c r="X206">
        <f t="shared" si="189"/>
        <v>1152</v>
      </c>
      <c r="Y206">
        <f t="shared" si="190"/>
        <v>459</v>
      </c>
      <c r="Z206">
        <f t="shared" si="191"/>
        <v>908</v>
      </c>
      <c r="AA206">
        <f t="shared" si="192"/>
        <v>390</v>
      </c>
      <c r="AB206">
        <f t="shared" si="193"/>
        <v>1134</v>
      </c>
      <c r="AC206">
        <f t="shared" si="194"/>
        <v>1137</v>
      </c>
      <c r="AD206">
        <f t="shared" si="195"/>
        <v>698</v>
      </c>
      <c r="AE206">
        <f t="shared" si="196"/>
        <v>1565</v>
      </c>
      <c r="AF206">
        <f t="shared" si="197"/>
        <v>488</v>
      </c>
      <c r="AG206">
        <f t="shared" si="198"/>
        <v>23</v>
      </c>
      <c r="AH206">
        <f t="shared" si="199"/>
        <v>528</v>
      </c>
      <c r="AI206">
        <f t="shared" si="200"/>
        <v>340</v>
      </c>
      <c r="AJ206">
        <f t="shared" si="201"/>
        <v>10</v>
      </c>
      <c r="AK206">
        <f t="shared" si="202"/>
        <v>440</v>
      </c>
    </row>
    <row r="207" spans="1:37">
      <c r="A207" s="31"/>
      <c r="B207" s="7" t="s">
        <v>65</v>
      </c>
      <c r="C207">
        <v>5</v>
      </c>
      <c r="D207">
        <v>0</v>
      </c>
      <c r="E207">
        <v>1</v>
      </c>
      <c r="F207">
        <v>0</v>
      </c>
      <c r="G207">
        <v>6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 s="9">
        <f t="shared" si="187"/>
        <v>13</v>
      </c>
      <c r="U207">
        <v>4</v>
      </c>
      <c r="V207">
        <f t="shared" si="203"/>
        <v>54</v>
      </c>
      <c r="W207">
        <f t="shared" si="188"/>
        <v>0</v>
      </c>
      <c r="X207">
        <f t="shared" si="189"/>
        <v>11</v>
      </c>
      <c r="Y207">
        <f t="shared" si="190"/>
        <v>3</v>
      </c>
      <c r="Z207">
        <f t="shared" si="191"/>
        <v>8</v>
      </c>
      <c r="AA207">
        <f t="shared" si="192"/>
        <v>4</v>
      </c>
      <c r="AB207">
        <f t="shared" si="193"/>
        <v>10</v>
      </c>
      <c r="AC207">
        <f t="shared" si="194"/>
        <v>66</v>
      </c>
      <c r="AD207">
        <f t="shared" si="195"/>
        <v>6</v>
      </c>
      <c r="AE207">
        <f t="shared" si="196"/>
        <v>25</v>
      </c>
      <c r="AF207">
        <f t="shared" si="197"/>
        <v>20</v>
      </c>
      <c r="AG207">
        <f t="shared" si="198"/>
        <v>0</v>
      </c>
      <c r="AH207">
        <f t="shared" si="199"/>
        <v>5</v>
      </c>
      <c r="AI207">
        <f t="shared" si="200"/>
        <v>0</v>
      </c>
      <c r="AJ207">
        <f t="shared" si="201"/>
        <v>0</v>
      </c>
      <c r="AK207">
        <f t="shared" si="202"/>
        <v>0</v>
      </c>
    </row>
    <row r="208" spans="1:37">
      <c r="A208" s="31"/>
      <c r="B208" s="7" t="s">
        <v>66</v>
      </c>
      <c r="C208">
        <v>2436</v>
      </c>
      <c r="D208">
        <v>927</v>
      </c>
      <c r="E208">
        <v>716</v>
      </c>
      <c r="F208">
        <v>354</v>
      </c>
      <c r="G208">
        <v>1246</v>
      </c>
      <c r="H208">
        <v>259</v>
      </c>
      <c r="I208">
        <v>1092</v>
      </c>
      <c r="J208">
        <v>1059</v>
      </c>
      <c r="K208">
        <v>677</v>
      </c>
      <c r="L208">
        <v>1658</v>
      </c>
      <c r="M208">
        <v>345</v>
      </c>
      <c r="N208">
        <v>25</v>
      </c>
      <c r="O208">
        <v>256</v>
      </c>
      <c r="P208">
        <v>284</v>
      </c>
      <c r="Q208">
        <v>11</v>
      </c>
      <c r="R208">
        <v>453</v>
      </c>
      <c r="S208" s="9">
        <f t="shared" si="187"/>
        <v>11798</v>
      </c>
      <c r="U208">
        <v>1</v>
      </c>
      <c r="V208">
        <f t="shared" si="203"/>
        <v>2514</v>
      </c>
      <c r="W208">
        <f t="shared" si="188"/>
        <v>951</v>
      </c>
      <c r="X208">
        <f t="shared" si="189"/>
        <v>746</v>
      </c>
      <c r="Y208">
        <f t="shared" si="190"/>
        <v>379</v>
      </c>
      <c r="Z208">
        <f t="shared" si="191"/>
        <v>1271</v>
      </c>
      <c r="AA208">
        <f t="shared" si="192"/>
        <v>282</v>
      </c>
      <c r="AB208">
        <f t="shared" si="193"/>
        <v>1104</v>
      </c>
      <c r="AC208">
        <f t="shared" si="194"/>
        <v>1083</v>
      </c>
      <c r="AD208">
        <f t="shared" si="195"/>
        <v>725</v>
      </c>
      <c r="AE208">
        <f t="shared" si="196"/>
        <v>1677</v>
      </c>
      <c r="AF208">
        <f t="shared" si="197"/>
        <v>368</v>
      </c>
      <c r="AG208">
        <f t="shared" si="198"/>
        <v>26</v>
      </c>
      <c r="AH208">
        <f t="shared" si="199"/>
        <v>256</v>
      </c>
      <c r="AI208">
        <f t="shared" si="200"/>
        <v>289</v>
      </c>
      <c r="AJ208">
        <f t="shared" si="201"/>
        <v>12</v>
      </c>
      <c r="AK208">
        <f t="shared" si="202"/>
        <v>455</v>
      </c>
    </row>
    <row r="209" spans="1:37">
      <c r="A209" s="32"/>
      <c r="B209" s="7" t="s">
        <v>67</v>
      </c>
      <c r="C209">
        <v>103</v>
      </c>
      <c r="D209">
        <v>0</v>
      </c>
      <c r="E209">
        <v>15</v>
      </c>
      <c r="F209">
        <v>1</v>
      </c>
      <c r="G209">
        <v>3</v>
      </c>
      <c r="H209">
        <v>2</v>
      </c>
      <c r="I209">
        <v>7</v>
      </c>
      <c r="J209">
        <v>0</v>
      </c>
      <c r="K209">
        <v>1</v>
      </c>
      <c r="L209">
        <v>23</v>
      </c>
      <c r="M209">
        <v>0</v>
      </c>
      <c r="N209">
        <v>1</v>
      </c>
      <c r="O209">
        <v>2</v>
      </c>
      <c r="P209">
        <v>0</v>
      </c>
      <c r="Q209">
        <v>0</v>
      </c>
      <c r="R209">
        <v>0</v>
      </c>
      <c r="S209" s="9">
        <f t="shared" si="187"/>
        <v>158</v>
      </c>
      <c r="U209">
        <v>2</v>
      </c>
      <c r="V209">
        <f t="shared" si="203"/>
        <v>108</v>
      </c>
      <c r="W209">
        <f t="shared" si="188"/>
        <v>0</v>
      </c>
      <c r="X209">
        <f t="shared" si="189"/>
        <v>16</v>
      </c>
      <c r="Y209">
        <f t="shared" si="190"/>
        <v>1</v>
      </c>
      <c r="Z209">
        <f t="shared" si="191"/>
        <v>9</v>
      </c>
      <c r="AA209">
        <f t="shared" si="192"/>
        <v>2</v>
      </c>
      <c r="AB209">
        <f t="shared" si="193"/>
        <v>7</v>
      </c>
      <c r="AC209">
        <f t="shared" si="194"/>
        <v>0</v>
      </c>
      <c r="AD209">
        <f t="shared" si="195"/>
        <v>1</v>
      </c>
      <c r="AE209">
        <f t="shared" si="196"/>
        <v>24</v>
      </c>
      <c r="AF209">
        <f t="shared" si="197"/>
        <v>0</v>
      </c>
      <c r="AG209">
        <f t="shared" si="198"/>
        <v>1</v>
      </c>
      <c r="AH209">
        <f t="shared" si="199"/>
        <v>2</v>
      </c>
      <c r="AI209">
        <f t="shared" si="200"/>
        <v>0</v>
      </c>
      <c r="AJ209">
        <f t="shared" si="201"/>
        <v>0</v>
      </c>
      <c r="AK209">
        <f t="shared" si="202"/>
        <v>0</v>
      </c>
    </row>
    <row r="210" spans="1:37">
      <c r="A210" s="30">
        <v>44678</v>
      </c>
      <c r="B210" s="7" t="s">
        <v>64</v>
      </c>
      <c r="C210">
        <v>112</v>
      </c>
      <c r="D210">
        <v>88</v>
      </c>
      <c r="E210">
        <v>59</v>
      </c>
      <c r="F210">
        <v>9</v>
      </c>
      <c r="G210">
        <v>19</v>
      </c>
      <c r="H210">
        <v>11</v>
      </c>
      <c r="I210">
        <v>33</v>
      </c>
      <c r="J210">
        <v>35</v>
      </c>
      <c r="K210">
        <v>17</v>
      </c>
      <c r="L210">
        <v>19</v>
      </c>
      <c r="M210">
        <v>4</v>
      </c>
      <c r="N210">
        <v>2</v>
      </c>
      <c r="O210">
        <v>2</v>
      </c>
      <c r="P210">
        <v>1</v>
      </c>
      <c r="Q210">
        <v>0</v>
      </c>
      <c r="R210">
        <v>21</v>
      </c>
      <c r="S210" s="9">
        <f t="shared" si="187"/>
        <v>432</v>
      </c>
      <c r="U210">
        <v>3</v>
      </c>
      <c r="V210">
        <f t="shared" si="203"/>
        <v>2548</v>
      </c>
      <c r="W210">
        <f t="shared" si="188"/>
        <v>1015</v>
      </c>
      <c r="X210">
        <f t="shared" si="189"/>
        <v>775</v>
      </c>
      <c r="Y210">
        <f t="shared" si="190"/>
        <v>363</v>
      </c>
      <c r="Z210">
        <f t="shared" si="191"/>
        <v>1265</v>
      </c>
      <c r="AA210">
        <f t="shared" si="192"/>
        <v>270</v>
      </c>
      <c r="AB210">
        <f t="shared" si="193"/>
        <v>1125</v>
      </c>
      <c r="AC210">
        <f t="shared" si="194"/>
        <v>1094</v>
      </c>
      <c r="AD210">
        <f t="shared" si="195"/>
        <v>694</v>
      </c>
      <c r="AE210">
        <f t="shared" si="196"/>
        <v>1677</v>
      </c>
      <c r="AF210">
        <f t="shared" si="197"/>
        <v>349</v>
      </c>
      <c r="AG210">
        <f t="shared" si="198"/>
        <v>27</v>
      </c>
      <c r="AH210">
        <f t="shared" si="199"/>
        <v>258</v>
      </c>
      <c r="AI210">
        <f t="shared" si="200"/>
        <v>285</v>
      </c>
      <c r="AJ210">
        <f t="shared" si="201"/>
        <v>11</v>
      </c>
      <c r="AK210">
        <f t="shared" si="202"/>
        <v>474</v>
      </c>
    </row>
    <row r="211" spans="1:37">
      <c r="A211" s="31"/>
      <c r="B211" s="7" t="s">
        <v>65</v>
      </c>
      <c r="C211">
        <v>0</v>
      </c>
      <c r="D211">
        <v>0</v>
      </c>
      <c r="E211">
        <v>2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 s="9">
        <f t="shared" si="187"/>
        <v>2</v>
      </c>
      <c r="U211">
        <v>4</v>
      </c>
      <c r="V211">
        <f t="shared" si="203"/>
        <v>103</v>
      </c>
      <c r="W211">
        <f t="shared" si="188"/>
        <v>0</v>
      </c>
      <c r="X211">
        <f t="shared" si="189"/>
        <v>17</v>
      </c>
      <c r="Y211">
        <f t="shared" si="190"/>
        <v>1</v>
      </c>
      <c r="Z211">
        <f t="shared" si="191"/>
        <v>3</v>
      </c>
      <c r="AA211">
        <f t="shared" si="192"/>
        <v>2</v>
      </c>
      <c r="AB211">
        <f t="shared" si="193"/>
        <v>7</v>
      </c>
      <c r="AC211">
        <f t="shared" si="194"/>
        <v>0</v>
      </c>
      <c r="AD211">
        <f t="shared" si="195"/>
        <v>1</v>
      </c>
      <c r="AE211">
        <f t="shared" si="196"/>
        <v>23</v>
      </c>
      <c r="AF211">
        <f t="shared" si="197"/>
        <v>0</v>
      </c>
      <c r="AG211">
        <f t="shared" si="198"/>
        <v>1</v>
      </c>
      <c r="AH211">
        <f t="shared" si="199"/>
        <v>2</v>
      </c>
      <c r="AI211">
        <f t="shared" si="200"/>
        <v>0</v>
      </c>
      <c r="AJ211">
        <f t="shared" si="201"/>
        <v>0</v>
      </c>
      <c r="AK211">
        <f t="shared" si="202"/>
        <v>0</v>
      </c>
    </row>
    <row r="212" spans="1:37">
      <c r="A212" s="31"/>
      <c r="B212" s="7" t="s">
        <v>66</v>
      </c>
      <c r="C212">
        <v>2362</v>
      </c>
      <c r="D212">
        <v>1317</v>
      </c>
      <c r="E212">
        <v>334</v>
      </c>
      <c r="F212">
        <v>170</v>
      </c>
      <c r="G212">
        <v>1042</v>
      </c>
      <c r="H212">
        <v>268</v>
      </c>
      <c r="I212">
        <v>1001</v>
      </c>
      <c r="J212">
        <v>466</v>
      </c>
      <c r="K212">
        <v>268</v>
      </c>
      <c r="L212">
        <v>1045</v>
      </c>
      <c r="M212">
        <v>279</v>
      </c>
      <c r="N212">
        <v>31</v>
      </c>
      <c r="O212">
        <v>177</v>
      </c>
      <c r="P212">
        <v>204</v>
      </c>
      <c r="Q212">
        <v>3</v>
      </c>
      <c r="R212">
        <v>173</v>
      </c>
      <c r="S212" s="9">
        <f t="shared" si="187"/>
        <v>9140</v>
      </c>
      <c r="U212">
        <v>1</v>
      </c>
      <c r="V212">
        <f t="shared" si="203"/>
        <v>2474</v>
      </c>
      <c r="W212">
        <f t="shared" si="188"/>
        <v>1405</v>
      </c>
      <c r="X212">
        <f t="shared" si="189"/>
        <v>393</v>
      </c>
      <c r="Y212">
        <f t="shared" si="190"/>
        <v>179</v>
      </c>
      <c r="Z212">
        <f t="shared" si="191"/>
        <v>1061</v>
      </c>
      <c r="AA212">
        <f t="shared" si="192"/>
        <v>279</v>
      </c>
      <c r="AB212">
        <f t="shared" si="193"/>
        <v>1034</v>
      </c>
      <c r="AC212">
        <f t="shared" si="194"/>
        <v>501</v>
      </c>
      <c r="AD212">
        <f t="shared" si="195"/>
        <v>285</v>
      </c>
      <c r="AE212">
        <f t="shared" si="196"/>
        <v>1064</v>
      </c>
      <c r="AF212">
        <f t="shared" si="197"/>
        <v>283</v>
      </c>
      <c r="AG212">
        <f t="shared" si="198"/>
        <v>33</v>
      </c>
      <c r="AH212">
        <f t="shared" si="199"/>
        <v>179</v>
      </c>
      <c r="AI212">
        <f t="shared" si="200"/>
        <v>205</v>
      </c>
      <c r="AJ212">
        <f t="shared" si="201"/>
        <v>3</v>
      </c>
      <c r="AK212">
        <f t="shared" si="202"/>
        <v>194</v>
      </c>
    </row>
    <row r="213" spans="1:37">
      <c r="A213" s="32"/>
      <c r="B213" s="7" t="s">
        <v>67</v>
      </c>
      <c r="C213">
        <v>97</v>
      </c>
      <c r="D213">
        <v>0</v>
      </c>
      <c r="E213">
        <v>6</v>
      </c>
      <c r="F213">
        <v>19</v>
      </c>
      <c r="G213">
        <v>15</v>
      </c>
      <c r="H213">
        <v>9</v>
      </c>
      <c r="I213">
        <v>22</v>
      </c>
      <c r="J213">
        <v>0</v>
      </c>
      <c r="K213">
        <v>2</v>
      </c>
      <c r="L213">
        <v>18</v>
      </c>
      <c r="M213">
        <v>0</v>
      </c>
      <c r="N213">
        <v>0</v>
      </c>
      <c r="O213">
        <v>2</v>
      </c>
      <c r="P213">
        <v>0</v>
      </c>
      <c r="Q213">
        <v>0</v>
      </c>
      <c r="R213">
        <v>0</v>
      </c>
      <c r="S213" s="9">
        <f t="shared" si="187"/>
        <v>190</v>
      </c>
      <c r="U213">
        <v>2</v>
      </c>
      <c r="V213">
        <f t="shared" si="203"/>
        <v>97</v>
      </c>
      <c r="W213">
        <f t="shared" si="188"/>
        <v>0</v>
      </c>
      <c r="X213">
        <f t="shared" si="189"/>
        <v>8</v>
      </c>
      <c r="Y213">
        <f t="shared" si="190"/>
        <v>19</v>
      </c>
      <c r="Z213">
        <f t="shared" si="191"/>
        <v>15</v>
      </c>
      <c r="AA213">
        <f t="shared" si="192"/>
        <v>9</v>
      </c>
      <c r="AB213">
        <f t="shared" si="193"/>
        <v>22</v>
      </c>
      <c r="AC213">
        <f t="shared" si="194"/>
        <v>0</v>
      </c>
      <c r="AD213">
        <f t="shared" si="195"/>
        <v>2</v>
      </c>
      <c r="AE213">
        <f t="shared" si="196"/>
        <v>18</v>
      </c>
      <c r="AF213">
        <f t="shared" si="197"/>
        <v>0</v>
      </c>
      <c r="AG213">
        <f t="shared" si="198"/>
        <v>0</v>
      </c>
      <c r="AH213">
        <f t="shared" si="199"/>
        <v>2</v>
      </c>
      <c r="AI213">
        <f t="shared" si="200"/>
        <v>0</v>
      </c>
      <c r="AJ213">
        <f t="shared" si="201"/>
        <v>0</v>
      </c>
      <c r="AK213">
        <f t="shared" si="202"/>
        <v>0</v>
      </c>
    </row>
    <row r="214" spans="1:37">
      <c r="A214" s="30">
        <v>44679</v>
      </c>
      <c r="B214" s="7" t="s">
        <v>64</v>
      </c>
      <c r="C214">
        <v>95</v>
      </c>
      <c r="D214">
        <v>26</v>
      </c>
      <c r="E214">
        <v>43</v>
      </c>
      <c r="F214">
        <v>16</v>
      </c>
      <c r="G214">
        <v>32</v>
      </c>
      <c r="H214">
        <v>18</v>
      </c>
      <c r="I214">
        <v>67</v>
      </c>
      <c r="J214">
        <v>13</v>
      </c>
      <c r="K214">
        <v>21</v>
      </c>
      <c r="L214">
        <v>16</v>
      </c>
      <c r="M214">
        <v>42</v>
      </c>
      <c r="N214">
        <v>1</v>
      </c>
      <c r="O214">
        <v>20</v>
      </c>
      <c r="P214">
        <v>5</v>
      </c>
      <c r="Q214">
        <v>1</v>
      </c>
      <c r="R214">
        <v>2</v>
      </c>
      <c r="S214" s="9">
        <f t="shared" si="187"/>
        <v>418</v>
      </c>
      <c r="U214">
        <v>3</v>
      </c>
      <c r="V214">
        <f t="shared" si="203"/>
        <v>2457</v>
      </c>
      <c r="W214">
        <f t="shared" si="188"/>
        <v>1343</v>
      </c>
      <c r="X214">
        <f t="shared" si="189"/>
        <v>377</v>
      </c>
      <c r="Y214">
        <f t="shared" si="190"/>
        <v>186</v>
      </c>
      <c r="Z214">
        <f t="shared" si="191"/>
        <v>1074</v>
      </c>
      <c r="AA214">
        <f t="shared" si="192"/>
        <v>286</v>
      </c>
      <c r="AB214">
        <f t="shared" si="193"/>
        <v>1068</v>
      </c>
      <c r="AC214">
        <f t="shared" si="194"/>
        <v>479</v>
      </c>
      <c r="AD214">
        <f t="shared" si="195"/>
        <v>289</v>
      </c>
      <c r="AE214">
        <f t="shared" si="196"/>
        <v>1061</v>
      </c>
      <c r="AF214">
        <f t="shared" si="197"/>
        <v>321</v>
      </c>
      <c r="AG214">
        <f t="shared" si="198"/>
        <v>32</v>
      </c>
      <c r="AH214">
        <f t="shared" si="199"/>
        <v>197</v>
      </c>
      <c r="AI214">
        <f t="shared" si="200"/>
        <v>209</v>
      </c>
      <c r="AJ214">
        <f t="shared" si="201"/>
        <v>4</v>
      </c>
      <c r="AK214">
        <f t="shared" si="202"/>
        <v>175</v>
      </c>
    </row>
    <row r="215" spans="1:37">
      <c r="A215" s="31"/>
      <c r="B215" s="7" t="s">
        <v>65</v>
      </c>
      <c r="C215">
        <v>5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 s="9">
        <f t="shared" si="187"/>
        <v>7</v>
      </c>
      <c r="U215">
        <v>4</v>
      </c>
      <c r="V215">
        <f t="shared" si="203"/>
        <v>102</v>
      </c>
      <c r="W215">
        <f t="shared" si="188"/>
        <v>0</v>
      </c>
      <c r="X215">
        <f t="shared" si="189"/>
        <v>6</v>
      </c>
      <c r="Y215">
        <f t="shared" si="190"/>
        <v>19</v>
      </c>
      <c r="Z215">
        <f t="shared" si="191"/>
        <v>16</v>
      </c>
      <c r="AA215">
        <f t="shared" si="192"/>
        <v>9</v>
      </c>
      <c r="AB215">
        <f t="shared" si="193"/>
        <v>22</v>
      </c>
      <c r="AC215">
        <f t="shared" si="194"/>
        <v>0</v>
      </c>
      <c r="AD215">
        <f t="shared" si="195"/>
        <v>2</v>
      </c>
      <c r="AE215">
        <f t="shared" si="196"/>
        <v>18</v>
      </c>
      <c r="AF215">
        <f t="shared" si="197"/>
        <v>0</v>
      </c>
      <c r="AG215">
        <f t="shared" si="198"/>
        <v>0</v>
      </c>
      <c r="AH215">
        <f t="shared" si="199"/>
        <v>3</v>
      </c>
      <c r="AI215">
        <f t="shared" si="200"/>
        <v>0</v>
      </c>
      <c r="AJ215">
        <f t="shared" si="201"/>
        <v>0</v>
      </c>
      <c r="AK215">
        <f t="shared" si="202"/>
        <v>0</v>
      </c>
    </row>
    <row r="216" spans="1:37">
      <c r="A216" s="31"/>
      <c r="B216" s="7" t="s">
        <v>66</v>
      </c>
      <c r="C216">
        <v>1950</v>
      </c>
      <c r="D216">
        <v>1286</v>
      </c>
      <c r="E216">
        <v>1053</v>
      </c>
      <c r="F216">
        <v>384</v>
      </c>
      <c r="G216">
        <v>1008</v>
      </c>
      <c r="H216">
        <v>138</v>
      </c>
      <c r="I216">
        <v>905</v>
      </c>
      <c r="J216">
        <v>733</v>
      </c>
      <c r="K216">
        <v>351</v>
      </c>
      <c r="L216">
        <v>945</v>
      </c>
      <c r="M216">
        <v>356</v>
      </c>
      <c r="N216">
        <v>20</v>
      </c>
      <c r="O216">
        <v>145</v>
      </c>
      <c r="P216">
        <v>132</v>
      </c>
      <c r="Q216">
        <v>3</v>
      </c>
      <c r="R216">
        <v>35</v>
      </c>
      <c r="S216" s="9">
        <f t="shared" si="187"/>
        <v>9444</v>
      </c>
      <c r="U216">
        <v>1</v>
      </c>
      <c r="V216">
        <f t="shared" si="203"/>
        <v>2045</v>
      </c>
      <c r="W216">
        <f t="shared" si="188"/>
        <v>1312</v>
      </c>
      <c r="X216">
        <f t="shared" si="189"/>
        <v>1096</v>
      </c>
      <c r="Y216">
        <f t="shared" si="190"/>
        <v>400</v>
      </c>
      <c r="Z216">
        <f t="shared" si="191"/>
        <v>1040</v>
      </c>
      <c r="AA216">
        <f t="shared" si="192"/>
        <v>156</v>
      </c>
      <c r="AB216">
        <f t="shared" si="193"/>
        <v>972</v>
      </c>
      <c r="AC216">
        <f t="shared" si="194"/>
        <v>746</v>
      </c>
      <c r="AD216">
        <f t="shared" si="195"/>
        <v>372</v>
      </c>
      <c r="AE216">
        <f t="shared" si="196"/>
        <v>961</v>
      </c>
      <c r="AF216">
        <f t="shared" si="197"/>
        <v>398</v>
      </c>
      <c r="AG216">
        <f t="shared" si="198"/>
        <v>21</v>
      </c>
      <c r="AH216">
        <f t="shared" si="199"/>
        <v>165</v>
      </c>
      <c r="AI216">
        <f t="shared" si="200"/>
        <v>137</v>
      </c>
      <c r="AJ216">
        <f t="shared" si="201"/>
        <v>4</v>
      </c>
      <c r="AK216">
        <f t="shared" si="202"/>
        <v>37</v>
      </c>
    </row>
    <row r="217" spans="1:37">
      <c r="A217" s="32"/>
      <c r="B217" s="7" t="s">
        <v>67</v>
      </c>
      <c r="C217">
        <v>66</v>
      </c>
      <c r="D217">
        <v>0</v>
      </c>
      <c r="E217">
        <v>0</v>
      </c>
      <c r="F217">
        <v>0</v>
      </c>
      <c r="G217">
        <v>7</v>
      </c>
      <c r="H217">
        <v>1</v>
      </c>
      <c r="I217">
        <v>0</v>
      </c>
      <c r="J217">
        <v>0</v>
      </c>
      <c r="K217">
        <v>1</v>
      </c>
      <c r="L217">
        <v>21</v>
      </c>
      <c r="M217">
        <v>0</v>
      </c>
      <c r="N217">
        <v>0</v>
      </c>
      <c r="O217">
        <v>5</v>
      </c>
      <c r="P217">
        <v>0</v>
      </c>
      <c r="Q217">
        <v>0</v>
      </c>
      <c r="R217">
        <v>0</v>
      </c>
      <c r="S217" s="9">
        <f t="shared" si="187"/>
        <v>101</v>
      </c>
      <c r="U217">
        <v>2</v>
      </c>
      <c r="V217">
        <f t="shared" si="203"/>
        <v>71</v>
      </c>
      <c r="W217">
        <f t="shared" si="188"/>
        <v>0</v>
      </c>
      <c r="X217">
        <f t="shared" si="189"/>
        <v>0</v>
      </c>
      <c r="Y217">
        <f t="shared" si="190"/>
        <v>0</v>
      </c>
      <c r="Z217">
        <f t="shared" si="191"/>
        <v>8</v>
      </c>
      <c r="AA217">
        <f t="shared" si="192"/>
        <v>1</v>
      </c>
      <c r="AB217">
        <f t="shared" si="193"/>
        <v>0</v>
      </c>
      <c r="AC217">
        <f t="shared" si="194"/>
        <v>0</v>
      </c>
      <c r="AD217">
        <f t="shared" si="195"/>
        <v>1</v>
      </c>
      <c r="AE217">
        <f t="shared" si="196"/>
        <v>21</v>
      </c>
      <c r="AF217">
        <f t="shared" si="197"/>
        <v>0</v>
      </c>
      <c r="AG217">
        <f t="shared" si="198"/>
        <v>0</v>
      </c>
      <c r="AH217">
        <f t="shared" si="199"/>
        <v>6</v>
      </c>
      <c r="AI217">
        <f t="shared" si="200"/>
        <v>0</v>
      </c>
      <c r="AJ217">
        <f t="shared" si="201"/>
        <v>0</v>
      </c>
      <c r="AK217">
        <f t="shared" si="202"/>
        <v>0</v>
      </c>
    </row>
    <row r="218" spans="1:37">
      <c r="A218" s="30">
        <v>44680</v>
      </c>
      <c r="B218" s="7" t="s">
        <v>64</v>
      </c>
      <c r="C218">
        <v>42</v>
      </c>
      <c r="D218">
        <v>8</v>
      </c>
      <c r="E218">
        <v>50</v>
      </c>
      <c r="F218">
        <v>4</v>
      </c>
      <c r="G218">
        <v>34</v>
      </c>
      <c r="H218">
        <v>32</v>
      </c>
      <c r="I218">
        <v>15</v>
      </c>
      <c r="J218">
        <v>11</v>
      </c>
      <c r="K218">
        <v>8</v>
      </c>
      <c r="L218">
        <v>26</v>
      </c>
      <c r="M218">
        <v>9</v>
      </c>
      <c r="N218">
        <v>0</v>
      </c>
      <c r="O218">
        <v>14</v>
      </c>
      <c r="P218">
        <v>11</v>
      </c>
      <c r="Q218">
        <v>0</v>
      </c>
      <c r="R218">
        <v>0</v>
      </c>
      <c r="S218" s="9">
        <f t="shared" si="187"/>
        <v>264</v>
      </c>
      <c r="U218">
        <v>3</v>
      </c>
      <c r="V218">
        <f t="shared" si="203"/>
        <v>1992</v>
      </c>
      <c r="W218">
        <f t="shared" si="188"/>
        <v>1294</v>
      </c>
      <c r="X218">
        <f t="shared" si="189"/>
        <v>1103</v>
      </c>
      <c r="Y218">
        <f t="shared" si="190"/>
        <v>388</v>
      </c>
      <c r="Z218">
        <f t="shared" si="191"/>
        <v>1042</v>
      </c>
      <c r="AA218">
        <f t="shared" si="192"/>
        <v>170</v>
      </c>
      <c r="AB218">
        <f t="shared" si="193"/>
        <v>920</v>
      </c>
      <c r="AC218">
        <f t="shared" si="194"/>
        <v>744</v>
      </c>
      <c r="AD218">
        <f t="shared" si="195"/>
        <v>359</v>
      </c>
      <c r="AE218">
        <f t="shared" si="196"/>
        <v>971</v>
      </c>
      <c r="AF218">
        <f t="shared" si="197"/>
        <v>365</v>
      </c>
      <c r="AG218">
        <f t="shared" si="198"/>
        <v>20</v>
      </c>
      <c r="AH218">
        <f t="shared" si="199"/>
        <v>159</v>
      </c>
      <c r="AI218">
        <f t="shared" si="200"/>
        <v>143</v>
      </c>
      <c r="AJ218">
        <f t="shared" si="201"/>
        <v>3</v>
      </c>
      <c r="AK218">
        <f t="shared" si="202"/>
        <v>35</v>
      </c>
    </row>
    <row r="219" spans="1:37">
      <c r="A219" s="31"/>
      <c r="B219" s="7" t="s">
        <v>65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 s="9">
        <f t="shared" si="187"/>
        <v>0</v>
      </c>
      <c r="U219">
        <v>4</v>
      </c>
      <c r="V219">
        <f t="shared" si="203"/>
        <v>66</v>
      </c>
      <c r="W219">
        <f t="shared" si="188"/>
        <v>0</v>
      </c>
      <c r="X219">
        <f t="shared" si="189"/>
        <v>0</v>
      </c>
      <c r="Y219">
        <f t="shared" si="190"/>
        <v>0</v>
      </c>
      <c r="Z219">
        <f t="shared" si="191"/>
        <v>7</v>
      </c>
      <c r="AA219">
        <f t="shared" si="192"/>
        <v>1</v>
      </c>
      <c r="AB219">
        <f t="shared" si="193"/>
        <v>0</v>
      </c>
      <c r="AC219">
        <f t="shared" si="194"/>
        <v>0</v>
      </c>
      <c r="AD219">
        <f t="shared" si="195"/>
        <v>1</v>
      </c>
      <c r="AE219">
        <f t="shared" si="196"/>
        <v>21</v>
      </c>
      <c r="AF219">
        <f t="shared" si="197"/>
        <v>0</v>
      </c>
      <c r="AG219">
        <f t="shared" si="198"/>
        <v>0</v>
      </c>
      <c r="AH219">
        <f t="shared" si="199"/>
        <v>5</v>
      </c>
      <c r="AI219">
        <f t="shared" si="200"/>
        <v>0</v>
      </c>
      <c r="AJ219">
        <f t="shared" si="201"/>
        <v>0</v>
      </c>
      <c r="AK219">
        <f t="shared" si="202"/>
        <v>0</v>
      </c>
    </row>
    <row r="220" spans="1:37">
      <c r="A220" s="31"/>
      <c r="B220" s="7" t="s">
        <v>66</v>
      </c>
      <c r="C220">
        <v>1897</v>
      </c>
      <c r="D220">
        <v>1149</v>
      </c>
      <c r="E220">
        <v>388</v>
      </c>
      <c r="F220">
        <v>319</v>
      </c>
      <c r="G220">
        <v>1143</v>
      </c>
      <c r="H220">
        <v>86</v>
      </c>
      <c r="I220">
        <v>993</v>
      </c>
      <c r="J220">
        <v>740</v>
      </c>
      <c r="K220">
        <v>372</v>
      </c>
      <c r="L220">
        <v>1067</v>
      </c>
      <c r="M220">
        <v>246</v>
      </c>
      <c r="N220">
        <v>18</v>
      </c>
      <c r="O220">
        <v>110</v>
      </c>
      <c r="P220">
        <v>110</v>
      </c>
      <c r="Q220">
        <v>25</v>
      </c>
      <c r="R220">
        <v>269</v>
      </c>
      <c r="S220" s="9">
        <f t="shared" si="187"/>
        <v>8932</v>
      </c>
      <c r="U220">
        <v>1</v>
      </c>
      <c r="V220">
        <f t="shared" si="203"/>
        <v>1939</v>
      </c>
      <c r="W220">
        <f t="shared" si="188"/>
        <v>1157</v>
      </c>
      <c r="X220">
        <f t="shared" si="189"/>
        <v>438</v>
      </c>
      <c r="Y220">
        <f t="shared" si="190"/>
        <v>323</v>
      </c>
      <c r="Z220">
        <f t="shared" si="191"/>
        <v>1177</v>
      </c>
      <c r="AA220">
        <f t="shared" si="192"/>
        <v>118</v>
      </c>
      <c r="AB220">
        <f t="shared" si="193"/>
        <v>1008</v>
      </c>
      <c r="AC220">
        <f t="shared" si="194"/>
        <v>751</v>
      </c>
      <c r="AD220">
        <f t="shared" si="195"/>
        <v>380</v>
      </c>
      <c r="AE220">
        <f t="shared" si="196"/>
        <v>1093</v>
      </c>
      <c r="AF220">
        <f t="shared" si="197"/>
        <v>255</v>
      </c>
      <c r="AG220">
        <f t="shared" si="198"/>
        <v>18</v>
      </c>
      <c r="AH220">
        <f t="shared" si="199"/>
        <v>124</v>
      </c>
      <c r="AI220">
        <f t="shared" si="200"/>
        <v>121</v>
      </c>
      <c r="AJ220">
        <f t="shared" si="201"/>
        <v>25</v>
      </c>
      <c r="AK220">
        <f t="shared" si="202"/>
        <v>269</v>
      </c>
    </row>
    <row r="221" spans="1:37">
      <c r="A221" s="32"/>
      <c r="B221" s="7" t="s">
        <v>67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 s="9">
        <f t="shared" si="187"/>
        <v>0</v>
      </c>
      <c r="U221">
        <v>2</v>
      </c>
      <c r="V221">
        <f t="shared" si="203"/>
        <v>0</v>
      </c>
      <c r="W221">
        <f t="shared" si="188"/>
        <v>0</v>
      </c>
      <c r="X221">
        <f t="shared" si="189"/>
        <v>0</v>
      </c>
      <c r="Y221">
        <f t="shared" si="190"/>
        <v>0</v>
      </c>
      <c r="Z221">
        <f t="shared" si="191"/>
        <v>0</v>
      </c>
      <c r="AA221">
        <f t="shared" si="192"/>
        <v>0</v>
      </c>
      <c r="AB221">
        <f t="shared" si="193"/>
        <v>0</v>
      </c>
      <c r="AC221">
        <f t="shared" si="194"/>
        <v>0</v>
      </c>
      <c r="AD221">
        <f t="shared" si="195"/>
        <v>0</v>
      </c>
      <c r="AE221">
        <f t="shared" si="196"/>
        <v>0</v>
      </c>
      <c r="AF221">
        <f t="shared" si="197"/>
        <v>0</v>
      </c>
      <c r="AG221">
        <f t="shared" si="198"/>
        <v>0</v>
      </c>
      <c r="AH221">
        <f t="shared" si="199"/>
        <v>0</v>
      </c>
      <c r="AI221">
        <f t="shared" si="200"/>
        <v>0</v>
      </c>
      <c r="AJ221">
        <f t="shared" si="201"/>
        <v>0</v>
      </c>
      <c r="AK221">
        <f t="shared" si="202"/>
        <v>0</v>
      </c>
    </row>
    <row r="222" spans="1:37">
      <c r="A222" s="30">
        <v>44681</v>
      </c>
      <c r="B222" s="7" t="s">
        <v>64</v>
      </c>
      <c r="C222">
        <v>15</v>
      </c>
      <c r="D222">
        <v>1</v>
      </c>
      <c r="E222">
        <v>10</v>
      </c>
      <c r="F222">
        <v>1</v>
      </c>
      <c r="G222">
        <v>17</v>
      </c>
      <c r="H222">
        <v>5</v>
      </c>
      <c r="I222">
        <v>11</v>
      </c>
      <c r="J222">
        <v>2</v>
      </c>
      <c r="K222">
        <v>3</v>
      </c>
      <c r="L222">
        <v>24</v>
      </c>
      <c r="M222">
        <v>3</v>
      </c>
      <c r="N222">
        <v>0</v>
      </c>
      <c r="O222">
        <v>10</v>
      </c>
      <c r="P222">
        <v>2</v>
      </c>
      <c r="Q222">
        <v>1</v>
      </c>
      <c r="R222">
        <v>0</v>
      </c>
      <c r="S222" s="9">
        <f t="shared" si="187"/>
        <v>105</v>
      </c>
      <c r="U222">
        <v>3</v>
      </c>
      <c r="V222">
        <f t="shared" si="203"/>
        <v>1912</v>
      </c>
      <c r="W222">
        <f t="shared" si="188"/>
        <v>1150</v>
      </c>
      <c r="X222">
        <f t="shared" si="189"/>
        <v>398</v>
      </c>
      <c r="Y222">
        <f t="shared" si="190"/>
        <v>320</v>
      </c>
      <c r="Z222">
        <f t="shared" si="191"/>
        <v>1160</v>
      </c>
      <c r="AA222">
        <f t="shared" si="192"/>
        <v>91</v>
      </c>
      <c r="AB222">
        <f t="shared" si="193"/>
        <v>1004</v>
      </c>
      <c r="AC222">
        <f t="shared" si="194"/>
        <v>742</v>
      </c>
      <c r="AD222">
        <f t="shared" si="195"/>
        <v>375</v>
      </c>
      <c r="AE222">
        <f t="shared" si="196"/>
        <v>1091</v>
      </c>
      <c r="AF222">
        <f t="shared" si="197"/>
        <v>249</v>
      </c>
      <c r="AG222">
        <f t="shared" si="198"/>
        <v>18</v>
      </c>
      <c r="AH222">
        <f t="shared" si="199"/>
        <v>120</v>
      </c>
      <c r="AI222">
        <f t="shared" si="200"/>
        <v>112</v>
      </c>
      <c r="AJ222">
        <f t="shared" si="201"/>
        <v>26</v>
      </c>
      <c r="AK222">
        <f t="shared" si="202"/>
        <v>269</v>
      </c>
    </row>
    <row r="223" spans="1:37">
      <c r="A223" s="31"/>
      <c r="B223" s="7" t="s">
        <v>65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 s="9">
        <f t="shared" si="187"/>
        <v>0</v>
      </c>
      <c r="U223">
        <v>4</v>
      </c>
      <c r="V223">
        <f t="shared" si="203"/>
        <v>0</v>
      </c>
      <c r="W223">
        <f t="shared" si="188"/>
        <v>0</v>
      </c>
      <c r="X223">
        <f t="shared" si="189"/>
        <v>0</v>
      </c>
      <c r="Y223">
        <f t="shared" si="190"/>
        <v>0</v>
      </c>
      <c r="Z223">
        <f t="shared" si="191"/>
        <v>0</v>
      </c>
      <c r="AA223">
        <f t="shared" si="192"/>
        <v>0</v>
      </c>
      <c r="AB223">
        <f t="shared" si="193"/>
        <v>0</v>
      </c>
      <c r="AC223">
        <f t="shared" si="194"/>
        <v>0</v>
      </c>
      <c r="AD223">
        <f t="shared" si="195"/>
        <v>0</v>
      </c>
      <c r="AE223">
        <f t="shared" si="196"/>
        <v>0</v>
      </c>
      <c r="AF223">
        <f t="shared" si="197"/>
        <v>0</v>
      </c>
      <c r="AG223">
        <f t="shared" si="198"/>
        <v>0</v>
      </c>
      <c r="AH223">
        <f t="shared" si="199"/>
        <v>0</v>
      </c>
      <c r="AI223">
        <f t="shared" si="200"/>
        <v>0</v>
      </c>
      <c r="AJ223">
        <f t="shared" si="201"/>
        <v>0</v>
      </c>
      <c r="AK223">
        <f t="shared" si="202"/>
        <v>0</v>
      </c>
    </row>
    <row r="224" spans="1:37">
      <c r="A224" s="31"/>
      <c r="B224" s="7" t="s">
        <v>66</v>
      </c>
      <c r="C224">
        <v>1588</v>
      </c>
      <c r="D224">
        <v>1046</v>
      </c>
      <c r="E224">
        <v>352</v>
      </c>
      <c r="F224">
        <v>141</v>
      </c>
      <c r="G224">
        <v>886</v>
      </c>
      <c r="H224">
        <v>87</v>
      </c>
      <c r="I224">
        <v>544</v>
      </c>
      <c r="J224">
        <v>320</v>
      </c>
      <c r="K224">
        <v>378</v>
      </c>
      <c r="L224">
        <v>1021</v>
      </c>
      <c r="M224">
        <v>218</v>
      </c>
      <c r="N224">
        <v>11</v>
      </c>
      <c r="O224">
        <v>76</v>
      </c>
      <c r="P224">
        <v>107</v>
      </c>
      <c r="Q224">
        <v>2</v>
      </c>
      <c r="R224">
        <v>307</v>
      </c>
      <c r="S224" s="9">
        <f t="shared" si="187"/>
        <v>7084</v>
      </c>
      <c r="U224">
        <v>1</v>
      </c>
      <c r="V224">
        <f t="shared" si="203"/>
        <v>1603</v>
      </c>
      <c r="W224">
        <f t="shared" si="188"/>
        <v>1047</v>
      </c>
      <c r="X224">
        <f t="shared" si="189"/>
        <v>362</v>
      </c>
      <c r="Y224">
        <f t="shared" si="190"/>
        <v>142</v>
      </c>
      <c r="Z224">
        <f t="shared" si="191"/>
        <v>903</v>
      </c>
      <c r="AA224">
        <f t="shared" si="192"/>
        <v>92</v>
      </c>
      <c r="AB224">
        <f t="shared" si="193"/>
        <v>555</v>
      </c>
      <c r="AC224">
        <f t="shared" si="194"/>
        <v>322</v>
      </c>
      <c r="AD224">
        <f t="shared" si="195"/>
        <v>381</v>
      </c>
      <c r="AE224">
        <f t="shared" si="196"/>
        <v>1045</v>
      </c>
      <c r="AF224">
        <f t="shared" si="197"/>
        <v>221</v>
      </c>
      <c r="AG224">
        <f t="shared" si="198"/>
        <v>11</v>
      </c>
      <c r="AH224">
        <f t="shared" si="199"/>
        <v>86</v>
      </c>
      <c r="AI224">
        <f t="shared" si="200"/>
        <v>109</v>
      </c>
      <c r="AJ224">
        <f t="shared" si="201"/>
        <v>3</v>
      </c>
      <c r="AK224">
        <f t="shared" si="202"/>
        <v>307</v>
      </c>
    </row>
    <row r="225" spans="1:37">
      <c r="A225" s="32"/>
      <c r="B225" s="7" t="s">
        <v>67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 s="9">
        <f t="shared" si="187"/>
        <v>0</v>
      </c>
      <c r="U225">
        <v>2</v>
      </c>
      <c r="V225">
        <f t="shared" si="203"/>
        <v>0</v>
      </c>
      <c r="W225">
        <f t="shared" si="188"/>
        <v>0</v>
      </c>
      <c r="X225">
        <f t="shared" si="189"/>
        <v>0</v>
      </c>
      <c r="Y225">
        <f t="shared" si="190"/>
        <v>0</v>
      </c>
      <c r="Z225">
        <f t="shared" si="191"/>
        <v>0</v>
      </c>
      <c r="AA225">
        <f t="shared" si="192"/>
        <v>0</v>
      </c>
      <c r="AB225">
        <f t="shared" si="193"/>
        <v>0</v>
      </c>
      <c r="AC225">
        <f t="shared" si="194"/>
        <v>0</v>
      </c>
      <c r="AD225">
        <f t="shared" si="195"/>
        <v>0</v>
      </c>
      <c r="AE225">
        <f t="shared" si="196"/>
        <v>0</v>
      </c>
      <c r="AF225">
        <f t="shared" si="197"/>
        <v>0</v>
      </c>
      <c r="AG225">
        <f t="shared" si="198"/>
        <v>0</v>
      </c>
      <c r="AH225">
        <f t="shared" si="199"/>
        <v>0</v>
      </c>
      <c r="AI225">
        <f t="shared" si="200"/>
        <v>0</v>
      </c>
      <c r="AJ225">
        <f t="shared" si="201"/>
        <v>0</v>
      </c>
      <c r="AK225">
        <f t="shared" si="202"/>
        <v>0</v>
      </c>
    </row>
    <row r="226" spans="1:37">
      <c r="A226" s="30">
        <v>44682</v>
      </c>
      <c r="B226" s="7" t="s">
        <v>64</v>
      </c>
      <c r="C226">
        <v>18</v>
      </c>
      <c r="D226">
        <v>3</v>
      </c>
      <c r="E226">
        <v>35</v>
      </c>
      <c r="F226">
        <v>0</v>
      </c>
      <c r="G226">
        <v>34</v>
      </c>
      <c r="H226">
        <v>5</v>
      </c>
      <c r="I226">
        <v>58</v>
      </c>
      <c r="J226">
        <v>7</v>
      </c>
      <c r="K226">
        <v>5</v>
      </c>
      <c r="L226">
        <v>21</v>
      </c>
      <c r="M226">
        <v>0</v>
      </c>
      <c r="N226">
        <v>0</v>
      </c>
      <c r="O226">
        <v>8</v>
      </c>
      <c r="P226">
        <v>3</v>
      </c>
      <c r="Q226">
        <v>0</v>
      </c>
      <c r="R226">
        <v>1</v>
      </c>
    </row>
    <row r="227" spans="1:37">
      <c r="A227" s="31"/>
      <c r="B227" s="7" t="s">
        <v>65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37">
      <c r="A228" s="31"/>
      <c r="B228" s="7" t="s">
        <v>66</v>
      </c>
      <c r="C228">
        <v>1510</v>
      </c>
      <c r="D228">
        <v>976</v>
      </c>
      <c r="E228">
        <v>368</v>
      </c>
      <c r="F228">
        <v>210</v>
      </c>
      <c r="G228">
        <v>632</v>
      </c>
      <c r="H228">
        <v>83</v>
      </c>
      <c r="I228">
        <v>579</v>
      </c>
      <c r="J228">
        <v>432</v>
      </c>
      <c r="K228">
        <v>357</v>
      </c>
      <c r="L228">
        <v>878</v>
      </c>
      <c r="M228">
        <v>254</v>
      </c>
      <c r="N228">
        <v>12</v>
      </c>
      <c r="O228">
        <v>80</v>
      </c>
      <c r="P228">
        <v>90</v>
      </c>
      <c r="Q228">
        <v>12</v>
      </c>
      <c r="R228">
        <v>75</v>
      </c>
    </row>
    <row r="229" spans="1:37">
      <c r="A229" s="32"/>
      <c r="B229" s="7" t="s">
        <v>67</v>
      </c>
      <c r="C229">
        <v>10</v>
      </c>
      <c r="D229">
        <v>8</v>
      </c>
      <c r="E229">
        <v>3</v>
      </c>
      <c r="F229">
        <v>0</v>
      </c>
      <c r="G229">
        <v>0</v>
      </c>
      <c r="H229">
        <v>0</v>
      </c>
      <c r="I229">
        <v>21</v>
      </c>
      <c r="J229">
        <v>0</v>
      </c>
      <c r="K229">
        <v>0</v>
      </c>
      <c r="L229">
        <v>11</v>
      </c>
      <c r="M229">
        <v>0</v>
      </c>
      <c r="N229">
        <v>0</v>
      </c>
      <c r="O229">
        <v>4</v>
      </c>
      <c r="P229">
        <v>1</v>
      </c>
      <c r="Q229">
        <v>0</v>
      </c>
      <c r="R229">
        <v>0</v>
      </c>
    </row>
    <row r="230" spans="1:37">
      <c r="A230" s="30">
        <v>44683</v>
      </c>
      <c r="B230" s="7" t="s">
        <v>64</v>
      </c>
      <c r="C230">
        <v>24</v>
      </c>
      <c r="D230">
        <v>3</v>
      </c>
      <c r="E230">
        <v>14</v>
      </c>
      <c r="F230">
        <v>0</v>
      </c>
      <c r="G230">
        <v>5</v>
      </c>
      <c r="H230">
        <v>1</v>
      </c>
      <c r="I230">
        <v>5</v>
      </c>
      <c r="J230">
        <v>5</v>
      </c>
      <c r="K230">
        <v>7</v>
      </c>
      <c r="L230">
        <v>17</v>
      </c>
      <c r="M230">
        <v>1</v>
      </c>
      <c r="N230">
        <v>0</v>
      </c>
      <c r="O230">
        <v>28</v>
      </c>
      <c r="P230">
        <v>7</v>
      </c>
      <c r="Q230">
        <v>0</v>
      </c>
      <c r="R230">
        <v>0</v>
      </c>
    </row>
    <row r="231" spans="1:37">
      <c r="A231" s="31"/>
      <c r="B231" s="7" t="s">
        <v>65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37">
      <c r="A232" s="31"/>
      <c r="B232" s="7" t="s">
        <v>66</v>
      </c>
      <c r="C232">
        <v>1122</v>
      </c>
      <c r="D232">
        <v>914</v>
      </c>
      <c r="E232">
        <v>376</v>
      </c>
      <c r="F232">
        <v>141</v>
      </c>
      <c r="G232">
        <v>594</v>
      </c>
      <c r="H232">
        <v>78</v>
      </c>
      <c r="I232">
        <v>348</v>
      </c>
      <c r="J232">
        <v>354</v>
      </c>
      <c r="K232">
        <v>259</v>
      </c>
      <c r="L232">
        <v>591</v>
      </c>
      <c r="M232">
        <v>275</v>
      </c>
      <c r="N232">
        <v>7</v>
      </c>
      <c r="O232">
        <v>39</v>
      </c>
      <c r="P232">
        <v>84</v>
      </c>
      <c r="Q232">
        <v>8</v>
      </c>
      <c r="R232">
        <v>134</v>
      </c>
    </row>
    <row r="233" spans="1:37">
      <c r="A233" s="32"/>
      <c r="B233" s="7" t="s">
        <v>67</v>
      </c>
      <c r="C233">
        <v>2</v>
      </c>
      <c r="D233">
        <v>43</v>
      </c>
      <c r="E233">
        <v>3</v>
      </c>
      <c r="F233">
        <v>6</v>
      </c>
      <c r="G233">
        <v>2</v>
      </c>
      <c r="H233">
        <v>0</v>
      </c>
      <c r="I233">
        <v>0</v>
      </c>
      <c r="J233">
        <v>0</v>
      </c>
      <c r="K233">
        <v>0</v>
      </c>
      <c r="L233">
        <v>12</v>
      </c>
      <c r="M233">
        <v>0</v>
      </c>
      <c r="N233">
        <v>0</v>
      </c>
      <c r="O233">
        <v>0</v>
      </c>
      <c r="P233">
        <v>0</v>
      </c>
      <c r="Q233">
        <v>2</v>
      </c>
      <c r="R233">
        <v>1</v>
      </c>
    </row>
    <row r="234" spans="1:37">
      <c r="A234" s="30">
        <v>44684</v>
      </c>
      <c r="B234" s="7" t="s">
        <v>64</v>
      </c>
      <c r="C234">
        <v>33</v>
      </c>
      <c r="D234">
        <v>1</v>
      </c>
      <c r="E234">
        <v>5</v>
      </c>
      <c r="F234">
        <v>2</v>
      </c>
      <c r="G234">
        <v>9</v>
      </c>
      <c r="H234">
        <v>3</v>
      </c>
      <c r="I234">
        <v>3</v>
      </c>
      <c r="J234">
        <v>6</v>
      </c>
      <c r="K234">
        <v>3</v>
      </c>
      <c r="L234">
        <v>16</v>
      </c>
      <c r="M234">
        <v>0</v>
      </c>
      <c r="N234">
        <v>0</v>
      </c>
      <c r="O234">
        <v>27</v>
      </c>
      <c r="P234">
        <v>0</v>
      </c>
      <c r="Q234">
        <v>0</v>
      </c>
      <c r="R234">
        <v>0</v>
      </c>
    </row>
    <row r="235" spans="1:37">
      <c r="A235" s="31"/>
      <c r="B235" s="7" t="s">
        <v>65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37">
      <c r="A236" s="31"/>
      <c r="B236" s="7" t="s">
        <v>66</v>
      </c>
      <c r="C236">
        <v>833</v>
      </c>
      <c r="D236">
        <v>877</v>
      </c>
      <c r="E236">
        <v>335</v>
      </c>
      <c r="F236">
        <v>92</v>
      </c>
      <c r="G236">
        <v>548</v>
      </c>
      <c r="H236">
        <v>54</v>
      </c>
      <c r="I236">
        <v>345</v>
      </c>
      <c r="J236">
        <v>388</v>
      </c>
      <c r="K236">
        <v>237</v>
      </c>
      <c r="L236">
        <v>580</v>
      </c>
      <c r="M236">
        <v>170</v>
      </c>
      <c r="N236">
        <v>4</v>
      </c>
      <c r="O236">
        <v>53</v>
      </c>
      <c r="P236">
        <v>41</v>
      </c>
      <c r="Q236">
        <v>5</v>
      </c>
      <c r="R236">
        <v>98</v>
      </c>
    </row>
    <row r="237" spans="1:37">
      <c r="A237" s="32"/>
      <c r="B237" s="7" t="s">
        <v>67</v>
      </c>
      <c r="C237">
        <v>1</v>
      </c>
      <c r="D237">
        <v>35</v>
      </c>
      <c r="E237">
        <v>2</v>
      </c>
      <c r="F237">
        <v>4</v>
      </c>
      <c r="G237">
        <v>0</v>
      </c>
      <c r="H237">
        <v>0</v>
      </c>
      <c r="I237">
        <v>2</v>
      </c>
      <c r="J237">
        <v>6</v>
      </c>
      <c r="K237">
        <v>0</v>
      </c>
      <c r="L237">
        <v>6</v>
      </c>
      <c r="M237">
        <v>1</v>
      </c>
      <c r="N237">
        <v>0</v>
      </c>
      <c r="O237">
        <v>3</v>
      </c>
      <c r="P237">
        <v>0</v>
      </c>
      <c r="Q237">
        <v>1</v>
      </c>
      <c r="R237">
        <v>1</v>
      </c>
    </row>
    <row r="238" spans="1:37">
      <c r="A238" s="30">
        <v>44685</v>
      </c>
      <c r="B238" s="7" t="s">
        <v>64</v>
      </c>
      <c r="C238">
        <v>23</v>
      </c>
      <c r="D238">
        <v>3</v>
      </c>
      <c r="E238">
        <v>5</v>
      </c>
      <c r="F238">
        <v>0</v>
      </c>
      <c r="G238">
        <v>9</v>
      </c>
      <c r="H238">
        <v>2</v>
      </c>
      <c r="I238">
        <v>11</v>
      </c>
      <c r="J238">
        <v>4</v>
      </c>
      <c r="K238">
        <v>3</v>
      </c>
      <c r="L238">
        <v>5</v>
      </c>
      <c r="M238">
        <v>0</v>
      </c>
      <c r="N238">
        <v>0</v>
      </c>
      <c r="O238">
        <v>10</v>
      </c>
      <c r="P238">
        <v>0</v>
      </c>
      <c r="Q238">
        <v>0</v>
      </c>
      <c r="R238">
        <v>0</v>
      </c>
    </row>
    <row r="239" spans="1:37">
      <c r="A239" s="31"/>
      <c r="B239" s="7" t="s">
        <v>65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37">
      <c r="A240" s="31"/>
      <c r="B240" s="7" t="s">
        <v>66</v>
      </c>
      <c r="C240">
        <v>837</v>
      </c>
      <c r="D240">
        <v>742</v>
      </c>
      <c r="E240">
        <v>315</v>
      </c>
      <c r="F240">
        <v>110</v>
      </c>
      <c r="G240">
        <v>524</v>
      </c>
      <c r="H240">
        <v>88</v>
      </c>
      <c r="I240">
        <v>307</v>
      </c>
      <c r="J240">
        <v>369</v>
      </c>
      <c r="K240">
        <v>260</v>
      </c>
      <c r="L240">
        <v>436</v>
      </c>
      <c r="M240">
        <v>210</v>
      </c>
      <c r="N240">
        <v>2</v>
      </c>
      <c r="O240">
        <v>35</v>
      </c>
      <c r="P240">
        <v>66</v>
      </c>
      <c r="Q240">
        <v>1</v>
      </c>
      <c r="R240">
        <v>55</v>
      </c>
    </row>
    <row r="241" spans="1:18">
      <c r="A241" s="32"/>
      <c r="B241" s="7" t="s">
        <v>67</v>
      </c>
      <c r="C241">
        <v>2</v>
      </c>
      <c r="D241">
        <v>12</v>
      </c>
      <c r="E241">
        <v>2</v>
      </c>
      <c r="F241">
        <v>6</v>
      </c>
      <c r="G241">
        <v>1</v>
      </c>
      <c r="H241">
        <v>0</v>
      </c>
      <c r="I241">
        <v>3</v>
      </c>
      <c r="J241">
        <v>0</v>
      </c>
      <c r="K241">
        <v>0</v>
      </c>
      <c r="L241">
        <v>4</v>
      </c>
      <c r="M241">
        <v>1</v>
      </c>
      <c r="N241">
        <v>0</v>
      </c>
      <c r="O241">
        <v>2</v>
      </c>
      <c r="P241">
        <v>0</v>
      </c>
      <c r="Q241">
        <v>0</v>
      </c>
      <c r="R241">
        <v>0</v>
      </c>
    </row>
    <row r="242" spans="1:18">
      <c r="A242" s="30">
        <v>44686</v>
      </c>
      <c r="B242" s="7" t="s">
        <v>64</v>
      </c>
      <c r="C242">
        <v>17</v>
      </c>
      <c r="D242">
        <v>3</v>
      </c>
      <c r="E242">
        <v>2</v>
      </c>
      <c r="F242">
        <v>0</v>
      </c>
      <c r="G242">
        <v>8</v>
      </c>
      <c r="H242">
        <v>0</v>
      </c>
      <c r="I242">
        <v>12</v>
      </c>
      <c r="J242">
        <v>3</v>
      </c>
      <c r="K242">
        <v>2</v>
      </c>
      <c r="L242">
        <v>8</v>
      </c>
      <c r="M242">
        <v>3</v>
      </c>
      <c r="N242">
        <v>0</v>
      </c>
      <c r="O242">
        <v>5</v>
      </c>
      <c r="P242">
        <v>0</v>
      </c>
      <c r="Q242">
        <v>0</v>
      </c>
      <c r="R242">
        <v>1</v>
      </c>
    </row>
    <row r="243" spans="1:18">
      <c r="A243" s="31"/>
      <c r="B243" s="7" t="s">
        <v>65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>
      <c r="A244" s="31"/>
      <c r="B244" s="7" t="s">
        <v>66</v>
      </c>
      <c r="C244">
        <v>645</v>
      </c>
      <c r="D244">
        <v>733</v>
      </c>
      <c r="E244">
        <v>313</v>
      </c>
      <c r="F244">
        <v>84</v>
      </c>
      <c r="G244">
        <v>483</v>
      </c>
      <c r="H244">
        <v>78</v>
      </c>
      <c r="I244">
        <v>251</v>
      </c>
      <c r="J244">
        <v>362</v>
      </c>
      <c r="K244">
        <v>226</v>
      </c>
      <c r="L244">
        <v>479</v>
      </c>
      <c r="M244">
        <v>192</v>
      </c>
      <c r="N244">
        <v>1</v>
      </c>
      <c r="O244">
        <v>41</v>
      </c>
      <c r="P244">
        <v>56</v>
      </c>
      <c r="Q244">
        <v>10</v>
      </c>
      <c r="R244">
        <v>47</v>
      </c>
    </row>
    <row r="245" spans="1:18">
      <c r="A245" s="32"/>
      <c r="B245" s="7" t="s">
        <v>67</v>
      </c>
      <c r="C245">
        <v>4</v>
      </c>
      <c r="D245">
        <v>4</v>
      </c>
      <c r="E245">
        <v>1</v>
      </c>
      <c r="F245">
        <v>2</v>
      </c>
      <c r="G245">
        <v>2</v>
      </c>
      <c r="H245">
        <v>0</v>
      </c>
      <c r="I245">
        <v>1</v>
      </c>
      <c r="J245">
        <v>2</v>
      </c>
      <c r="K245">
        <v>0</v>
      </c>
      <c r="L245">
        <v>2</v>
      </c>
      <c r="M245">
        <v>0</v>
      </c>
      <c r="N245">
        <v>0</v>
      </c>
      <c r="O245">
        <v>4</v>
      </c>
      <c r="P245">
        <v>0</v>
      </c>
      <c r="Q245">
        <v>1</v>
      </c>
      <c r="R245">
        <v>0</v>
      </c>
    </row>
    <row r="246" spans="1:18">
      <c r="A246" s="30">
        <v>44687</v>
      </c>
      <c r="B246" s="7" t="s">
        <v>64</v>
      </c>
      <c r="C246">
        <v>19</v>
      </c>
      <c r="D246">
        <v>16</v>
      </c>
      <c r="E246">
        <v>7</v>
      </c>
      <c r="F246">
        <v>1</v>
      </c>
      <c r="G246">
        <v>1</v>
      </c>
      <c r="H246">
        <v>2</v>
      </c>
      <c r="I246">
        <v>6</v>
      </c>
      <c r="J246">
        <v>7</v>
      </c>
      <c r="K246">
        <v>10</v>
      </c>
      <c r="L246">
        <v>3</v>
      </c>
      <c r="M246">
        <v>0</v>
      </c>
      <c r="N246">
        <v>0</v>
      </c>
      <c r="O246">
        <v>3</v>
      </c>
      <c r="P246">
        <v>2</v>
      </c>
      <c r="Q246">
        <v>1</v>
      </c>
      <c r="R246">
        <v>0</v>
      </c>
    </row>
    <row r="247" spans="1:18">
      <c r="A247" s="31"/>
      <c r="B247" s="7" t="s">
        <v>65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>
      <c r="A248" s="31"/>
      <c r="B248" s="7" t="s">
        <v>66</v>
      </c>
      <c r="C248">
        <v>544</v>
      </c>
      <c r="D248">
        <v>566</v>
      </c>
      <c r="E248">
        <v>309</v>
      </c>
      <c r="F248">
        <v>64</v>
      </c>
      <c r="G248">
        <v>468</v>
      </c>
      <c r="H248">
        <v>72</v>
      </c>
      <c r="I248">
        <v>260</v>
      </c>
      <c r="J248">
        <v>395</v>
      </c>
      <c r="K248">
        <v>281</v>
      </c>
      <c r="L248">
        <v>479</v>
      </c>
      <c r="M248">
        <v>198</v>
      </c>
      <c r="N248">
        <v>4</v>
      </c>
      <c r="O248">
        <v>19</v>
      </c>
      <c r="P248">
        <v>166</v>
      </c>
      <c r="Q248">
        <v>19</v>
      </c>
      <c r="R248">
        <v>99</v>
      </c>
    </row>
    <row r="249" spans="1:18">
      <c r="A249" s="32"/>
      <c r="B249" s="7" t="s">
        <v>67</v>
      </c>
      <c r="C249">
        <v>7</v>
      </c>
      <c r="D249">
        <v>1</v>
      </c>
      <c r="E249">
        <v>2</v>
      </c>
      <c r="F249">
        <v>0</v>
      </c>
      <c r="G249">
        <v>0</v>
      </c>
      <c r="H249">
        <v>0</v>
      </c>
      <c r="I249">
        <v>2</v>
      </c>
      <c r="J249">
        <v>0</v>
      </c>
      <c r="K249">
        <v>0</v>
      </c>
      <c r="L249">
        <v>2</v>
      </c>
      <c r="M249">
        <v>0</v>
      </c>
      <c r="N249">
        <v>1</v>
      </c>
      <c r="O249">
        <v>3</v>
      </c>
      <c r="P249">
        <v>0</v>
      </c>
      <c r="Q249">
        <v>0</v>
      </c>
      <c r="R249">
        <v>0</v>
      </c>
    </row>
    <row r="250" spans="1:18">
      <c r="A250" s="30">
        <v>44688</v>
      </c>
      <c r="B250" s="7" t="s">
        <v>64</v>
      </c>
      <c r="C250">
        <v>22</v>
      </c>
      <c r="D250">
        <v>7</v>
      </c>
      <c r="E250">
        <v>6</v>
      </c>
      <c r="F250">
        <v>0</v>
      </c>
      <c r="G250">
        <v>3</v>
      </c>
      <c r="H250">
        <v>3</v>
      </c>
      <c r="I250">
        <v>14</v>
      </c>
      <c r="J250">
        <v>1</v>
      </c>
      <c r="K250">
        <v>7</v>
      </c>
      <c r="L250">
        <v>13</v>
      </c>
      <c r="M250">
        <v>0</v>
      </c>
      <c r="N250">
        <v>0</v>
      </c>
      <c r="O250">
        <v>3</v>
      </c>
      <c r="P250">
        <v>1</v>
      </c>
      <c r="Q250">
        <v>0</v>
      </c>
      <c r="R250">
        <v>0</v>
      </c>
    </row>
    <row r="251" spans="1:18">
      <c r="A251" s="31"/>
      <c r="B251" s="7" t="s">
        <v>65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</row>
    <row r="252" spans="1:18">
      <c r="A252" s="31"/>
      <c r="B252" s="7" t="s">
        <v>66</v>
      </c>
      <c r="C252">
        <v>641</v>
      </c>
      <c r="D252">
        <v>575</v>
      </c>
      <c r="E252">
        <v>288</v>
      </c>
      <c r="F252">
        <v>62</v>
      </c>
      <c r="G252">
        <v>529</v>
      </c>
      <c r="H252">
        <v>51</v>
      </c>
      <c r="I252">
        <v>247</v>
      </c>
      <c r="J252">
        <v>606</v>
      </c>
      <c r="K252">
        <v>213</v>
      </c>
      <c r="L252">
        <v>312</v>
      </c>
      <c r="M252">
        <v>108</v>
      </c>
      <c r="N252">
        <v>0</v>
      </c>
      <c r="O252">
        <v>26</v>
      </c>
      <c r="P252">
        <v>31</v>
      </c>
      <c r="Q252">
        <v>9</v>
      </c>
      <c r="R252">
        <v>51</v>
      </c>
    </row>
    <row r="253" spans="1:18">
      <c r="A253" s="32"/>
      <c r="B253" s="7" t="s">
        <v>67</v>
      </c>
      <c r="C253">
        <v>6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2</v>
      </c>
      <c r="R253">
        <v>0</v>
      </c>
    </row>
    <row r="254" spans="1:18">
      <c r="A254" s="30">
        <v>44689</v>
      </c>
      <c r="B254" s="7" t="s">
        <v>64</v>
      </c>
      <c r="C254">
        <v>19</v>
      </c>
      <c r="D254">
        <v>7</v>
      </c>
      <c r="E254">
        <v>7</v>
      </c>
      <c r="F254">
        <v>2</v>
      </c>
      <c r="G254">
        <v>16</v>
      </c>
      <c r="H254">
        <v>3</v>
      </c>
      <c r="I254">
        <v>16</v>
      </c>
      <c r="J254">
        <v>6</v>
      </c>
      <c r="K254">
        <v>4</v>
      </c>
      <c r="L254">
        <v>8</v>
      </c>
      <c r="M254">
        <v>1</v>
      </c>
      <c r="N254">
        <v>0</v>
      </c>
      <c r="O254">
        <v>3</v>
      </c>
      <c r="P254">
        <v>0</v>
      </c>
      <c r="Q254">
        <v>0</v>
      </c>
      <c r="R254">
        <v>0</v>
      </c>
    </row>
    <row r="255" spans="1:18">
      <c r="A255" s="31"/>
      <c r="B255" s="7" t="s">
        <v>65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>
      <c r="A256" s="31"/>
      <c r="B256" s="7" t="s">
        <v>66</v>
      </c>
      <c r="C256">
        <v>656</v>
      </c>
      <c r="D256">
        <v>442</v>
      </c>
      <c r="E256">
        <v>283</v>
      </c>
      <c r="F256">
        <v>70</v>
      </c>
      <c r="G256">
        <v>581</v>
      </c>
      <c r="H256">
        <v>44</v>
      </c>
      <c r="I256">
        <v>263</v>
      </c>
      <c r="J256">
        <v>558</v>
      </c>
      <c r="K256">
        <v>216</v>
      </c>
      <c r="L256">
        <v>307</v>
      </c>
      <c r="M256">
        <v>109</v>
      </c>
      <c r="N256">
        <v>2</v>
      </c>
      <c r="O256">
        <v>22</v>
      </c>
      <c r="P256">
        <v>48</v>
      </c>
      <c r="Q256">
        <v>2</v>
      </c>
      <c r="R256">
        <v>13</v>
      </c>
    </row>
    <row r="257" spans="1:18">
      <c r="A257" s="32"/>
      <c r="B257" s="7" t="s">
        <v>67</v>
      </c>
      <c r="C257">
        <v>2</v>
      </c>
      <c r="D257">
        <v>0</v>
      </c>
      <c r="E257">
        <v>1</v>
      </c>
      <c r="F257">
        <v>0</v>
      </c>
      <c r="G257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5</v>
      </c>
      <c r="P257">
        <v>0</v>
      </c>
      <c r="Q257">
        <v>0</v>
      </c>
      <c r="R257">
        <v>0</v>
      </c>
    </row>
    <row r="258" spans="1:18">
      <c r="A258" s="30">
        <v>44690</v>
      </c>
      <c r="B258" s="7" t="s">
        <v>64</v>
      </c>
      <c r="C258">
        <v>14</v>
      </c>
      <c r="D258">
        <v>5</v>
      </c>
      <c r="E258">
        <v>12</v>
      </c>
      <c r="F258">
        <v>0</v>
      </c>
      <c r="G258">
        <v>7</v>
      </c>
      <c r="H258">
        <v>6</v>
      </c>
      <c r="I258">
        <v>12</v>
      </c>
      <c r="J258">
        <v>9</v>
      </c>
      <c r="K258">
        <v>4</v>
      </c>
      <c r="L258">
        <v>7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>
      <c r="A259" s="31"/>
      <c r="B259" s="7" t="s">
        <v>65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</row>
    <row r="260" spans="1:18">
      <c r="A260" s="31"/>
      <c r="B260" s="7" t="s">
        <v>66</v>
      </c>
      <c r="C260">
        <v>567</v>
      </c>
      <c r="D260">
        <v>377</v>
      </c>
      <c r="E260">
        <v>107</v>
      </c>
      <c r="F260">
        <v>52</v>
      </c>
      <c r="G260">
        <v>370</v>
      </c>
      <c r="H260">
        <v>43</v>
      </c>
      <c r="I260">
        <v>238</v>
      </c>
      <c r="J260">
        <v>355</v>
      </c>
      <c r="K260">
        <v>315</v>
      </c>
      <c r="L260">
        <v>137</v>
      </c>
      <c r="M260">
        <v>130</v>
      </c>
      <c r="N260">
        <v>1</v>
      </c>
      <c r="O260">
        <v>19</v>
      </c>
      <c r="P260">
        <v>53</v>
      </c>
      <c r="Q260">
        <v>5</v>
      </c>
      <c r="R260">
        <v>6</v>
      </c>
    </row>
    <row r="261" spans="1:18">
      <c r="A261" s="32"/>
      <c r="B261" s="7" t="s">
        <v>67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0</v>
      </c>
    </row>
    <row r="262" spans="1:18">
      <c r="A262" s="30">
        <v>44691</v>
      </c>
      <c r="B262" s="7" t="s">
        <v>64</v>
      </c>
      <c r="C262">
        <v>3</v>
      </c>
      <c r="D262">
        <v>3</v>
      </c>
      <c r="E262">
        <v>2</v>
      </c>
      <c r="F262">
        <v>0</v>
      </c>
      <c r="G262">
        <v>5</v>
      </c>
      <c r="H262">
        <v>0</v>
      </c>
      <c r="I262">
        <v>12</v>
      </c>
      <c r="J262">
        <v>1</v>
      </c>
      <c r="K262">
        <v>0</v>
      </c>
      <c r="L262">
        <v>1</v>
      </c>
      <c r="M262">
        <v>1</v>
      </c>
      <c r="N262">
        <v>0</v>
      </c>
      <c r="O262">
        <v>2</v>
      </c>
      <c r="P262">
        <v>0</v>
      </c>
      <c r="Q262">
        <v>0</v>
      </c>
      <c r="R262">
        <v>0</v>
      </c>
    </row>
    <row r="263" spans="1:18">
      <c r="A263" s="31"/>
      <c r="B263" s="7" t="s">
        <v>65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</row>
    <row r="264" spans="1:18">
      <c r="A264" s="31"/>
      <c r="B264" s="7" t="s">
        <v>66</v>
      </c>
      <c r="C264">
        <v>247</v>
      </c>
      <c r="D264">
        <v>245</v>
      </c>
      <c r="E264">
        <v>60</v>
      </c>
      <c r="F264">
        <v>14</v>
      </c>
      <c r="G264">
        <v>191</v>
      </c>
      <c r="H264">
        <v>25</v>
      </c>
      <c r="I264">
        <v>88</v>
      </c>
      <c r="J264">
        <v>135</v>
      </c>
      <c r="K264">
        <v>72</v>
      </c>
      <c r="L264">
        <v>131</v>
      </c>
      <c r="M264">
        <v>14</v>
      </c>
      <c r="N264">
        <v>0</v>
      </c>
      <c r="O264">
        <v>13</v>
      </c>
      <c r="P264">
        <v>16</v>
      </c>
      <c r="Q264">
        <v>0</v>
      </c>
      <c r="R264">
        <v>8</v>
      </c>
    </row>
    <row r="265" spans="1:18">
      <c r="A265" s="32"/>
      <c r="B265" s="7" t="s">
        <v>67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>
      <c r="A266" s="30">
        <v>44692</v>
      </c>
      <c r="B266" s="7" t="s">
        <v>64</v>
      </c>
      <c r="C266">
        <v>9</v>
      </c>
      <c r="D266">
        <v>1</v>
      </c>
      <c r="E266">
        <v>0</v>
      </c>
      <c r="F266">
        <v>0</v>
      </c>
      <c r="G266">
        <v>3</v>
      </c>
      <c r="H266">
        <v>0</v>
      </c>
      <c r="I266">
        <v>13</v>
      </c>
      <c r="J266">
        <v>0</v>
      </c>
      <c r="K266">
        <v>0</v>
      </c>
      <c r="L266">
        <v>7</v>
      </c>
      <c r="M266">
        <v>1</v>
      </c>
      <c r="N266">
        <v>0</v>
      </c>
      <c r="O266">
        <v>3</v>
      </c>
      <c r="P266">
        <v>1</v>
      </c>
      <c r="Q266">
        <v>0</v>
      </c>
      <c r="R266">
        <v>0</v>
      </c>
    </row>
    <row r="267" spans="1:18">
      <c r="A267" s="31"/>
      <c r="B267" s="7" t="s">
        <v>65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>
      <c r="A268" s="31"/>
      <c r="B268" s="7" t="s">
        <v>66</v>
      </c>
      <c r="C268">
        <v>240</v>
      </c>
      <c r="D268">
        <v>227</v>
      </c>
      <c r="E268">
        <v>64</v>
      </c>
      <c r="F268">
        <v>39</v>
      </c>
      <c r="G268">
        <v>158</v>
      </c>
      <c r="H268">
        <v>27</v>
      </c>
      <c r="I268">
        <v>84</v>
      </c>
      <c r="J268">
        <v>131</v>
      </c>
      <c r="K268">
        <v>88</v>
      </c>
      <c r="L268">
        <v>118</v>
      </c>
      <c r="M268">
        <v>72</v>
      </c>
      <c r="N268">
        <v>3</v>
      </c>
      <c r="O268">
        <v>10</v>
      </c>
      <c r="P268">
        <v>34</v>
      </c>
      <c r="Q268">
        <v>4</v>
      </c>
      <c r="R268">
        <v>4</v>
      </c>
    </row>
    <row r="269" spans="1:18">
      <c r="A269" s="32"/>
      <c r="B269" s="7" t="s">
        <v>67</v>
      </c>
      <c r="C269">
        <v>0</v>
      </c>
      <c r="D269">
        <v>0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</v>
      </c>
      <c r="R269">
        <v>0</v>
      </c>
    </row>
    <row r="270" spans="1:18">
      <c r="A270" s="30">
        <v>44693</v>
      </c>
      <c r="B270" s="7" t="s">
        <v>64</v>
      </c>
      <c r="C270">
        <v>10</v>
      </c>
      <c r="D270">
        <v>0</v>
      </c>
      <c r="E270">
        <v>3</v>
      </c>
      <c r="F270">
        <v>0</v>
      </c>
      <c r="G270">
        <v>11</v>
      </c>
      <c r="H270">
        <v>1</v>
      </c>
      <c r="I270">
        <v>20</v>
      </c>
      <c r="J270">
        <v>6</v>
      </c>
      <c r="K270">
        <v>1</v>
      </c>
      <c r="L270">
        <v>7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>
      <c r="A271" s="31"/>
      <c r="B271" s="7" t="s">
        <v>65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>
      <c r="A272" s="31"/>
      <c r="B272" s="7" t="s">
        <v>66</v>
      </c>
      <c r="C272">
        <v>259</v>
      </c>
      <c r="D272">
        <v>274</v>
      </c>
      <c r="E272">
        <v>88</v>
      </c>
      <c r="F272">
        <v>59</v>
      </c>
      <c r="G272">
        <v>172</v>
      </c>
      <c r="H272">
        <v>27</v>
      </c>
      <c r="I272">
        <v>79</v>
      </c>
      <c r="J272">
        <v>515</v>
      </c>
      <c r="K272">
        <v>128</v>
      </c>
      <c r="L272">
        <v>155</v>
      </c>
      <c r="M272">
        <v>67</v>
      </c>
      <c r="N272">
        <v>1</v>
      </c>
      <c r="O272">
        <v>15</v>
      </c>
      <c r="P272">
        <v>19</v>
      </c>
      <c r="Q272">
        <v>1</v>
      </c>
      <c r="R272">
        <v>6</v>
      </c>
    </row>
    <row r="273" spans="1:18">
      <c r="A273" s="32"/>
      <c r="B273" s="7" t="s">
        <v>67</v>
      </c>
      <c r="C273">
        <v>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>
      <c r="A274" s="30">
        <v>44694</v>
      </c>
      <c r="B274" s="7" t="s">
        <v>64</v>
      </c>
      <c r="C274">
        <v>7</v>
      </c>
      <c r="D274">
        <v>2</v>
      </c>
      <c r="E274">
        <v>1</v>
      </c>
      <c r="F274">
        <v>0</v>
      </c>
      <c r="G274">
        <v>12</v>
      </c>
      <c r="H274">
        <v>1</v>
      </c>
      <c r="I274">
        <v>14</v>
      </c>
      <c r="J274">
        <v>2</v>
      </c>
      <c r="K274">
        <v>4</v>
      </c>
      <c r="L274">
        <v>7</v>
      </c>
      <c r="M274">
        <v>3</v>
      </c>
      <c r="N274">
        <v>0</v>
      </c>
      <c r="O274">
        <v>1</v>
      </c>
      <c r="P274">
        <v>0</v>
      </c>
      <c r="Q274">
        <v>0</v>
      </c>
      <c r="R274">
        <v>0</v>
      </c>
    </row>
    <row r="275" spans="1:18">
      <c r="A275" s="31"/>
      <c r="B275" s="7" t="s">
        <v>65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>
      <c r="A276" s="31"/>
      <c r="B276" s="7" t="s">
        <v>66</v>
      </c>
      <c r="C276">
        <v>172</v>
      </c>
      <c r="D276">
        <v>219</v>
      </c>
      <c r="E276">
        <v>82</v>
      </c>
      <c r="F276">
        <v>37</v>
      </c>
      <c r="G276">
        <v>150</v>
      </c>
      <c r="H276">
        <v>24</v>
      </c>
      <c r="I276">
        <v>74</v>
      </c>
      <c r="J276">
        <v>397</v>
      </c>
      <c r="K276">
        <v>117</v>
      </c>
      <c r="L276">
        <v>145</v>
      </c>
      <c r="M276">
        <v>37</v>
      </c>
      <c r="N276">
        <v>7</v>
      </c>
      <c r="O276">
        <v>8</v>
      </c>
      <c r="P276">
        <v>15</v>
      </c>
      <c r="Q276">
        <v>0</v>
      </c>
      <c r="R276">
        <v>2</v>
      </c>
    </row>
    <row r="277" spans="1:18">
      <c r="A277" s="32"/>
      <c r="B277" s="7" t="s">
        <v>67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</row>
    <row r="278" spans="1:18">
      <c r="A278" s="30">
        <v>44695</v>
      </c>
      <c r="B278" s="7" t="s">
        <v>64</v>
      </c>
      <c r="C278">
        <v>11</v>
      </c>
      <c r="D278">
        <v>2</v>
      </c>
      <c r="E278">
        <v>0</v>
      </c>
      <c r="F278">
        <v>0</v>
      </c>
      <c r="G278">
        <v>21</v>
      </c>
      <c r="H278">
        <v>0</v>
      </c>
      <c r="I278">
        <v>2</v>
      </c>
      <c r="J278">
        <v>7</v>
      </c>
      <c r="K278">
        <v>2</v>
      </c>
      <c r="L278">
        <v>8</v>
      </c>
      <c r="M278">
        <v>2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>
      <c r="A279" s="31"/>
      <c r="B279" s="7" t="s">
        <v>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>
      <c r="A280" s="31"/>
      <c r="B280" s="7" t="s">
        <v>66</v>
      </c>
      <c r="C280">
        <v>137</v>
      </c>
      <c r="D280">
        <v>168</v>
      </c>
      <c r="E280">
        <v>87</v>
      </c>
      <c r="F280">
        <v>48</v>
      </c>
      <c r="G280">
        <v>116</v>
      </c>
      <c r="H280">
        <v>26</v>
      </c>
      <c r="I280">
        <v>64</v>
      </c>
      <c r="J280">
        <v>303</v>
      </c>
      <c r="K280">
        <v>75</v>
      </c>
      <c r="L280">
        <v>98</v>
      </c>
      <c r="M280">
        <v>32</v>
      </c>
      <c r="N280">
        <v>16</v>
      </c>
      <c r="O280">
        <v>6</v>
      </c>
      <c r="P280">
        <v>26</v>
      </c>
      <c r="Q280">
        <v>0</v>
      </c>
      <c r="R280">
        <v>1</v>
      </c>
    </row>
    <row r="281" spans="1:18">
      <c r="A281" s="32"/>
      <c r="B281" s="7" t="s">
        <v>67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>
      <c r="A282" s="30">
        <v>44696</v>
      </c>
      <c r="B282" s="7" t="s">
        <v>64</v>
      </c>
      <c r="C282">
        <v>0</v>
      </c>
      <c r="D282">
        <v>1</v>
      </c>
      <c r="E282">
        <v>1</v>
      </c>
      <c r="F282">
        <v>0</v>
      </c>
      <c r="G282">
        <v>8</v>
      </c>
      <c r="H282">
        <v>0</v>
      </c>
      <c r="I282">
        <v>12</v>
      </c>
      <c r="J282">
        <v>1</v>
      </c>
      <c r="K282">
        <v>0</v>
      </c>
      <c r="L282">
        <v>2</v>
      </c>
      <c r="M282">
        <v>2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>
      <c r="A283" s="31"/>
      <c r="B283" s="7" t="s">
        <v>65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>
      <c r="A284" s="31"/>
      <c r="B284" s="7" t="s">
        <v>66</v>
      </c>
      <c r="C284">
        <v>95</v>
      </c>
      <c r="D284">
        <v>83</v>
      </c>
      <c r="E284">
        <v>59</v>
      </c>
      <c r="F284">
        <v>15</v>
      </c>
      <c r="G284">
        <v>69</v>
      </c>
      <c r="H284">
        <v>6</v>
      </c>
      <c r="I284">
        <v>57</v>
      </c>
      <c r="J284">
        <v>321</v>
      </c>
      <c r="K284">
        <v>35</v>
      </c>
      <c r="L284">
        <v>78</v>
      </c>
      <c r="M284">
        <v>25</v>
      </c>
      <c r="N284">
        <v>3</v>
      </c>
      <c r="O284">
        <v>13</v>
      </c>
      <c r="P284">
        <v>9</v>
      </c>
      <c r="Q284">
        <v>1</v>
      </c>
      <c r="R284">
        <v>0</v>
      </c>
    </row>
    <row r="285" spans="1:18">
      <c r="A285" s="32"/>
      <c r="B285" s="7" t="s">
        <v>67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>
      <c r="A286" s="30">
        <v>44697</v>
      </c>
      <c r="B286" s="7" t="s">
        <v>64</v>
      </c>
      <c r="C286">
        <v>2</v>
      </c>
      <c r="D286">
        <v>1</v>
      </c>
      <c r="E286">
        <v>0</v>
      </c>
      <c r="F286">
        <v>0</v>
      </c>
      <c r="G286">
        <v>5</v>
      </c>
      <c r="H286">
        <v>0</v>
      </c>
      <c r="I286">
        <v>2</v>
      </c>
      <c r="J286">
        <v>13</v>
      </c>
      <c r="K286">
        <v>1</v>
      </c>
      <c r="L286">
        <v>5</v>
      </c>
      <c r="M286">
        <v>0</v>
      </c>
      <c r="N286">
        <v>0</v>
      </c>
      <c r="O286">
        <v>1</v>
      </c>
      <c r="P286">
        <v>1</v>
      </c>
      <c r="Q286">
        <v>0</v>
      </c>
      <c r="R286">
        <v>0</v>
      </c>
    </row>
    <row r="287" spans="1:18">
      <c r="A287" s="31"/>
      <c r="B287" s="7" t="s">
        <v>65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>
      <c r="A288" s="31"/>
      <c r="B288" s="7" t="s">
        <v>66</v>
      </c>
      <c r="C288">
        <v>86</v>
      </c>
      <c r="D288">
        <v>79</v>
      </c>
      <c r="E288">
        <v>52</v>
      </c>
      <c r="F288">
        <v>24</v>
      </c>
      <c r="G288">
        <v>48</v>
      </c>
      <c r="H288">
        <v>8</v>
      </c>
      <c r="I288">
        <v>47</v>
      </c>
      <c r="J288">
        <v>240</v>
      </c>
      <c r="K288">
        <v>39</v>
      </c>
      <c r="L288">
        <v>71</v>
      </c>
      <c r="M288">
        <v>18</v>
      </c>
      <c r="N288">
        <v>5</v>
      </c>
      <c r="O288">
        <v>9</v>
      </c>
      <c r="P288">
        <v>19</v>
      </c>
      <c r="Q288">
        <v>1</v>
      </c>
      <c r="R288">
        <v>0</v>
      </c>
    </row>
    <row r="289" spans="1:18">
      <c r="A289" s="32"/>
      <c r="B289" s="7" t="s">
        <v>67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>
      <c r="A290" s="30">
        <v>44698</v>
      </c>
      <c r="B290" s="7" t="s">
        <v>64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>
      <c r="A291" s="31"/>
      <c r="B291" s="7" t="s">
        <v>65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>
      <c r="A292" s="31"/>
      <c r="B292" s="7" t="s">
        <v>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>
      <c r="A293" s="32"/>
      <c r="B293" s="7" t="s">
        <v>67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>
      <c r="A294" s="30">
        <v>44699</v>
      </c>
      <c r="B294" s="7" t="s">
        <v>64</v>
      </c>
      <c r="C294">
        <v>13</v>
      </c>
      <c r="D294">
        <v>0</v>
      </c>
      <c r="E294">
        <v>1</v>
      </c>
      <c r="F294">
        <v>0</v>
      </c>
      <c r="G294">
        <v>1</v>
      </c>
      <c r="H294">
        <v>2</v>
      </c>
      <c r="I294">
        <v>6</v>
      </c>
      <c r="J294">
        <v>7</v>
      </c>
      <c r="K294">
        <v>0</v>
      </c>
      <c r="L294">
        <v>2</v>
      </c>
      <c r="M294">
        <v>0</v>
      </c>
      <c r="N294">
        <v>0</v>
      </c>
      <c r="O294">
        <v>2</v>
      </c>
      <c r="P294">
        <v>0</v>
      </c>
      <c r="Q294">
        <v>0</v>
      </c>
      <c r="R294">
        <v>0</v>
      </c>
    </row>
    <row r="295" spans="1:18">
      <c r="A295" s="31"/>
      <c r="B295" s="7" t="s">
        <v>65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>
      <c r="A296" s="31"/>
      <c r="B296" s="7" t="s">
        <v>66</v>
      </c>
      <c r="C296">
        <v>62</v>
      </c>
      <c r="D296">
        <v>66</v>
      </c>
      <c r="E296">
        <v>40</v>
      </c>
      <c r="F296">
        <v>17</v>
      </c>
      <c r="G296">
        <v>56</v>
      </c>
      <c r="H296">
        <v>11</v>
      </c>
      <c r="I296">
        <v>67</v>
      </c>
      <c r="J296">
        <v>190</v>
      </c>
      <c r="K296">
        <v>52</v>
      </c>
      <c r="L296">
        <v>43</v>
      </c>
      <c r="M296">
        <v>8</v>
      </c>
      <c r="N296">
        <v>9</v>
      </c>
      <c r="O296">
        <v>13</v>
      </c>
      <c r="P296">
        <v>3</v>
      </c>
      <c r="Q296">
        <v>0</v>
      </c>
      <c r="R296">
        <v>0</v>
      </c>
    </row>
    <row r="297" spans="1:18">
      <c r="A297" s="32"/>
      <c r="B297" s="7" t="s">
        <v>67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>
      <c r="A298" s="30">
        <v>44700</v>
      </c>
      <c r="B298" s="7" t="s">
        <v>64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>
      <c r="A299" s="31"/>
      <c r="B299" s="7" t="s">
        <v>65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>
      <c r="A300" s="31"/>
      <c r="B300" s="7" t="s">
        <v>66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>
      <c r="A301" s="32"/>
      <c r="B301" s="7" t="s">
        <v>67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>
      <c r="A302" s="30">
        <v>44701</v>
      </c>
      <c r="B302" s="7" t="s">
        <v>64</v>
      </c>
      <c r="C302">
        <v>11</v>
      </c>
      <c r="D302">
        <v>3</v>
      </c>
      <c r="E302">
        <v>0</v>
      </c>
      <c r="F302">
        <v>0</v>
      </c>
      <c r="G302">
        <v>5</v>
      </c>
      <c r="H302">
        <v>0</v>
      </c>
      <c r="I302">
        <v>4</v>
      </c>
      <c r="J302">
        <v>11</v>
      </c>
      <c r="K302">
        <v>0</v>
      </c>
      <c r="L302">
        <v>0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>
      <c r="A303" s="31"/>
      <c r="B303" s="7" t="s">
        <v>65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>
      <c r="A304" s="31"/>
      <c r="B304" s="7" t="s">
        <v>66</v>
      </c>
      <c r="C304">
        <v>66</v>
      </c>
      <c r="D304">
        <v>42</v>
      </c>
      <c r="E304">
        <v>41</v>
      </c>
      <c r="F304">
        <v>18</v>
      </c>
      <c r="G304">
        <v>81</v>
      </c>
      <c r="H304">
        <v>18</v>
      </c>
      <c r="I304">
        <v>135</v>
      </c>
      <c r="J304">
        <v>291</v>
      </c>
      <c r="K304">
        <v>35</v>
      </c>
      <c r="L304">
        <v>34</v>
      </c>
      <c r="M304">
        <v>4</v>
      </c>
      <c r="N304">
        <v>1</v>
      </c>
      <c r="O304">
        <v>6</v>
      </c>
      <c r="P304">
        <v>12</v>
      </c>
      <c r="Q304">
        <v>0</v>
      </c>
      <c r="R304">
        <v>0</v>
      </c>
    </row>
    <row r="305" spans="1:18">
      <c r="A305" s="32"/>
      <c r="B305" s="7" t="s">
        <v>67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>
      <c r="A306" s="30">
        <v>44702</v>
      </c>
      <c r="B306" s="7" t="s">
        <v>64</v>
      </c>
      <c r="C306">
        <v>9</v>
      </c>
      <c r="D306">
        <v>0</v>
      </c>
      <c r="E306">
        <v>0</v>
      </c>
      <c r="F306">
        <v>0</v>
      </c>
      <c r="G306">
        <v>2</v>
      </c>
      <c r="H306">
        <v>0</v>
      </c>
      <c r="I306">
        <v>0</v>
      </c>
      <c r="J306">
        <v>6</v>
      </c>
      <c r="K306">
        <v>1</v>
      </c>
      <c r="L306">
        <v>3</v>
      </c>
      <c r="M306">
        <v>1</v>
      </c>
      <c r="N306">
        <v>0</v>
      </c>
      <c r="O306">
        <v>1</v>
      </c>
      <c r="P306">
        <v>0</v>
      </c>
      <c r="Q306">
        <v>0</v>
      </c>
      <c r="R306">
        <v>0</v>
      </c>
    </row>
    <row r="307" spans="1:18">
      <c r="A307" s="31"/>
      <c r="B307" s="7" t="s">
        <v>65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>
      <c r="A308" s="31"/>
      <c r="B308" s="7" t="s">
        <v>66</v>
      </c>
      <c r="C308">
        <v>65</v>
      </c>
      <c r="D308">
        <v>31</v>
      </c>
      <c r="E308">
        <v>42</v>
      </c>
      <c r="F308">
        <v>15</v>
      </c>
      <c r="G308">
        <v>77</v>
      </c>
      <c r="H308">
        <v>14</v>
      </c>
      <c r="I308">
        <v>129</v>
      </c>
      <c r="J308">
        <v>138</v>
      </c>
      <c r="K308">
        <v>11</v>
      </c>
      <c r="L308">
        <v>31</v>
      </c>
      <c r="M308">
        <v>0</v>
      </c>
      <c r="N308">
        <v>0</v>
      </c>
      <c r="O308">
        <v>12</v>
      </c>
      <c r="P308">
        <v>5</v>
      </c>
      <c r="Q308">
        <v>0</v>
      </c>
      <c r="R308">
        <v>0</v>
      </c>
    </row>
    <row r="309" spans="1:18">
      <c r="A309" s="32"/>
      <c r="B309" s="7" t="s">
        <v>67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</row>
    <row r="310" spans="1:18">
      <c r="A310" s="30">
        <v>44703</v>
      </c>
      <c r="B310" s="7" t="s">
        <v>64</v>
      </c>
      <c r="C310">
        <v>9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9</v>
      </c>
      <c r="K310">
        <v>0</v>
      </c>
      <c r="L310">
        <v>5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>
      <c r="A311" s="31"/>
      <c r="B311" s="7" t="s">
        <v>65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>
      <c r="A312" s="31"/>
      <c r="B312" s="7" t="s">
        <v>66</v>
      </c>
      <c r="C312">
        <v>49</v>
      </c>
      <c r="D312">
        <v>38</v>
      </c>
      <c r="E312">
        <v>39</v>
      </c>
      <c r="F312">
        <v>27</v>
      </c>
      <c r="G312">
        <v>60</v>
      </c>
      <c r="H312">
        <v>12</v>
      </c>
      <c r="I312">
        <v>113</v>
      </c>
      <c r="J312">
        <v>116</v>
      </c>
      <c r="K312">
        <v>13</v>
      </c>
      <c r="L312">
        <v>28</v>
      </c>
      <c r="M312">
        <v>1</v>
      </c>
      <c r="N312">
        <v>0</v>
      </c>
      <c r="O312">
        <v>5</v>
      </c>
      <c r="P312">
        <v>2</v>
      </c>
      <c r="Q312">
        <v>0</v>
      </c>
      <c r="R312">
        <v>0</v>
      </c>
    </row>
    <row r="313" spans="1:18">
      <c r="A313" s="32"/>
      <c r="B313" s="7" t="s">
        <v>67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>
      <c r="A314" s="30">
        <v>44704</v>
      </c>
      <c r="B314" s="7" t="s">
        <v>64</v>
      </c>
      <c r="C314">
        <v>5</v>
      </c>
      <c r="D314">
        <v>0</v>
      </c>
      <c r="E314">
        <v>0</v>
      </c>
      <c r="F314">
        <v>0</v>
      </c>
      <c r="G314">
        <v>2</v>
      </c>
      <c r="H314">
        <v>1</v>
      </c>
      <c r="I314">
        <v>6</v>
      </c>
      <c r="J314">
        <v>2</v>
      </c>
      <c r="K314">
        <v>0</v>
      </c>
      <c r="L314">
        <v>3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</row>
    <row r="315" spans="1:18">
      <c r="A315" s="31"/>
      <c r="B315" s="7" t="s">
        <v>65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>
      <c r="A316" s="31"/>
      <c r="B316" s="7" t="s">
        <v>66</v>
      </c>
      <c r="C316">
        <v>53</v>
      </c>
      <c r="D316">
        <v>29</v>
      </c>
      <c r="E316">
        <v>26</v>
      </c>
      <c r="F316">
        <v>14</v>
      </c>
      <c r="G316">
        <v>50</v>
      </c>
      <c r="H316">
        <v>11</v>
      </c>
      <c r="I316">
        <v>82</v>
      </c>
      <c r="J316">
        <v>108</v>
      </c>
      <c r="K316">
        <v>13</v>
      </c>
      <c r="L316">
        <v>25</v>
      </c>
      <c r="M316">
        <v>1</v>
      </c>
      <c r="N316">
        <v>0</v>
      </c>
      <c r="O316">
        <v>7</v>
      </c>
      <c r="P316">
        <v>3</v>
      </c>
      <c r="Q316">
        <v>0</v>
      </c>
      <c r="R316">
        <v>0</v>
      </c>
    </row>
    <row r="317" spans="1:18">
      <c r="A317" s="32"/>
      <c r="B317" s="7" t="s">
        <v>67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>
      <c r="A318" s="30">
        <v>44705</v>
      </c>
      <c r="B318" s="7" t="s">
        <v>64</v>
      </c>
      <c r="C318">
        <v>4</v>
      </c>
      <c r="D318">
        <v>0</v>
      </c>
      <c r="E318">
        <v>1</v>
      </c>
      <c r="F318">
        <v>0</v>
      </c>
      <c r="G318">
        <v>4</v>
      </c>
      <c r="H318">
        <v>1</v>
      </c>
      <c r="I318">
        <v>0</v>
      </c>
      <c r="J318">
        <v>0</v>
      </c>
      <c r="K318">
        <v>0</v>
      </c>
      <c r="L318">
        <v>2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</row>
    <row r="319" spans="1:18">
      <c r="A319" s="31"/>
      <c r="B319" s="7" t="s">
        <v>65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>
      <c r="A320" s="31"/>
      <c r="B320" s="7" t="s">
        <v>66</v>
      </c>
      <c r="C320">
        <v>43</v>
      </c>
      <c r="D320">
        <v>21</v>
      </c>
      <c r="E320">
        <v>21</v>
      </c>
      <c r="F320">
        <v>26</v>
      </c>
      <c r="G320">
        <v>36</v>
      </c>
      <c r="H320">
        <v>8</v>
      </c>
      <c r="I320">
        <v>51</v>
      </c>
      <c r="J320">
        <v>90</v>
      </c>
      <c r="K320">
        <v>22</v>
      </c>
      <c r="L320">
        <v>18</v>
      </c>
      <c r="M320">
        <v>1</v>
      </c>
      <c r="N320">
        <v>0</v>
      </c>
      <c r="O320">
        <v>1</v>
      </c>
      <c r="P320">
        <v>4</v>
      </c>
      <c r="Q320">
        <v>0</v>
      </c>
      <c r="R320">
        <v>0</v>
      </c>
    </row>
    <row r="321" spans="1:18">
      <c r="A321" s="32"/>
      <c r="B321" s="7" t="s">
        <v>67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</row>
    <row r="322" spans="1:18">
      <c r="A322" s="30">
        <v>44706</v>
      </c>
      <c r="B322" s="7" t="s">
        <v>64</v>
      </c>
      <c r="C322">
        <v>7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5</v>
      </c>
      <c r="J322">
        <v>0</v>
      </c>
      <c r="K322">
        <v>0</v>
      </c>
      <c r="L322">
        <v>4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>
      <c r="A323" s="31"/>
      <c r="B323" s="7" t="s">
        <v>65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>
      <c r="A324" s="31"/>
      <c r="B324" s="7" t="s">
        <v>66</v>
      </c>
      <c r="C324">
        <v>37</v>
      </c>
      <c r="D324">
        <v>20</v>
      </c>
      <c r="E324">
        <v>20</v>
      </c>
      <c r="F324">
        <v>16</v>
      </c>
      <c r="G324">
        <v>36</v>
      </c>
      <c r="H324">
        <v>9</v>
      </c>
      <c r="I324">
        <v>36</v>
      </c>
      <c r="J324">
        <v>70</v>
      </c>
      <c r="K324">
        <v>21</v>
      </c>
      <c r="L324">
        <v>19</v>
      </c>
      <c r="M324">
        <v>4</v>
      </c>
      <c r="N324">
        <v>0</v>
      </c>
      <c r="O324">
        <v>0</v>
      </c>
      <c r="P324">
        <v>2</v>
      </c>
      <c r="Q324">
        <v>0</v>
      </c>
      <c r="R324">
        <v>0</v>
      </c>
    </row>
    <row r="325" spans="1:18">
      <c r="A325" s="32"/>
      <c r="B325" s="7" t="s">
        <v>67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>
      <c r="A326" s="30">
        <v>44707</v>
      </c>
      <c r="B326" s="7" t="s">
        <v>64</v>
      </c>
      <c r="C326">
        <v>0</v>
      </c>
      <c r="D326">
        <v>0</v>
      </c>
      <c r="E326">
        <v>1</v>
      </c>
      <c r="F326">
        <v>0</v>
      </c>
      <c r="G326">
        <v>2</v>
      </c>
      <c r="H326">
        <v>1</v>
      </c>
      <c r="I326">
        <v>3</v>
      </c>
      <c r="J326">
        <v>3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>
      <c r="A327" s="31"/>
      <c r="B327" s="7" t="s">
        <v>65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>
      <c r="A328" s="31"/>
      <c r="B328" s="7" t="s">
        <v>66</v>
      </c>
      <c r="C328">
        <v>35</v>
      </c>
      <c r="D328">
        <v>18</v>
      </c>
      <c r="E328">
        <v>16</v>
      </c>
      <c r="F328">
        <v>8</v>
      </c>
      <c r="G328">
        <v>28</v>
      </c>
      <c r="H328">
        <v>5</v>
      </c>
      <c r="I328">
        <v>25</v>
      </c>
      <c r="J328">
        <v>49</v>
      </c>
      <c r="K328">
        <v>11</v>
      </c>
      <c r="L328">
        <v>15</v>
      </c>
      <c r="M328">
        <v>3</v>
      </c>
      <c r="N328">
        <v>0</v>
      </c>
      <c r="O328">
        <v>2</v>
      </c>
      <c r="P328">
        <v>4</v>
      </c>
      <c r="Q328">
        <v>0</v>
      </c>
      <c r="R328">
        <v>0</v>
      </c>
    </row>
    <row r="329" spans="1:18">
      <c r="A329" s="32"/>
      <c r="B329" s="7" t="s">
        <v>67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</row>
    <row r="330" spans="1:18">
      <c r="A330" s="30">
        <v>44708</v>
      </c>
      <c r="B330" s="7" t="s">
        <v>64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11</v>
      </c>
      <c r="J330">
        <v>1</v>
      </c>
      <c r="K330">
        <v>1</v>
      </c>
      <c r="L330">
        <v>3</v>
      </c>
      <c r="M330">
        <v>0</v>
      </c>
      <c r="N330">
        <v>0</v>
      </c>
      <c r="O330">
        <v>3</v>
      </c>
      <c r="P330">
        <v>0</v>
      </c>
      <c r="Q330">
        <v>0</v>
      </c>
      <c r="R330">
        <v>0</v>
      </c>
    </row>
    <row r="331" spans="1:18">
      <c r="A331" s="31"/>
      <c r="B331" s="7" t="s">
        <v>65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>
      <c r="A332" s="31"/>
      <c r="B332" s="7" t="s">
        <v>66</v>
      </c>
      <c r="C332">
        <v>28</v>
      </c>
      <c r="D332">
        <v>9</v>
      </c>
      <c r="E332">
        <v>10</v>
      </c>
      <c r="F332">
        <v>5</v>
      </c>
      <c r="G332">
        <v>18</v>
      </c>
      <c r="H332">
        <v>4</v>
      </c>
      <c r="I332">
        <v>9</v>
      </c>
      <c r="J332">
        <v>33</v>
      </c>
      <c r="K332">
        <v>5</v>
      </c>
      <c r="L332">
        <v>6</v>
      </c>
      <c r="M332">
        <v>3</v>
      </c>
      <c r="N332">
        <v>0</v>
      </c>
      <c r="O332">
        <v>0</v>
      </c>
      <c r="P332">
        <v>1</v>
      </c>
      <c r="Q332">
        <v>0</v>
      </c>
      <c r="R332">
        <v>0</v>
      </c>
    </row>
    <row r="333" spans="1:18">
      <c r="A333" s="32"/>
      <c r="B333" s="7" t="s">
        <v>67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>
      <c r="A334" s="30">
        <v>44709</v>
      </c>
      <c r="B334" s="7" t="s">
        <v>64</v>
      </c>
      <c r="C334">
        <v>0</v>
      </c>
      <c r="D334">
        <v>0</v>
      </c>
      <c r="E334">
        <v>1</v>
      </c>
      <c r="F334">
        <v>1</v>
      </c>
      <c r="G334">
        <v>1</v>
      </c>
      <c r="H334">
        <v>0</v>
      </c>
      <c r="I334">
        <v>2</v>
      </c>
      <c r="J334">
        <v>0</v>
      </c>
      <c r="K334">
        <v>0</v>
      </c>
      <c r="L334">
        <v>5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>
      <c r="A335" s="31"/>
      <c r="B335" s="7" t="s">
        <v>65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>
      <c r="A336" s="31"/>
      <c r="B336" s="7" t="s">
        <v>66</v>
      </c>
      <c r="C336">
        <v>17</v>
      </c>
      <c r="D336">
        <v>4</v>
      </c>
      <c r="E336">
        <v>8</v>
      </c>
      <c r="F336">
        <v>6</v>
      </c>
      <c r="G336">
        <v>10</v>
      </c>
      <c r="H336">
        <v>0</v>
      </c>
      <c r="I336">
        <v>11</v>
      </c>
      <c r="J336">
        <v>24</v>
      </c>
      <c r="K336">
        <v>6</v>
      </c>
      <c r="L336">
        <v>5</v>
      </c>
      <c r="M336">
        <v>0</v>
      </c>
      <c r="N336">
        <v>0</v>
      </c>
      <c r="O336">
        <v>0</v>
      </c>
      <c r="P336">
        <v>2</v>
      </c>
      <c r="Q336">
        <v>0</v>
      </c>
      <c r="R336">
        <v>0</v>
      </c>
    </row>
    <row r="337" spans="1:18">
      <c r="A337" s="32"/>
      <c r="B337" s="7" t="s">
        <v>67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>
      <c r="A338" s="30">
        <v>44710</v>
      </c>
      <c r="B338" s="7" t="s">
        <v>64</v>
      </c>
      <c r="C338">
        <v>0</v>
      </c>
      <c r="D338">
        <v>0</v>
      </c>
      <c r="E338">
        <v>2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</row>
    <row r="339" spans="1:18">
      <c r="A339" s="31"/>
      <c r="B339" s="7" t="s">
        <v>65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>
      <c r="A340" s="31"/>
      <c r="B340" s="7" t="s">
        <v>66</v>
      </c>
      <c r="C340">
        <v>12</v>
      </c>
      <c r="D340">
        <v>0</v>
      </c>
      <c r="E340">
        <v>3</v>
      </c>
      <c r="F340">
        <v>1</v>
      </c>
      <c r="G340">
        <v>8</v>
      </c>
      <c r="H340">
        <v>2</v>
      </c>
      <c r="I340">
        <v>8</v>
      </c>
      <c r="J340">
        <v>17</v>
      </c>
      <c r="K340">
        <v>3</v>
      </c>
      <c r="L340">
        <v>5</v>
      </c>
      <c r="M340">
        <v>2</v>
      </c>
      <c r="N340">
        <v>0</v>
      </c>
      <c r="O340">
        <v>0</v>
      </c>
      <c r="P340">
        <v>0</v>
      </c>
      <c r="Q340">
        <v>0</v>
      </c>
      <c r="R340">
        <v>0</v>
      </c>
    </row>
    <row r="341" spans="1:18">
      <c r="A341" s="32"/>
      <c r="B341" s="7" t="s">
        <v>67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>
      <c r="A342" s="30">
        <v>44711</v>
      </c>
      <c r="B342" s="7" t="s">
        <v>64</v>
      </c>
      <c r="C342">
        <v>5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>
      <c r="A343" s="31"/>
      <c r="B343" s="7" t="s">
        <v>65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>
      <c r="A344" s="31"/>
      <c r="B344" s="7" t="s">
        <v>66</v>
      </c>
      <c r="C344">
        <v>1</v>
      </c>
      <c r="D344">
        <v>0</v>
      </c>
      <c r="E344">
        <v>0</v>
      </c>
      <c r="F344">
        <v>1</v>
      </c>
      <c r="G344">
        <v>5</v>
      </c>
      <c r="H344">
        <v>0</v>
      </c>
      <c r="I344">
        <v>5</v>
      </c>
      <c r="J344">
        <v>6</v>
      </c>
      <c r="K344">
        <v>3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</row>
    <row r="345" spans="1:18">
      <c r="A345" s="32"/>
      <c r="B345" s="7" t="s">
        <v>67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</row>
    <row r="346" spans="1:18">
      <c r="A346" s="30">
        <v>44712</v>
      </c>
      <c r="B346" s="7" t="s">
        <v>64</v>
      </c>
      <c r="C346">
        <v>2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>
      <c r="A347" s="31"/>
      <c r="B347" s="7" t="s">
        <v>65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>
      <c r="A348" s="31"/>
      <c r="B348" s="7" t="s">
        <v>66</v>
      </c>
      <c r="C348">
        <v>2</v>
      </c>
      <c r="D348">
        <v>0</v>
      </c>
      <c r="E348">
        <v>0</v>
      </c>
      <c r="F348">
        <v>2</v>
      </c>
      <c r="G348">
        <v>2</v>
      </c>
      <c r="H348">
        <v>0</v>
      </c>
      <c r="I348">
        <v>2</v>
      </c>
      <c r="J348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>
      <c r="A349" s="32"/>
      <c r="B349" s="7" t="s">
        <v>67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</row>
  </sheetData>
  <autoFilter ref="U1:AK225" xr:uid="{00000000-0009-0000-0000-000002000000}"/>
  <mergeCells count="87">
    <mergeCell ref="A342:A345"/>
    <mergeCell ref="A346:A349"/>
    <mergeCell ref="A322:A325"/>
    <mergeCell ref="A326:A329"/>
    <mergeCell ref="A330:A333"/>
    <mergeCell ref="A334:A337"/>
    <mergeCell ref="A338:A341"/>
    <mergeCell ref="A302:A305"/>
    <mergeCell ref="A306:A309"/>
    <mergeCell ref="A310:A313"/>
    <mergeCell ref="A314:A317"/>
    <mergeCell ref="A318:A321"/>
    <mergeCell ref="A282:A285"/>
    <mergeCell ref="A286:A289"/>
    <mergeCell ref="A290:A293"/>
    <mergeCell ref="A294:A297"/>
    <mergeCell ref="A298:A301"/>
    <mergeCell ref="A262:A265"/>
    <mergeCell ref="A266:A269"/>
    <mergeCell ref="A270:A273"/>
    <mergeCell ref="A274:A277"/>
    <mergeCell ref="A278:A281"/>
    <mergeCell ref="A242:A245"/>
    <mergeCell ref="A246:A249"/>
    <mergeCell ref="A250:A253"/>
    <mergeCell ref="A254:A257"/>
    <mergeCell ref="A258:A261"/>
    <mergeCell ref="A222:A225"/>
    <mergeCell ref="A226:A229"/>
    <mergeCell ref="A230:A233"/>
    <mergeCell ref="A234:A237"/>
    <mergeCell ref="A238:A241"/>
    <mergeCell ref="A202:A205"/>
    <mergeCell ref="A206:A209"/>
    <mergeCell ref="A210:A213"/>
    <mergeCell ref="A214:A217"/>
    <mergeCell ref="A218:A221"/>
    <mergeCell ref="A182:A185"/>
    <mergeCell ref="A186:A189"/>
    <mergeCell ref="A190:A193"/>
    <mergeCell ref="A194:A197"/>
    <mergeCell ref="A198:A201"/>
    <mergeCell ref="A162:A165"/>
    <mergeCell ref="A166:A169"/>
    <mergeCell ref="A170:A173"/>
    <mergeCell ref="A174:A177"/>
    <mergeCell ref="A178:A181"/>
    <mergeCell ref="A142:A145"/>
    <mergeCell ref="A146:A149"/>
    <mergeCell ref="A150:A153"/>
    <mergeCell ref="A154:A157"/>
    <mergeCell ref="A158:A161"/>
    <mergeCell ref="A122:A125"/>
    <mergeCell ref="A126:A129"/>
    <mergeCell ref="A130:A133"/>
    <mergeCell ref="A134:A137"/>
    <mergeCell ref="A138:A141"/>
    <mergeCell ref="A102:A105"/>
    <mergeCell ref="A106:A109"/>
    <mergeCell ref="A110:A113"/>
    <mergeCell ref="A114:A117"/>
    <mergeCell ref="A118:A121"/>
    <mergeCell ref="A82:A85"/>
    <mergeCell ref="A86:A89"/>
    <mergeCell ref="A90:A93"/>
    <mergeCell ref="A94:A97"/>
    <mergeCell ref="A98:A101"/>
    <mergeCell ref="A62:A65"/>
    <mergeCell ref="A66:A69"/>
    <mergeCell ref="A70:A73"/>
    <mergeCell ref="A74:A77"/>
    <mergeCell ref="A78:A81"/>
    <mergeCell ref="A42:A45"/>
    <mergeCell ref="A46:A49"/>
    <mergeCell ref="A50:A53"/>
    <mergeCell ref="A54:A57"/>
    <mergeCell ref="A58:A61"/>
    <mergeCell ref="A22:A25"/>
    <mergeCell ref="A26:A29"/>
    <mergeCell ref="A30:A33"/>
    <mergeCell ref="A34:A37"/>
    <mergeCell ref="A38:A41"/>
    <mergeCell ref="A2:A5"/>
    <mergeCell ref="A6:A9"/>
    <mergeCell ref="A10:A13"/>
    <mergeCell ref="A14:A17"/>
    <mergeCell ref="A18:A21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7"/>
  <sheetViews>
    <sheetView tabSelected="1" workbookViewId="0">
      <selection activeCell="P52" sqref="P52"/>
    </sheetView>
  </sheetViews>
  <sheetFormatPr defaultColWidth="8.75" defaultRowHeight="13.5"/>
  <cols>
    <col min="19" max="19" width="12.875" style="7"/>
    <col min="20" max="20" width="9.5" style="7"/>
    <col min="21" max="26" width="12.875" style="7"/>
    <col min="27" max="27" width="11.75" style="7"/>
    <col min="28" max="34" width="12.875" style="7"/>
  </cols>
  <sheetData>
    <row r="1" spans="1:34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34">
      <c r="A2" s="1">
        <v>44626</v>
      </c>
      <c r="B2">
        <v>2</v>
      </c>
      <c r="C2">
        <v>1</v>
      </c>
      <c r="D2">
        <v>4</v>
      </c>
      <c r="E2">
        <v>0</v>
      </c>
      <c r="F2">
        <v>1</v>
      </c>
      <c r="G2">
        <v>5</v>
      </c>
      <c r="H2">
        <v>0</v>
      </c>
      <c r="I2">
        <v>0</v>
      </c>
      <c r="J2">
        <v>7</v>
      </c>
      <c r="K2">
        <v>6</v>
      </c>
      <c r="L2">
        <v>13</v>
      </c>
      <c r="M2">
        <v>0</v>
      </c>
      <c r="N2">
        <v>6</v>
      </c>
      <c r="O2">
        <v>0</v>
      </c>
      <c r="P2">
        <v>2</v>
      </c>
      <c r="Q2">
        <v>0</v>
      </c>
      <c r="S2" s="8">
        <f>B2/14472*10</f>
        <v>1.3819789939192924E-3</v>
      </c>
      <c r="T2" s="8">
        <f>C2/3200*10</f>
        <v>3.1250000000000002E-3</v>
      </c>
      <c r="U2" s="8">
        <f>D2/2940*10</f>
        <v>1.3605442176870748E-2</v>
      </c>
      <c r="V2" s="8">
        <f>E2/1104*10</f>
        <v>0</v>
      </c>
      <c r="W2" s="8">
        <f>F2/1684*10</f>
        <v>5.9382422802850363E-3</v>
      </c>
      <c r="X2" s="8">
        <f>G2/1815*10</f>
        <v>2.7548209366391185E-2</v>
      </c>
      <c r="Y2" s="8">
        <f>H2/1470*10</f>
        <v>0</v>
      </c>
      <c r="Z2" s="8">
        <f>I2/1858*10</f>
        <v>0</v>
      </c>
      <c r="AA2" s="8">
        <f>J2/4527*10</f>
        <v>1.5462778882261982E-2</v>
      </c>
      <c r="AB2" s="8">
        <f>K2/2778*10</f>
        <v>2.1598272138228944E-2</v>
      </c>
      <c r="AC2" s="8">
        <f>L2/1375*10</f>
        <v>9.4545454545454544E-2</v>
      </c>
      <c r="AD2" s="8">
        <f>M2/92*10</f>
        <v>0</v>
      </c>
      <c r="AE2" s="8">
        <f>N2/1812*10</f>
        <v>3.3112582781456956E-2</v>
      </c>
      <c r="AF2" s="8">
        <f>O2/868*10</f>
        <v>0</v>
      </c>
      <c r="AG2" s="8">
        <f>P2/272*10</f>
        <v>7.3529411764705885E-2</v>
      </c>
      <c r="AH2" s="8">
        <f>Q2/474*10</f>
        <v>0</v>
      </c>
    </row>
    <row r="3" spans="1:34">
      <c r="A3" s="1">
        <v>44627</v>
      </c>
      <c r="B3">
        <v>4</v>
      </c>
      <c r="C3">
        <v>0</v>
      </c>
      <c r="D3">
        <v>13</v>
      </c>
      <c r="E3">
        <v>0</v>
      </c>
      <c r="F3">
        <v>0</v>
      </c>
      <c r="G3">
        <v>1</v>
      </c>
      <c r="H3">
        <v>1</v>
      </c>
      <c r="I3">
        <v>0</v>
      </c>
      <c r="J3">
        <v>13</v>
      </c>
      <c r="K3">
        <v>6</v>
      </c>
      <c r="L3">
        <v>12</v>
      </c>
      <c r="M3">
        <v>1</v>
      </c>
      <c r="N3">
        <v>4</v>
      </c>
      <c r="O3">
        <v>0</v>
      </c>
      <c r="P3">
        <v>0</v>
      </c>
      <c r="Q3" s="24">
        <v>0</v>
      </c>
      <c r="S3" s="8">
        <f t="shared" ref="S3:S48" si="0">B3/14472*10</f>
        <v>2.7639579878385848E-3</v>
      </c>
      <c r="T3" s="8">
        <f t="shared" ref="T3:T48" si="1">C3/3200*10</f>
        <v>0</v>
      </c>
      <c r="U3" s="8">
        <f t="shared" ref="U3:U48" si="2">D3/2940*10</f>
        <v>4.4217687074829939E-2</v>
      </c>
      <c r="V3" s="8">
        <f t="shared" ref="V3:V48" si="3">E3/1104*10</f>
        <v>0</v>
      </c>
      <c r="W3" s="8">
        <f t="shared" ref="W3:W48" si="4">F3/1684*10</f>
        <v>0</v>
      </c>
      <c r="X3" s="8">
        <f t="shared" ref="X3:X48" si="5">G3/1815*10</f>
        <v>5.5096418732782362E-3</v>
      </c>
      <c r="Y3" s="8">
        <f t="shared" ref="Y3:Y48" si="6">H3/1470*10</f>
        <v>6.8027210884353739E-3</v>
      </c>
      <c r="Z3" s="8">
        <f t="shared" ref="Z3:Z48" si="7">I3/1858*10</f>
        <v>0</v>
      </c>
      <c r="AA3" s="8">
        <f t="shared" ref="AA3:AA48" si="8">J3/4527*10</f>
        <v>2.8716589352772257E-2</v>
      </c>
      <c r="AB3" s="8">
        <f t="shared" ref="AB3:AB48" si="9">K3/2778*10</f>
        <v>2.1598272138228944E-2</v>
      </c>
      <c r="AC3" s="8">
        <f t="shared" ref="AC3:AC48" si="10">L3/1375*10</f>
        <v>8.727272727272728E-2</v>
      </c>
      <c r="AD3" s="8">
        <f t="shared" ref="AD3:AD48" si="11">M3/92*10</f>
        <v>0.10869565217391304</v>
      </c>
      <c r="AE3" s="8">
        <f t="shared" ref="AE3:AE48" si="12">N3/1812*10</f>
        <v>2.2075055187637971E-2</v>
      </c>
      <c r="AF3" s="8">
        <f t="shared" ref="AF3:AF48" si="13">O3/868*10</f>
        <v>0</v>
      </c>
      <c r="AG3" s="8">
        <f t="shared" ref="AG3:AG48" si="14">P3/272*10</f>
        <v>0</v>
      </c>
      <c r="AH3" s="8">
        <f t="shared" ref="AH3:AH34" si="15">Q3/474*10</f>
        <v>0</v>
      </c>
    </row>
    <row r="4" spans="1:34">
      <c r="A4" s="1">
        <v>44628</v>
      </c>
      <c r="B4">
        <v>3</v>
      </c>
      <c r="C4">
        <v>0</v>
      </c>
      <c r="D4">
        <v>9</v>
      </c>
      <c r="E4">
        <v>1</v>
      </c>
      <c r="F4">
        <v>2</v>
      </c>
      <c r="G4">
        <v>2</v>
      </c>
      <c r="H4">
        <v>0</v>
      </c>
      <c r="I4">
        <v>0</v>
      </c>
      <c r="J4">
        <v>11</v>
      </c>
      <c r="K4">
        <v>11</v>
      </c>
      <c r="L4">
        <v>8</v>
      </c>
      <c r="M4">
        <v>0</v>
      </c>
      <c r="N4">
        <v>14</v>
      </c>
      <c r="O4">
        <v>3</v>
      </c>
      <c r="P4">
        <v>0</v>
      </c>
      <c r="Q4">
        <v>0</v>
      </c>
      <c r="S4" s="8">
        <f t="shared" si="0"/>
        <v>2.0729684908789387E-3</v>
      </c>
      <c r="T4" s="8">
        <f t="shared" si="1"/>
        <v>0</v>
      </c>
      <c r="U4" s="8">
        <f t="shared" si="2"/>
        <v>3.0612244897959183E-2</v>
      </c>
      <c r="V4" s="8">
        <f t="shared" si="3"/>
        <v>9.057971014492754E-3</v>
      </c>
      <c r="W4" s="8">
        <f t="shared" si="4"/>
        <v>1.1876484560570073E-2</v>
      </c>
      <c r="X4" s="8">
        <f t="shared" si="5"/>
        <v>1.1019283746556472E-2</v>
      </c>
      <c r="Y4" s="8">
        <f t="shared" si="6"/>
        <v>0</v>
      </c>
      <c r="Z4" s="8">
        <f t="shared" si="7"/>
        <v>0</v>
      </c>
      <c r="AA4" s="8">
        <f t="shared" si="8"/>
        <v>2.4298652529268834E-2</v>
      </c>
      <c r="AB4" s="8">
        <f t="shared" si="9"/>
        <v>3.9596832253419728E-2</v>
      </c>
      <c r="AC4" s="8">
        <f t="shared" si="10"/>
        <v>5.8181818181818182E-2</v>
      </c>
      <c r="AD4" s="8">
        <f t="shared" si="11"/>
        <v>0</v>
      </c>
      <c r="AE4" s="8">
        <f t="shared" si="12"/>
        <v>7.7262693156732898E-2</v>
      </c>
      <c r="AF4" s="8">
        <f t="shared" si="13"/>
        <v>3.4562211981566823E-2</v>
      </c>
      <c r="AG4" s="8">
        <f t="shared" si="14"/>
        <v>0</v>
      </c>
      <c r="AH4" s="8">
        <f t="shared" si="15"/>
        <v>0</v>
      </c>
    </row>
    <row r="5" spans="1:34">
      <c r="A5" s="1">
        <v>44629</v>
      </c>
      <c r="B5">
        <v>7</v>
      </c>
      <c r="C5">
        <v>1</v>
      </c>
      <c r="D5">
        <v>6</v>
      </c>
      <c r="E5">
        <v>0</v>
      </c>
      <c r="F5">
        <v>2</v>
      </c>
      <c r="G5">
        <v>0</v>
      </c>
      <c r="H5">
        <v>1</v>
      </c>
      <c r="I5">
        <v>0</v>
      </c>
      <c r="J5">
        <v>22</v>
      </c>
      <c r="K5">
        <v>2</v>
      </c>
      <c r="L5">
        <v>16</v>
      </c>
      <c r="M5" s="24"/>
      <c r="N5">
        <v>9</v>
      </c>
      <c r="O5">
        <v>0</v>
      </c>
      <c r="P5">
        <v>1</v>
      </c>
      <c r="Q5">
        <v>0</v>
      </c>
      <c r="S5" s="8">
        <f t="shared" si="0"/>
        <v>4.836926478717524E-3</v>
      </c>
      <c r="T5" s="8">
        <f t="shared" si="1"/>
        <v>3.1250000000000002E-3</v>
      </c>
      <c r="U5" s="8">
        <f t="shared" si="2"/>
        <v>2.0408163265306124E-2</v>
      </c>
      <c r="V5" s="8">
        <f t="shared" si="3"/>
        <v>0</v>
      </c>
      <c r="W5" s="8">
        <f t="shared" si="4"/>
        <v>1.1876484560570073E-2</v>
      </c>
      <c r="X5" s="8">
        <f t="shared" si="5"/>
        <v>0</v>
      </c>
      <c r="Y5" s="8">
        <f t="shared" si="6"/>
        <v>6.8027210884353739E-3</v>
      </c>
      <c r="Z5" s="8">
        <f t="shared" si="7"/>
        <v>0</v>
      </c>
      <c r="AA5" s="8">
        <f t="shared" si="8"/>
        <v>4.8597305058537668E-2</v>
      </c>
      <c r="AB5" s="8">
        <f t="shared" si="9"/>
        <v>7.199424046076314E-3</v>
      </c>
      <c r="AC5" s="8">
        <f t="shared" si="10"/>
        <v>0.11636363636363636</v>
      </c>
      <c r="AD5" s="8">
        <f t="shared" si="11"/>
        <v>0</v>
      </c>
      <c r="AE5" s="8">
        <f t="shared" si="12"/>
        <v>4.9668874172185434E-2</v>
      </c>
      <c r="AF5" s="8">
        <f t="shared" si="13"/>
        <v>0</v>
      </c>
      <c r="AG5" s="8">
        <f t="shared" si="14"/>
        <v>3.6764705882352942E-2</v>
      </c>
      <c r="AH5" s="8">
        <f t="shared" si="15"/>
        <v>0</v>
      </c>
    </row>
    <row r="6" spans="1:34">
      <c r="A6" s="1">
        <v>44630</v>
      </c>
      <c r="B6">
        <v>9</v>
      </c>
      <c r="C6">
        <v>1</v>
      </c>
      <c r="D6">
        <v>6</v>
      </c>
      <c r="E6">
        <v>1</v>
      </c>
      <c r="F6">
        <v>1</v>
      </c>
      <c r="G6">
        <v>4</v>
      </c>
      <c r="H6">
        <v>6</v>
      </c>
      <c r="I6">
        <v>0</v>
      </c>
      <c r="J6">
        <v>14</v>
      </c>
      <c r="K6">
        <v>10</v>
      </c>
      <c r="L6">
        <v>6</v>
      </c>
      <c r="M6">
        <v>0</v>
      </c>
      <c r="N6">
        <v>8</v>
      </c>
      <c r="O6">
        <v>5</v>
      </c>
      <c r="P6">
        <v>0</v>
      </c>
      <c r="Q6">
        <v>0</v>
      </c>
      <c r="S6" s="8">
        <f t="shared" si="0"/>
        <v>6.2189054726368154E-3</v>
      </c>
      <c r="T6" s="8">
        <f t="shared" si="1"/>
        <v>3.1250000000000002E-3</v>
      </c>
      <c r="U6" s="8">
        <f t="shared" si="2"/>
        <v>2.0408163265306124E-2</v>
      </c>
      <c r="V6" s="8">
        <f t="shared" si="3"/>
        <v>9.057971014492754E-3</v>
      </c>
      <c r="W6" s="8">
        <f t="shared" si="4"/>
        <v>5.9382422802850363E-3</v>
      </c>
      <c r="X6" s="8">
        <f t="shared" si="5"/>
        <v>2.2038567493112945E-2</v>
      </c>
      <c r="Y6" s="8">
        <f t="shared" si="6"/>
        <v>4.0816326530612249E-2</v>
      </c>
      <c r="Z6" s="8">
        <f t="shared" si="7"/>
        <v>0</v>
      </c>
      <c r="AA6" s="8">
        <f t="shared" si="8"/>
        <v>3.0925557764523964E-2</v>
      </c>
      <c r="AB6" s="8">
        <f t="shared" si="9"/>
        <v>3.5997120230381568E-2</v>
      </c>
      <c r="AC6" s="8">
        <f t="shared" si="10"/>
        <v>4.363636363636364E-2</v>
      </c>
      <c r="AD6" s="8">
        <f t="shared" si="11"/>
        <v>0</v>
      </c>
      <c r="AE6" s="8">
        <f t="shared" si="12"/>
        <v>4.4150110375275942E-2</v>
      </c>
      <c r="AF6" s="8">
        <f t="shared" si="13"/>
        <v>5.7603686635944701E-2</v>
      </c>
      <c r="AG6" s="8">
        <f t="shared" si="14"/>
        <v>0</v>
      </c>
      <c r="AH6" s="8">
        <f t="shared" si="15"/>
        <v>0</v>
      </c>
    </row>
    <row r="7" spans="1:34">
      <c r="A7" s="1">
        <v>44631</v>
      </c>
      <c r="B7">
        <v>8</v>
      </c>
      <c r="C7">
        <v>3</v>
      </c>
      <c r="D7">
        <v>8</v>
      </c>
      <c r="E7">
        <v>1</v>
      </c>
      <c r="F7" s="24"/>
      <c r="G7">
        <v>1</v>
      </c>
      <c r="H7">
        <v>2</v>
      </c>
      <c r="I7">
        <v>0</v>
      </c>
      <c r="J7">
        <v>11</v>
      </c>
      <c r="K7">
        <v>7</v>
      </c>
      <c r="L7">
        <v>12</v>
      </c>
      <c r="M7">
        <v>0</v>
      </c>
      <c r="N7">
        <v>4</v>
      </c>
      <c r="O7">
        <v>1</v>
      </c>
      <c r="P7" s="24"/>
      <c r="Q7">
        <v>0</v>
      </c>
      <c r="S7" s="8">
        <f t="shared" si="0"/>
        <v>5.5279159756771697E-3</v>
      </c>
      <c r="T7" s="8">
        <f t="shared" si="1"/>
        <v>9.3749999999999997E-3</v>
      </c>
      <c r="U7" s="8">
        <f t="shared" si="2"/>
        <v>2.7210884353741496E-2</v>
      </c>
      <c r="V7" s="8">
        <f t="shared" si="3"/>
        <v>9.057971014492754E-3</v>
      </c>
      <c r="W7" s="8">
        <f t="shared" si="4"/>
        <v>0</v>
      </c>
      <c r="X7" s="8">
        <f t="shared" si="5"/>
        <v>5.5096418732782362E-3</v>
      </c>
      <c r="Y7" s="8">
        <f t="shared" si="6"/>
        <v>1.3605442176870748E-2</v>
      </c>
      <c r="Z7" s="8">
        <f t="shared" si="7"/>
        <v>0</v>
      </c>
      <c r="AA7" s="8">
        <f t="shared" si="8"/>
        <v>2.4298652529268834E-2</v>
      </c>
      <c r="AB7" s="8">
        <f t="shared" si="9"/>
        <v>2.5197984161267097E-2</v>
      </c>
      <c r="AC7" s="8">
        <f t="shared" si="10"/>
        <v>8.727272727272728E-2</v>
      </c>
      <c r="AD7" s="8">
        <f t="shared" si="11"/>
        <v>0</v>
      </c>
      <c r="AE7" s="8">
        <f t="shared" si="12"/>
        <v>2.2075055187637971E-2</v>
      </c>
      <c r="AF7" s="8">
        <f t="shared" si="13"/>
        <v>1.1520737327188941E-2</v>
      </c>
      <c r="AG7" s="8">
        <f t="shared" si="14"/>
        <v>0</v>
      </c>
      <c r="AH7" s="8">
        <f t="shared" si="15"/>
        <v>0</v>
      </c>
    </row>
    <row r="8" spans="1:34">
      <c r="A8" s="1">
        <v>44632</v>
      </c>
      <c r="B8">
        <v>32</v>
      </c>
      <c r="C8">
        <v>3</v>
      </c>
      <c r="D8">
        <v>1</v>
      </c>
      <c r="E8">
        <v>1</v>
      </c>
      <c r="F8">
        <v>2</v>
      </c>
      <c r="G8">
        <v>0</v>
      </c>
      <c r="H8">
        <v>0</v>
      </c>
      <c r="I8">
        <v>0</v>
      </c>
      <c r="J8">
        <v>11</v>
      </c>
      <c r="K8">
        <v>3</v>
      </c>
      <c r="L8">
        <v>3</v>
      </c>
      <c r="M8">
        <v>4</v>
      </c>
      <c r="N8">
        <v>1</v>
      </c>
      <c r="O8">
        <v>0</v>
      </c>
      <c r="P8">
        <v>0</v>
      </c>
      <c r="Q8">
        <v>0</v>
      </c>
      <c r="S8" s="8">
        <f t="shared" si="0"/>
        <v>2.2111663902708679E-2</v>
      </c>
      <c r="T8" s="8">
        <f t="shared" si="1"/>
        <v>9.3749999999999997E-3</v>
      </c>
      <c r="U8" s="8">
        <f t="shared" si="2"/>
        <v>3.4013605442176869E-3</v>
      </c>
      <c r="V8" s="8">
        <f t="shared" si="3"/>
        <v>9.057971014492754E-3</v>
      </c>
      <c r="W8" s="8">
        <f t="shared" si="4"/>
        <v>1.1876484560570073E-2</v>
      </c>
      <c r="X8" s="8">
        <f t="shared" si="5"/>
        <v>0</v>
      </c>
      <c r="Y8" s="8">
        <f t="shared" si="6"/>
        <v>0</v>
      </c>
      <c r="Z8" s="8">
        <f t="shared" si="7"/>
        <v>0</v>
      </c>
      <c r="AA8" s="8">
        <f t="shared" si="8"/>
        <v>2.4298652529268834E-2</v>
      </c>
      <c r="AB8" s="8">
        <f t="shared" si="9"/>
        <v>1.0799136069114472E-2</v>
      </c>
      <c r="AC8" s="8">
        <f t="shared" si="10"/>
        <v>2.181818181818182E-2</v>
      </c>
      <c r="AD8" s="8">
        <f t="shared" si="11"/>
        <v>0.43478260869565216</v>
      </c>
      <c r="AE8" s="8">
        <f t="shared" si="12"/>
        <v>5.5187637969094927E-3</v>
      </c>
      <c r="AF8" s="8">
        <f t="shared" si="13"/>
        <v>0</v>
      </c>
      <c r="AG8" s="8">
        <f t="shared" si="14"/>
        <v>0</v>
      </c>
      <c r="AH8" s="8">
        <f t="shared" si="15"/>
        <v>0</v>
      </c>
    </row>
    <row r="9" spans="1:34">
      <c r="A9" s="1">
        <v>44633</v>
      </c>
      <c r="B9">
        <v>26</v>
      </c>
      <c r="C9">
        <v>8</v>
      </c>
      <c r="D9">
        <v>12</v>
      </c>
      <c r="E9">
        <v>4</v>
      </c>
      <c r="F9">
        <v>8</v>
      </c>
      <c r="G9">
        <v>3</v>
      </c>
      <c r="H9">
        <v>3</v>
      </c>
      <c r="I9">
        <v>1</v>
      </c>
      <c r="J9">
        <v>20</v>
      </c>
      <c r="K9">
        <v>3</v>
      </c>
      <c r="L9">
        <v>18</v>
      </c>
      <c r="M9">
        <v>5</v>
      </c>
      <c r="N9">
        <v>6</v>
      </c>
      <c r="O9">
        <v>1</v>
      </c>
      <c r="P9">
        <v>2</v>
      </c>
      <c r="Q9">
        <v>0</v>
      </c>
      <c r="S9" s="8">
        <f t="shared" si="0"/>
        <v>1.7965726920950803E-2</v>
      </c>
      <c r="T9" s="8">
        <f t="shared" si="1"/>
        <v>2.5000000000000001E-2</v>
      </c>
      <c r="U9" s="8">
        <f t="shared" si="2"/>
        <v>4.0816326530612249E-2</v>
      </c>
      <c r="V9" s="8">
        <f t="shared" si="3"/>
        <v>3.6231884057971016E-2</v>
      </c>
      <c r="W9" s="8">
        <f t="shared" si="4"/>
        <v>4.7505938242280291E-2</v>
      </c>
      <c r="X9" s="8">
        <f t="shared" si="5"/>
        <v>1.6528925619834711E-2</v>
      </c>
      <c r="Y9" s="8">
        <f t="shared" si="6"/>
        <v>2.0408163265306124E-2</v>
      </c>
      <c r="Z9" s="8">
        <f t="shared" si="7"/>
        <v>5.3821313240043052E-3</v>
      </c>
      <c r="AA9" s="8">
        <f t="shared" si="8"/>
        <v>4.4179368235034239E-2</v>
      </c>
      <c r="AB9" s="8">
        <f t="shared" si="9"/>
        <v>1.0799136069114472E-2</v>
      </c>
      <c r="AC9" s="8">
        <f t="shared" si="10"/>
        <v>0.13090909090909092</v>
      </c>
      <c r="AD9" s="8">
        <f t="shared" si="11"/>
        <v>0.54347826086956519</v>
      </c>
      <c r="AE9" s="8">
        <f t="shared" si="12"/>
        <v>3.3112582781456956E-2</v>
      </c>
      <c r="AF9" s="8">
        <f t="shared" si="13"/>
        <v>1.1520737327188941E-2</v>
      </c>
      <c r="AG9" s="8">
        <f t="shared" si="14"/>
        <v>7.3529411764705885E-2</v>
      </c>
      <c r="AH9" s="8">
        <f t="shared" si="15"/>
        <v>0</v>
      </c>
    </row>
    <row r="10" spans="1:34">
      <c r="A10" s="1">
        <v>44634</v>
      </c>
      <c r="B10">
        <v>13</v>
      </c>
      <c r="C10">
        <v>19</v>
      </c>
      <c r="D10">
        <v>11</v>
      </c>
      <c r="E10">
        <v>1</v>
      </c>
      <c r="F10">
        <v>5</v>
      </c>
      <c r="G10">
        <v>0</v>
      </c>
      <c r="H10">
        <v>2</v>
      </c>
      <c r="I10">
        <v>0</v>
      </c>
      <c r="J10">
        <v>20</v>
      </c>
      <c r="K10">
        <v>1</v>
      </c>
      <c r="L10">
        <v>21</v>
      </c>
      <c r="M10">
        <v>3</v>
      </c>
      <c r="N10">
        <v>9</v>
      </c>
      <c r="O10">
        <v>0</v>
      </c>
      <c r="P10">
        <v>1</v>
      </c>
      <c r="Q10">
        <v>0</v>
      </c>
      <c r="S10" s="8">
        <f t="shared" si="0"/>
        <v>8.9828634604754015E-3</v>
      </c>
      <c r="T10" s="8">
        <f t="shared" si="1"/>
        <v>5.9374999999999997E-2</v>
      </c>
      <c r="U10" s="8">
        <f t="shared" si="2"/>
        <v>3.7414965986394558E-2</v>
      </c>
      <c r="V10" s="8">
        <f t="shared" si="3"/>
        <v>9.057971014492754E-3</v>
      </c>
      <c r="W10" s="8">
        <f t="shared" si="4"/>
        <v>2.9691211401425176E-2</v>
      </c>
      <c r="X10" s="8">
        <f t="shared" si="5"/>
        <v>0</v>
      </c>
      <c r="Y10" s="8">
        <f t="shared" si="6"/>
        <v>1.3605442176870748E-2</v>
      </c>
      <c r="Z10" s="8">
        <f t="shared" si="7"/>
        <v>0</v>
      </c>
      <c r="AA10" s="8">
        <f t="shared" si="8"/>
        <v>4.4179368235034239E-2</v>
      </c>
      <c r="AB10" s="8">
        <f t="shared" si="9"/>
        <v>3.599712023038157E-3</v>
      </c>
      <c r="AC10" s="8">
        <f t="shared" si="10"/>
        <v>0.15272727272727274</v>
      </c>
      <c r="AD10" s="8">
        <f t="shared" si="11"/>
        <v>0.32608695652173914</v>
      </c>
      <c r="AE10" s="8">
        <f t="shared" si="12"/>
        <v>4.9668874172185434E-2</v>
      </c>
      <c r="AF10" s="8">
        <f t="shared" si="13"/>
        <v>0</v>
      </c>
      <c r="AG10" s="8">
        <f t="shared" si="14"/>
        <v>3.6764705882352942E-2</v>
      </c>
      <c r="AH10" s="8">
        <f t="shared" si="15"/>
        <v>0</v>
      </c>
    </row>
    <row r="11" spans="1:34">
      <c r="A11" s="1">
        <v>44635</v>
      </c>
      <c r="B11">
        <v>32</v>
      </c>
      <c r="C11">
        <v>9</v>
      </c>
      <c r="D11">
        <v>14</v>
      </c>
      <c r="E11">
        <v>3</v>
      </c>
      <c r="F11">
        <v>9</v>
      </c>
      <c r="G11">
        <v>5</v>
      </c>
      <c r="H11" s="24"/>
      <c r="I11">
        <v>1</v>
      </c>
      <c r="J11">
        <v>18</v>
      </c>
      <c r="K11">
        <v>7</v>
      </c>
      <c r="L11">
        <v>14</v>
      </c>
      <c r="M11">
        <v>7</v>
      </c>
      <c r="N11">
        <v>7</v>
      </c>
      <c r="O11">
        <v>3</v>
      </c>
      <c r="P11">
        <v>5</v>
      </c>
      <c r="Q11">
        <v>0</v>
      </c>
      <c r="S11" s="8">
        <f t="shared" si="0"/>
        <v>2.2111663902708679E-2</v>
      </c>
      <c r="T11" s="8">
        <f t="shared" si="1"/>
        <v>2.8124999999999997E-2</v>
      </c>
      <c r="U11" s="8">
        <f t="shared" si="2"/>
        <v>4.7619047619047623E-2</v>
      </c>
      <c r="V11" s="8">
        <f t="shared" si="3"/>
        <v>2.717391304347826E-2</v>
      </c>
      <c r="W11" s="8">
        <f t="shared" si="4"/>
        <v>5.3444180522565318E-2</v>
      </c>
      <c r="X11" s="8">
        <f t="shared" si="5"/>
        <v>2.7548209366391185E-2</v>
      </c>
      <c r="Y11" s="8">
        <f t="shared" si="6"/>
        <v>0</v>
      </c>
      <c r="Z11" s="8">
        <f t="shared" si="7"/>
        <v>5.3821313240043052E-3</v>
      </c>
      <c r="AA11" s="8">
        <f t="shared" si="8"/>
        <v>3.9761431411530809E-2</v>
      </c>
      <c r="AB11" s="8">
        <f t="shared" si="9"/>
        <v>2.5197984161267097E-2</v>
      </c>
      <c r="AC11" s="8">
        <f t="shared" si="10"/>
        <v>0.10181818181818182</v>
      </c>
      <c r="AD11" s="8">
        <f t="shared" si="11"/>
        <v>0.76086956521739135</v>
      </c>
      <c r="AE11" s="8">
        <f t="shared" si="12"/>
        <v>3.8631346578366449E-2</v>
      </c>
      <c r="AF11" s="8">
        <f t="shared" si="13"/>
        <v>3.4562211981566823E-2</v>
      </c>
      <c r="AG11" s="8">
        <f t="shared" si="14"/>
        <v>0.18382352941176472</v>
      </c>
      <c r="AH11" s="8">
        <f t="shared" si="15"/>
        <v>0</v>
      </c>
    </row>
    <row r="12" spans="1:34">
      <c r="A12" s="1">
        <v>44636</v>
      </c>
      <c r="B12">
        <v>23</v>
      </c>
      <c r="C12">
        <v>3</v>
      </c>
      <c r="D12">
        <v>1</v>
      </c>
      <c r="E12">
        <v>1</v>
      </c>
      <c r="F12">
        <v>0</v>
      </c>
      <c r="G12">
        <v>2</v>
      </c>
      <c r="H12">
        <v>7</v>
      </c>
      <c r="I12">
        <v>0</v>
      </c>
      <c r="J12">
        <v>7</v>
      </c>
      <c r="K12">
        <v>5</v>
      </c>
      <c r="L12">
        <v>15</v>
      </c>
      <c r="M12">
        <v>0</v>
      </c>
      <c r="N12">
        <v>4</v>
      </c>
      <c r="O12" s="24"/>
      <c r="P12">
        <v>2</v>
      </c>
      <c r="Q12">
        <v>0</v>
      </c>
      <c r="S12" s="8">
        <f t="shared" si="0"/>
        <v>1.5892758430071863E-2</v>
      </c>
      <c r="T12" s="8">
        <f t="shared" si="1"/>
        <v>9.3749999999999997E-3</v>
      </c>
      <c r="U12" s="8">
        <f t="shared" si="2"/>
        <v>3.4013605442176869E-3</v>
      </c>
      <c r="V12" s="8">
        <f t="shared" si="3"/>
        <v>9.057971014492754E-3</v>
      </c>
      <c r="W12" s="8">
        <f t="shared" si="4"/>
        <v>0</v>
      </c>
      <c r="X12" s="8">
        <f t="shared" si="5"/>
        <v>1.1019283746556472E-2</v>
      </c>
      <c r="Y12" s="8">
        <f t="shared" si="6"/>
        <v>4.7619047619047623E-2</v>
      </c>
      <c r="Z12" s="8">
        <f t="shared" si="7"/>
        <v>0</v>
      </c>
      <c r="AA12" s="8">
        <f t="shared" si="8"/>
        <v>1.5462778882261982E-2</v>
      </c>
      <c r="AB12" s="8">
        <f t="shared" si="9"/>
        <v>1.7998560115190784E-2</v>
      </c>
      <c r="AC12" s="8">
        <f t="shared" si="10"/>
        <v>0.1090909090909091</v>
      </c>
      <c r="AD12" s="8">
        <f t="shared" si="11"/>
        <v>0</v>
      </c>
      <c r="AE12" s="8">
        <f t="shared" si="12"/>
        <v>2.2075055187637971E-2</v>
      </c>
      <c r="AF12" s="8">
        <f t="shared" si="13"/>
        <v>0</v>
      </c>
      <c r="AG12" s="8">
        <f t="shared" si="14"/>
        <v>7.3529411764705885E-2</v>
      </c>
      <c r="AH12" s="8">
        <f t="shared" si="15"/>
        <v>0</v>
      </c>
    </row>
    <row r="13" spans="1:34">
      <c r="A13" s="1">
        <v>44637</v>
      </c>
      <c r="B13">
        <v>5</v>
      </c>
      <c r="C13">
        <v>1</v>
      </c>
      <c r="D13">
        <v>9</v>
      </c>
      <c r="E13">
        <v>0</v>
      </c>
      <c r="F13">
        <v>0</v>
      </c>
      <c r="G13">
        <v>3</v>
      </c>
      <c r="H13">
        <v>5</v>
      </c>
      <c r="I13">
        <v>2</v>
      </c>
      <c r="J13">
        <v>65</v>
      </c>
      <c r="K13">
        <v>2</v>
      </c>
      <c r="L13">
        <v>3</v>
      </c>
      <c r="M13">
        <v>0</v>
      </c>
      <c r="N13">
        <v>9</v>
      </c>
      <c r="O13">
        <v>0</v>
      </c>
      <c r="P13">
        <v>1</v>
      </c>
      <c r="Q13">
        <v>0</v>
      </c>
      <c r="S13" s="8">
        <f t="shared" si="0"/>
        <v>3.454947484798231E-3</v>
      </c>
      <c r="T13" s="8">
        <f t="shared" si="1"/>
        <v>3.1250000000000002E-3</v>
      </c>
      <c r="U13" s="8">
        <f t="shared" si="2"/>
        <v>3.0612244897959183E-2</v>
      </c>
      <c r="V13" s="8">
        <f t="shared" si="3"/>
        <v>0</v>
      </c>
      <c r="W13" s="8">
        <f t="shared" si="4"/>
        <v>0</v>
      </c>
      <c r="X13" s="8">
        <f t="shared" si="5"/>
        <v>1.6528925619834711E-2</v>
      </c>
      <c r="Y13" s="8">
        <f t="shared" si="6"/>
        <v>3.4013605442176867E-2</v>
      </c>
      <c r="Z13" s="8">
        <f t="shared" si="7"/>
        <v>1.076426264800861E-2</v>
      </c>
      <c r="AA13" s="8">
        <f t="shared" si="8"/>
        <v>0.1435829467638613</v>
      </c>
      <c r="AB13" s="8">
        <f t="shared" si="9"/>
        <v>7.199424046076314E-3</v>
      </c>
      <c r="AC13" s="8">
        <f t="shared" si="10"/>
        <v>2.181818181818182E-2</v>
      </c>
      <c r="AD13" s="8">
        <f t="shared" si="11"/>
        <v>0</v>
      </c>
      <c r="AE13" s="8">
        <f t="shared" si="12"/>
        <v>4.9668874172185434E-2</v>
      </c>
      <c r="AF13" s="8">
        <f t="shared" si="13"/>
        <v>0</v>
      </c>
      <c r="AG13" s="8">
        <f t="shared" si="14"/>
        <v>3.6764705882352942E-2</v>
      </c>
      <c r="AH13" s="8">
        <f t="shared" si="15"/>
        <v>0</v>
      </c>
    </row>
    <row r="14" spans="1:34">
      <c r="A14" s="1">
        <v>44638</v>
      </c>
      <c r="B14">
        <v>36</v>
      </c>
      <c r="C14">
        <v>6</v>
      </c>
      <c r="D14">
        <v>17</v>
      </c>
      <c r="E14">
        <v>2</v>
      </c>
      <c r="F14">
        <v>8</v>
      </c>
      <c r="G14">
        <v>14</v>
      </c>
      <c r="H14">
        <v>12</v>
      </c>
      <c r="I14">
        <v>3</v>
      </c>
      <c r="J14">
        <v>37</v>
      </c>
      <c r="K14">
        <v>18</v>
      </c>
      <c r="L14">
        <v>11</v>
      </c>
      <c r="M14">
        <v>8</v>
      </c>
      <c r="N14">
        <v>8</v>
      </c>
      <c r="O14">
        <v>1</v>
      </c>
      <c r="P14">
        <v>1</v>
      </c>
      <c r="Q14">
        <v>0</v>
      </c>
      <c r="S14" s="8">
        <f t="shared" si="0"/>
        <v>2.4875621890547261E-2</v>
      </c>
      <c r="T14" s="8">
        <f t="shared" si="1"/>
        <v>1.8749999999999999E-2</v>
      </c>
      <c r="U14" s="8">
        <f t="shared" si="2"/>
        <v>5.7823129251700675E-2</v>
      </c>
      <c r="V14" s="8">
        <f t="shared" si="3"/>
        <v>1.8115942028985508E-2</v>
      </c>
      <c r="W14" s="8">
        <f t="shared" si="4"/>
        <v>4.7505938242280291E-2</v>
      </c>
      <c r="X14" s="8">
        <f t="shared" si="5"/>
        <v>7.7134986225895319E-2</v>
      </c>
      <c r="Y14" s="8">
        <f t="shared" si="6"/>
        <v>8.1632653061224497E-2</v>
      </c>
      <c r="Z14" s="8">
        <f t="shared" si="7"/>
        <v>1.6146393972012917E-2</v>
      </c>
      <c r="AA14" s="8">
        <f t="shared" si="8"/>
        <v>8.1731831234813354E-2</v>
      </c>
      <c r="AB14" s="8">
        <f t="shared" si="9"/>
        <v>6.4794816414686818E-2</v>
      </c>
      <c r="AC14" s="8">
        <f t="shared" si="10"/>
        <v>0.08</v>
      </c>
      <c r="AD14" s="8">
        <f t="shared" si="11"/>
        <v>0.86956521739130432</v>
      </c>
      <c r="AE14" s="8">
        <f t="shared" si="12"/>
        <v>4.4150110375275942E-2</v>
      </c>
      <c r="AF14" s="8">
        <f t="shared" si="13"/>
        <v>1.1520737327188941E-2</v>
      </c>
      <c r="AG14" s="8">
        <f t="shared" si="14"/>
        <v>3.6764705882352942E-2</v>
      </c>
      <c r="AH14" s="8">
        <f t="shared" si="15"/>
        <v>0</v>
      </c>
    </row>
    <row r="15" spans="1:34">
      <c r="A15" s="1">
        <v>44639</v>
      </c>
      <c r="B15">
        <v>51</v>
      </c>
      <c r="C15">
        <v>25</v>
      </c>
      <c r="D15">
        <v>20</v>
      </c>
      <c r="E15">
        <v>0</v>
      </c>
      <c r="F15">
        <v>5</v>
      </c>
      <c r="G15">
        <v>17</v>
      </c>
      <c r="H15">
        <v>7</v>
      </c>
      <c r="I15">
        <v>12</v>
      </c>
      <c r="J15">
        <v>1</v>
      </c>
      <c r="K15">
        <v>14</v>
      </c>
      <c r="L15">
        <v>47</v>
      </c>
      <c r="M15">
        <v>3</v>
      </c>
      <c r="N15">
        <v>12</v>
      </c>
      <c r="O15">
        <v>0</v>
      </c>
      <c r="P15">
        <v>4</v>
      </c>
      <c r="Q15">
        <v>23</v>
      </c>
      <c r="S15" s="8">
        <f t="shared" si="0"/>
        <v>3.5240464344941956E-2</v>
      </c>
      <c r="T15" s="8">
        <f t="shared" si="1"/>
        <v>7.8125E-2</v>
      </c>
      <c r="U15" s="8">
        <f t="shared" si="2"/>
        <v>6.8027210884353734E-2</v>
      </c>
      <c r="V15" s="8">
        <f t="shared" si="3"/>
        <v>0</v>
      </c>
      <c r="W15" s="8">
        <f t="shared" si="4"/>
        <v>2.9691211401425176E-2</v>
      </c>
      <c r="X15" s="8">
        <f t="shared" si="5"/>
        <v>9.366391184573003E-2</v>
      </c>
      <c r="Y15" s="8">
        <f t="shared" si="6"/>
        <v>4.7619047619047623E-2</v>
      </c>
      <c r="Z15" s="8">
        <f t="shared" si="7"/>
        <v>6.4585575888051666E-2</v>
      </c>
      <c r="AA15" s="8">
        <f t="shared" si="8"/>
        <v>2.2089684117517121E-3</v>
      </c>
      <c r="AB15" s="8">
        <f t="shared" si="9"/>
        <v>5.0395968322534193E-2</v>
      </c>
      <c r="AC15" s="8">
        <f t="shared" si="10"/>
        <v>0.3418181818181818</v>
      </c>
      <c r="AD15" s="8">
        <f t="shared" si="11"/>
        <v>0.32608695652173914</v>
      </c>
      <c r="AE15" s="8">
        <f t="shared" si="12"/>
        <v>6.6225165562913912E-2</v>
      </c>
      <c r="AF15" s="8">
        <f t="shared" si="13"/>
        <v>0</v>
      </c>
      <c r="AG15" s="8">
        <f t="shared" si="14"/>
        <v>0.14705882352941177</v>
      </c>
      <c r="AH15" s="8">
        <f t="shared" si="15"/>
        <v>0.48523206751054848</v>
      </c>
    </row>
    <row r="16" spans="1:34">
      <c r="A16" s="1">
        <v>44640</v>
      </c>
      <c r="B16">
        <v>190</v>
      </c>
      <c r="C16">
        <v>38</v>
      </c>
      <c r="D16">
        <v>39</v>
      </c>
      <c r="E16">
        <v>11</v>
      </c>
      <c r="F16">
        <v>31</v>
      </c>
      <c r="G16">
        <v>17</v>
      </c>
      <c r="H16">
        <v>11</v>
      </c>
      <c r="I16">
        <v>6</v>
      </c>
      <c r="J16">
        <v>236</v>
      </c>
      <c r="K16">
        <v>11</v>
      </c>
      <c r="L16">
        <v>38</v>
      </c>
      <c r="M16">
        <v>11</v>
      </c>
      <c r="N16">
        <v>7</v>
      </c>
      <c r="O16">
        <v>4</v>
      </c>
      <c r="P16">
        <v>12</v>
      </c>
      <c r="Q16">
        <v>12</v>
      </c>
      <c r="S16" s="8">
        <f t="shared" si="0"/>
        <v>0.13128800442233277</v>
      </c>
      <c r="T16" s="8">
        <f t="shared" si="1"/>
        <v>0.11874999999999999</v>
      </c>
      <c r="U16" s="8">
        <f t="shared" si="2"/>
        <v>0.13265306122448978</v>
      </c>
      <c r="V16" s="8">
        <f t="shared" si="3"/>
        <v>9.9637681159420288E-2</v>
      </c>
      <c r="W16" s="8">
        <f t="shared" si="4"/>
        <v>0.18408551068883611</v>
      </c>
      <c r="X16" s="8">
        <f t="shared" si="5"/>
        <v>9.366391184573003E-2</v>
      </c>
      <c r="Y16" s="8">
        <f t="shared" si="6"/>
        <v>7.4829931972789115E-2</v>
      </c>
      <c r="Z16" s="8">
        <f t="shared" si="7"/>
        <v>3.2292787944025833E-2</v>
      </c>
      <c r="AA16" s="8">
        <f t="shared" si="8"/>
        <v>0.52131654517340398</v>
      </c>
      <c r="AB16" s="8">
        <f t="shared" si="9"/>
        <v>3.9596832253419728E-2</v>
      </c>
      <c r="AC16" s="8">
        <f t="shared" si="10"/>
        <v>0.27636363636363637</v>
      </c>
      <c r="AD16" s="8">
        <f t="shared" si="11"/>
        <v>1.1956521739130435</v>
      </c>
      <c r="AE16" s="8">
        <f t="shared" si="12"/>
        <v>3.8631346578366449E-2</v>
      </c>
      <c r="AF16" s="8">
        <f t="shared" si="13"/>
        <v>4.6082949308755762E-2</v>
      </c>
      <c r="AG16" s="8">
        <f t="shared" si="14"/>
        <v>0.44117647058823534</v>
      </c>
      <c r="AH16" s="8">
        <f t="shared" si="15"/>
        <v>0.25316455696202533</v>
      </c>
    </row>
    <row r="17" spans="1:34">
      <c r="A17" s="1">
        <v>44641</v>
      </c>
      <c r="B17">
        <v>128</v>
      </c>
      <c r="C17">
        <v>44</v>
      </c>
      <c r="D17">
        <v>111</v>
      </c>
      <c r="E17">
        <v>23</v>
      </c>
      <c r="F17">
        <v>38</v>
      </c>
      <c r="G17">
        <v>24</v>
      </c>
      <c r="H17">
        <v>23</v>
      </c>
      <c r="I17">
        <v>9</v>
      </c>
      <c r="J17">
        <v>113</v>
      </c>
      <c r="K17">
        <v>61</v>
      </c>
      <c r="L17">
        <v>101</v>
      </c>
      <c r="M17">
        <v>15</v>
      </c>
      <c r="N17">
        <v>31</v>
      </c>
      <c r="O17">
        <v>4</v>
      </c>
      <c r="P17">
        <v>19</v>
      </c>
      <c r="Q17">
        <v>35</v>
      </c>
      <c r="S17" s="8">
        <f t="shared" si="0"/>
        <v>8.8446655610834715E-2</v>
      </c>
      <c r="T17" s="8">
        <f t="shared" si="1"/>
        <v>0.13750000000000001</v>
      </c>
      <c r="U17" s="8">
        <f t="shared" si="2"/>
        <v>0.3775510204081633</v>
      </c>
      <c r="V17" s="8">
        <f t="shared" si="3"/>
        <v>0.20833333333333331</v>
      </c>
      <c r="W17" s="8">
        <f t="shared" si="4"/>
        <v>0.22565320665083133</v>
      </c>
      <c r="X17" s="8">
        <f t="shared" si="5"/>
        <v>0.13223140495867769</v>
      </c>
      <c r="Y17" s="8">
        <f t="shared" si="6"/>
        <v>0.15646258503401361</v>
      </c>
      <c r="Z17" s="8">
        <f t="shared" si="7"/>
        <v>4.843918191603875E-2</v>
      </c>
      <c r="AA17" s="8">
        <f t="shared" si="8"/>
        <v>0.24961343052794346</v>
      </c>
      <c r="AB17" s="8">
        <f t="shared" si="9"/>
        <v>0.21958243340532757</v>
      </c>
      <c r="AC17" s="8">
        <f t="shared" si="10"/>
        <v>0.7345454545454545</v>
      </c>
      <c r="AD17" s="8">
        <f t="shared" si="11"/>
        <v>1.6304347826086958</v>
      </c>
      <c r="AE17" s="8">
        <f t="shared" si="12"/>
        <v>0.17108167770419427</v>
      </c>
      <c r="AF17" s="8">
        <f t="shared" si="13"/>
        <v>4.6082949308755762E-2</v>
      </c>
      <c r="AG17" s="8">
        <f t="shared" si="14"/>
        <v>0.69852941176470584</v>
      </c>
      <c r="AH17" s="8">
        <f t="shared" si="15"/>
        <v>0.73839662447257381</v>
      </c>
    </row>
    <row r="18" spans="1:34">
      <c r="A18" s="1">
        <v>44642</v>
      </c>
      <c r="B18">
        <v>200</v>
      </c>
      <c r="C18">
        <v>57</v>
      </c>
      <c r="D18">
        <v>78</v>
      </c>
      <c r="E18">
        <v>16</v>
      </c>
      <c r="F18">
        <v>25</v>
      </c>
      <c r="G18">
        <v>17</v>
      </c>
      <c r="H18">
        <v>11</v>
      </c>
      <c r="I18">
        <v>2</v>
      </c>
      <c r="J18">
        <v>285</v>
      </c>
      <c r="K18">
        <v>11</v>
      </c>
      <c r="L18">
        <v>107</v>
      </c>
      <c r="M18">
        <v>4</v>
      </c>
      <c r="N18">
        <v>31</v>
      </c>
      <c r="O18">
        <v>19</v>
      </c>
      <c r="P18">
        <v>7</v>
      </c>
      <c r="Q18">
        <v>19</v>
      </c>
      <c r="S18" s="8">
        <f t="shared" si="0"/>
        <v>0.13819789939192922</v>
      </c>
      <c r="T18" s="8">
        <f t="shared" si="1"/>
        <v>0.17812499999999998</v>
      </c>
      <c r="U18" s="8">
        <f t="shared" si="2"/>
        <v>0.26530612244897955</v>
      </c>
      <c r="V18" s="8">
        <f t="shared" si="3"/>
        <v>0.14492753623188406</v>
      </c>
      <c r="W18" s="8">
        <f t="shared" si="4"/>
        <v>0.14845605700712589</v>
      </c>
      <c r="X18" s="8">
        <f t="shared" si="5"/>
        <v>9.366391184573003E-2</v>
      </c>
      <c r="Y18" s="8">
        <f t="shared" si="6"/>
        <v>7.4829931972789115E-2</v>
      </c>
      <c r="Z18" s="8">
        <f t="shared" si="7"/>
        <v>1.076426264800861E-2</v>
      </c>
      <c r="AA18" s="8">
        <f t="shared" si="8"/>
        <v>0.62955599734923795</v>
      </c>
      <c r="AB18" s="8">
        <f t="shared" si="9"/>
        <v>3.9596832253419728E-2</v>
      </c>
      <c r="AC18" s="8">
        <f t="shared" si="10"/>
        <v>0.77818181818181809</v>
      </c>
      <c r="AD18" s="8">
        <f t="shared" si="11"/>
        <v>0.43478260869565216</v>
      </c>
      <c r="AE18" s="8">
        <f t="shared" si="12"/>
        <v>0.17108167770419427</v>
      </c>
      <c r="AF18" s="8">
        <f t="shared" si="13"/>
        <v>0.21889400921658986</v>
      </c>
      <c r="AG18" s="8">
        <f t="shared" si="14"/>
        <v>0.25735294117647056</v>
      </c>
      <c r="AH18" s="8">
        <f t="shared" si="15"/>
        <v>0.40084388185654013</v>
      </c>
    </row>
    <row r="19" spans="1:34">
      <c r="A19" s="1">
        <v>44643</v>
      </c>
      <c r="B19">
        <v>185</v>
      </c>
      <c r="C19">
        <v>17</v>
      </c>
      <c r="D19">
        <v>99</v>
      </c>
      <c r="E19">
        <v>9</v>
      </c>
      <c r="F19">
        <v>46</v>
      </c>
      <c r="G19" s="24"/>
      <c r="H19">
        <v>23</v>
      </c>
      <c r="I19">
        <v>7</v>
      </c>
      <c r="J19">
        <v>237</v>
      </c>
      <c r="K19">
        <v>52</v>
      </c>
      <c r="L19">
        <v>66</v>
      </c>
      <c r="M19">
        <v>5</v>
      </c>
      <c r="N19">
        <v>32</v>
      </c>
      <c r="O19">
        <v>10</v>
      </c>
      <c r="P19">
        <v>12</v>
      </c>
      <c r="Q19">
        <v>52</v>
      </c>
      <c r="S19" s="8">
        <f t="shared" si="0"/>
        <v>0.12783305693753455</v>
      </c>
      <c r="T19" s="8">
        <f t="shared" si="1"/>
        <v>5.3125000000000006E-2</v>
      </c>
      <c r="U19" s="8">
        <f t="shared" si="2"/>
        <v>0.33673469387755106</v>
      </c>
      <c r="V19" s="8">
        <f t="shared" si="3"/>
        <v>8.1521739130434784E-2</v>
      </c>
      <c r="W19" s="8">
        <f t="shared" si="4"/>
        <v>0.27315914489311166</v>
      </c>
      <c r="X19" s="8">
        <f t="shared" si="5"/>
        <v>0</v>
      </c>
      <c r="Y19" s="8">
        <f t="shared" si="6"/>
        <v>0.15646258503401361</v>
      </c>
      <c r="Z19" s="8">
        <f t="shared" si="7"/>
        <v>3.7674919268030141E-2</v>
      </c>
      <c r="AA19" s="8">
        <f t="shared" si="8"/>
        <v>0.52352551358515576</v>
      </c>
      <c r="AB19" s="8">
        <f t="shared" si="9"/>
        <v>0.18718502519798419</v>
      </c>
      <c r="AC19" s="8">
        <f t="shared" si="10"/>
        <v>0.48</v>
      </c>
      <c r="AD19" s="8">
        <f t="shared" si="11"/>
        <v>0.54347826086956519</v>
      </c>
      <c r="AE19" s="8">
        <f t="shared" si="12"/>
        <v>0.17660044150110377</v>
      </c>
      <c r="AF19" s="8">
        <f t="shared" si="13"/>
        <v>0.1152073732718894</v>
      </c>
      <c r="AG19" s="8">
        <f t="shared" si="14"/>
        <v>0.44117647058823534</v>
      </c>
      <c r="AH19" s="8">
        <f t="shared" si="15"/>
        <v>1.0970464135021099</v>
      </c>
    </row>
    <row r="20" spans="1:34">
      <c r="A20" s="1">
        <v>44644</v>
      </c>
      <c r="B20">
        <v>183</v>
      </c>
      <c r="C20">
        <v>86</v>
      </c>
      <c r="D20">
        <v>143</v>
      </c>
      <c r="E20">
        <v>48</v>
      </c>
      <c r="F20">
        <v>59</v>
      </c>
      <c r="G20">
        <v>34</v>
      </c>
      <c r="H20">
        <v>14</v>
      </c>
      <c r="I20">
        <v>17</v>
      </c>
      <c r="J20">
        <v>467</v>
      </c>
      <c r="K20">
        <v>83</v>
      </c>
      <c r="L20">
        <v>127</v>
      </c>
      <c r="M20">
        <v>10</v>
      </c>
      <c r="N20">
        <v>83</v>
      </c>
      <c r="O20">
        <v>13</v>
      </c>
      <c r="P20">
        <v>18</v>
      </c>
      <c r="Q20">
        <v>82</v>
      </c>
      <c r="S20" s="8">
        <f t="shared" si="0"/>
        <v>0.12645107794361526</v>
      </c>
      <c r="T20" s="8">
        <f t="shared" si="1"/>
        <v>0.26874999999999999</v>
      </c>
      <c r="U20" s="8">
        <f t="shared" si="2"/>
        <v>0.48639455782312929</v>
      </c>
      <c r="V20" s="8">
        <f t="shared" si="3"/>
        <v>0.43478260869565216</v>
      </c>
      <c r="W20" s="8">
        <f t="shared" si="4"/>
        <v>0.3503562945368171</v>
      </c>
      <c r="X20" s="8">
        <f t="shared" si="5"/>
        <v>0.18732782369146006</v>
      </c>
      <c r="Y20" s="8">
        <f t="shared" si="6"/>
        <v>9.5238095238095247E-2</v>
      </c>
      <c r="Z20" s="8">
        <f t="shared" si="7"/>
        <v>9.1496232508073205E-2</v>
      </c>
      <c r="AA20" s="8">
        <f t="shared" si="8"/>
        <v>1.0315882482880494</v>
      </c>
      <c r="AB20" s="8">
        <f t="shared" si="9"/>
        <v>0.29877609791216703</v>
      </c>
      <c r="AC20" s="8">
        <f t="shared" si="10"/>
        <v>0.9236363636363637</v>
      </c>
      <c r="AD20" s="8">
        <f t="shared" si="11"/>
        <v>1.0869565217391304</v>
      </c>
      <c r="AE20" s="8">
        <f t="shared" si="12"/>
        <v>0.45805739514348787</v>
      </c>
      <c r="AF20" s="8">
        <f t="shared" si="13"/>
        <v>0.14976958525345621</v>
      </c>
      <c r="AG20" s="8">
        <f t="shared" si="14"/>
        <v>0.66176470588235292</v>
      </c>
      <c r="AH20" s="8">
        <f t="shared" si="15"/>
        <v>1.729957805907173</v>
      </c>
    </row>
    <row r="21" spans="1:34">
      <c r="A21" s="1">
        <v>44645</v>
      </c>
      <c r="B21">
        <v>1455</v>
      </c>
      <c r="C21">
        <v>12</v>
      </c>
      <c r="D21">
        <v>2</v>
      </c>
      <c r="E21">
        <v>2</v>
      </c>
      <c r="F21">
        <v>2</v>
      </c>
      <c r="G21">
        <v>6</v>
      </c>
      <c r="H21">
        <v>0</v>
      </c>
      <c r="I21">
        <v>11</v>
      </c>
      <c r="J21">
        <v>196</v>
      </c>
      <c r="K21">
        <v>3</v>
      </c>
      <c r="L21">
        <v>19</v>
      </c>
      <c r="M21">
        <v>1</v>
      </c>
      <c r="N21">
        <v>13</v>
      </c>
      <c r="O21">
        <v>13</v>
      </c>
      <c r="P21">
        <v>0</v>
      </c>
      <c r="Q21">
        <v>41</v>
      </c>
      <c r="S21" s="8">
        <f t="shared" si="0"/>
        <v>1.0053897180762852</v>
      </c>
      <c r="T21" s="8">
        <f t="shared" si="1"/>
        <v>3.7499999999999999E-2</v>
      </c>
      <c r="U21" s="8">
        <f t="shared" si="2"/>
        <v>6.8027210884353739E-3</v>
      </c>
      <c r="V21" s="8">
        <f t="shared" si="3"/>
        <v>1.8115942028985508E-2</v>
      </c>
      <c r="W21" s="8">
        <f t="shared" si="4"/>
        <v>1.1876484560570073E-2</v>
      </c>
      <c r="X21" s="8">
        <f t="shared" si="5"/>
        <v>3.3057851239669422E-2</v>
      </c>
      <c r="Y21" s="8">
        <f t="shared" si="6"/>
        <v>0</v>
      </c>
      <c r="Z21" s="8">
        <f t="shared" si="7"/>
        <v>5.9203444564047358E-2</v>
      </c>
      <c r="AA21" s="8">
        <f t="shared" si="8"/>
        <v>0.43295780870333556</v>
      </c>
      <c r="AB21" s="8">
        <f t="shared" si="9"/>
        <v>1.0799136069114472E-2</v>
      </c>
      <c r="AC21" s="8">
        <f t="shared" si="10"/>
        <v>0.13818181818181818</v>
      </c>
      <c r="AD21" s="8">
        <f t="shared" si="11"/>
        <v>0.10869565217391304</v>
      </c>
      <c r="AE21" s="8">
        <f t="shared" si="12"/>
        <v>7.1743929359823405E-2</v>
      </c>
      <c r="AF21" s="8">
        <f t="shared" si="13"/>
        <v>0.14976958525345621</v>
      </c>
      <c r="AG21" s="8">
        <f t="shared" si="14"/>
        <v>0</v>
      </c>
      <c r="AH21" s="8">
        <f t="shared" si="15"/>
        <v>0.86497890295358648</v>
      </c>
    </row>
    <row r="22" spans="1:34">
      <c r="A22" s="1">
        <v>44646</v>
      </c>
      <c r="B22">
        <v>267</v>
      </c>
      <c r="C22">
        <v>144</v>
      </c>
      <c r="D22">
        <v>292</v>
      </c>
      <c r="E22">
        <v>20</v>
      </c>
      <c r="F22">
        <v>100</v>
      </c>
      <c r="G22">
        <v>53</v>
      </c>
      <c r="H22">
        <v>37</v>
      </c>
      <c r="I22">
        <v>14</v>
      </c>
      <c r="J22">
        <v>899</v>
      </c>
      <c r="K22">
        <v>129</v>
      </c>
      <c r="L22">
        <v>234</v>
      </c>
      <c r="M22">
        <v>4</v>
      </c>
      <c r="N22">
        <v>70</v>
      </c>
      <c r="O22">
        <v>20</v>
      </c>
      <c r="P22">
        <v>81</v>
      </c>
      <c r="Q22">
        <v>26</v>
      </c>
      <c r="S22" s="8">
        <f t="shared" si="0"/>
        <v>0.18449419568822553</v>
      </c>
      <c r="T22" s="8">
        <f t="shared" si="1"/>
        <v>0.44999999999999996</v>
      </c>
      <c r="U22" s="8">
        <f t="shared" si="2"/>
        <v>0.99319727891156462</v>
      </c>
      <c r="V22" s="8">
        <f t="shared" si="3"/>
        <v>0.18115942028985507</v>
      </c>
      <c r="W22" s="8">
        <f t="shared" si="4"/>
        <v>0.59382422802850354</v>
      </c>
      <c r="X22" s="8">
        <f t="shared" si="5"/>
        <v>0.29201101928374656</v>
      </c>
      <c r="Y22" s="8">
        <f t="shared" si="6"/>
        <v>0.25170068027210885</v>
      </c>
      <c r="Z22" s="8">
        <f t="shared" si="7"/>
        <v>7.5349838536060282E-2</v>
      </c>
      <c r="AA22" s="8">
        <f t="shared" si="8"/>
        <v>1.9858626021647892</v>
      </c>
      <c r="AB22" s="8">
        <f t="shared" si="9"/>
        <v>0.46436285097192226</v>
      </c>
      <c r="AC22" s="8">
        <f t="shared" si="10"/>
        <v>1.7018181818181819</v>
      </c>
      <c r="AD22" s="8">
        <f t="shared" si="11"/>
        <v>0.43478260869565216</v>
      </c>
      <c r="AE22" s="8">
        <f t="shared" si="12"/>
        <v>0.38631346578366449</v>
      </c>
      <c r="AF22" s="8">
        <f t="shared" si="13"/>
        <v>0.2304147465437788</v>
      </c>
      <c r="AG22" s="8">
        <f t="shared" si="14"/>
        <v>2.9779411764705883</v>
      </c>
      <c r="AH22" s="8">
        <f t="shared" si="15"/>
        <v>0.54852320675105493</v>
      </c>
    </row>
    <row r="23" spans="1:34">
      <c r="A23" s="1">
        <v>44647</v>
      </c>
      <c r="B23">
        <v>1005</v>
      </c>
      <c r="C23">
        <v>49</v>
      </c>
      <c r="D23">
        <v>218</v>
      </c>
      <c r="E23">
        <v>41</v>
      </c>
      <c r="F23">
        <v>61</v>
      </c>
      <c r="G23">
        <v>49</v>
      </c>
      <c r="H23">
        <v>22</v>
      </c>
      <c r="I23">
        <v>26</v>
      </c>
      <c r="J23">
        <v>574</v>
      </c>
      <c r="K23">
        <v>74</v>
      </c>
      <c r="L23">
        <v>236</v>
      </c>
      <c r="M23">
        <v>10</v>
      </c>
      <c r="N23">
        <v>174</v>
      </c>
      <c r="O23">
        <v>35</v>
      </c>
      <c r="P23">
        <v>40</v>
      </c>
      <c r="Q23">
        <v>236</v>
      </c>
      <c r="S23" s="8">
        <f t="shared" si="0"/>
        <v>0.69444444444444442</v>
      </c>
      <c r="T23" s="8">
        <f t="shared" si="1"/>
        <v>0.15312500000000001</v>
      </c>
      <c r="U23" s="8">
        <f t="shared" si="2"/>
        <v>0.74149659863945572</v>
      </c>
      <c r="V23" s="8">
        <f t="shared" si="3"/>
        <v>0.37137681159420288</v>
      </c>
      <c r="W23" s="8">
        <f t="shared" si="4"/>
        <v>0.36223277909738721</v>
      </c>
      <c r="X23" s="8">
        <f t="shared" si="5"/>
        <v>0.26997245179063362</v>
      </c>
      <c r="Y23" s="8">
        <f t="shared" si="6"/>
        <v>0.14965986394557823</v>
      </c>
      <c r="Z23" s="8">
        <f t="shared" si="7"/>
        <v>0.13993541442411195</v>
      </c>
      <c r="AA23" s="8">
        <f t="shared" si="8"/>
        <v>1.2679478683454826</v>
      </c>
      <c r="AB23" s="8">
        <f t="shared" si="9"/>
        <v>0.26637868970482359</v>
      </c>
      <c r="AC23" s="8">
        <f t="shared" si="10"/>
        <v>1.7163636363636363</v>
      </c>
      <c r="AD23" s="8">
        <f t="shared" si="11"/>
        <v>1.0869565217391304</v>
      </c>
      <c r="AE23" s="8">
        <f t="shared" si="12"/>
        <v>0.96026490066225167</v>
      </c>
      <c r="AF23" s="8">
        <f t="shared" si="13"/>
        <v>0.40322580645161288</v>
      </c>
      <c r="AG23" s="8">
        <f t="shared" si="14"/>
        <v>1.4705882352941178</v>
      </c>
      <c r="AH23" s="8">
        <f t="shared" si="15"/>
        <v>4.9789029535864984</v>
      </c>
    </row>
    <row r="24" spans="1:34">
      <c r="A24" s="1">
        <v>44648</v>
      </c>
      <c r="B24">
        <v>2106</v>
      </c>
      <c r="C24">
        <v>266</v>
      </c>
      <c r="D24">
        <v>60</v>
      </c>
      <c r="E24">
        <v>99</v>
      </c>
      <c r="F24">
        <v>90</v>
      </c>
      <c r="G24">
        <v>53</v>
      </c>
      <c r="H24">
        <v>1</v>
      </c>
      <c r="I24">
        <v>41</v>
      </c>
      <c r="J24">
        <v>335</v>
      </c>
      <c r="K24">
        <v>292</v>
      </c>
      <c r="L24">
        <v>172</v>
      </c>
      <c r="M24">
        <v>17</v>
      </c>
      <c r="N24">
        <v>81</v>
      </c>
      <c r="O24">
        <v>51</v>
      </c>
      <c r="P24">
        <v>100</v>
      </c>
      <c r="Q24">
        <v>67</v>
      </c>
      <c r="S24" s="8">
        <f t="shared" si="0"/>
        <v>1.455223880597015</v>
      </c>
      <c r="T24" s="8">
        <f t="shared" si="1"/>
        <v>0.83125000000000004</v>
      </c>
      <c r="U24" s="8">
        <f t="shared" si="2"/>
        <v>0.2040816326530612</v>
      </c>
      <c r="V24" s="8">
        <f t="shared" si="3"/>
        <v>0.89673913043478259</v>
      </c>
      <c r="W24" s="8">
        <f t="shared" si="4"/>
        <v>0.53444180522565321</v>
      </c>
      <c r="X24" s="8">
        <f t="shared" si="5"/>
        <v>0.29201101928374656</v>
      </c>
      <c r="Y24" s="8">
        <f t="shared" si="6"/>
        <v>6.8027210884353739E-3</v>
      </c>
      <c r="Z24" s="8">
        <f t="shared" si="7"/>
        <v>0.22066738428417654</v>
      </c>
      <c r="AA24" s="8">
        <f t="shared" si="8"/>
        <v>0.74000441793682359</v>
      </c>
      <c r="AB24" s="8">
        <f t="shared" si="9"/>
        <v>1.0511159107271419</v>
      </c>
      <c r="AC24" s="8">
        <f t="shared" si="10"/>
        <v>1.250909090909091</v>
      </c>
      <c r="AD24" s="8">
        <f t="shared" si="11"/>
        <v>1.8478260869565215</v>
      </c>
      <c r="AE24" s="8">
        <f t="shared" si="12"/>
        <v>0.44701986754966888</v>
      </c>
      <c r="AF24" s="8">
        <f t="shared" si="13"/>
        <v>0.58755760368663601</v>
      </c>
      <c r="AG24" s="8">
        <f t="shared" si="14"/>
        <v>3.6764705882352944</v>
      </c>
      <c r="AH24" s="8">
        <f t="shared" si="15"/>
        <v>1.4135021097046412</v>
      </c>
    </row>
    <row r="25" spans="1:34">
      <c r="A25" s="1">
        <v>44649</v>
      </c>
      <c r="B25">
        <v>1826</v>
      </c>
      <c r="C25">
        <v>57</v>
      </c>
      <c r="D25">
        <v>973</v>
      </c>
      <c r="E25">
        <v>28</v>
      </c>
      <c r="F25">
        <v>156</v>
      </c>
      <c r="G25">
        <v>99</v>
      </c>
      <c r="H25">
        <v>49</v>
      </c>
      <c r="I25">
        <v>88</v>
      </c>
      <c r="J25">
        <v>918</v>
      </c>
      <c r="K25">
        <v>271</v>
      </c>
      <c r="L25">
        <v>233</v>
      </c>
      <c r="M25">
        <v>23</v>
      </c>
      <c r="N25">
        <v>212</v>
      </c>
      <c r="O25">
        <v>85</v>
      </c>
      <c r="P25">
        <v>77</v>
      </c>
      <c r="Q25">
        <v>53</v>
      </c>
      <c r="S25" s="8">
        <f t="shared" si="0"/>
        <v>1.2617468214483141</v>
      </c>
      <c r="T25" s="8">
        <f t="shared" si="1"/>
        <v>0.17812499999999998</v>
      </c>
      <c r="U25" s="8">
        <f t="shared" si="2"/>
        <v>3.3095238095238093</v>
      </c>
      <c r="V25" s="8">
        <f t="shared" si="3"/>
        <v>0.25362318840579712</v>
      </c>
      <c r="W25" s="8">
        <f t="shared" si="4"/>
        <v>0.92636579572446553</v>
      </c>
      <c r="X25" s="8">
        <f t="shared" si="5"/>
        <v>0.54545454545454541</v>
      </c>
      <c r="Y25" s="8">
        <f t="shared" si="6"/>
        <v>0.33333333333333331</v>
      </c>
      <c r="Z25" s="8">
        <f t="shared" si="7"/>
        <v>0.47362755651237887</v>
      </c>
      <c r="AA25" s="8">
        <f t="shared" si="8"/>
        <v>2.0278330019880717</v>
      </c>
      <c r="AB25" s="8">
        <f t="shared" si="9"/>
        <v>0.97552195824334054</v>
      </c>
      <c r="AC25" s="8">
        <f t="shared" si="10"/>
        <v>1.6945454545454544</v>
      </c>
      <c r="AD25" s="8">
        <f t="shared" si="11"/>
        <v>2.5</v>
      </c>
      <c r="AE25" s="8">
        <f t="shared" si="12"/>
        <v>1.1699779249448123</v>
      </c>
      <c r="AF25" s="8">
        <f t="shared" si="13"/>
        <v>0.97926267281105994</v>
      </c>
      <c r="AG25" s="8">
        <f t="shared" si="14"/>
        <v>2.8308823529411766</v>
      </c>
      <c r="AH25" s="8">
        <f t="shared" si="15"/>
        <v>1.1181434599156117</v>
      </c>
    </row>
    <row r="26" spans="1:34">
      <c r="A26" s="1">
        <v>44650</v>
      </c>
      <c r="B26">
        <v>1662</v>
      </c>
      <c r="C26">
        <v>278</v>
      </c>
      <c r="D26">
        <v>294</v>
      </c>
      <c r="E26">
        <v>108</v>
      </c>
      <c r="F26">
        <v>79</v>
      </c>
      <c r="G26">
        <v>112</v>
      </c>
      <c r="H26">
        <v>29</v>
      </c>
      <c r="I26">
        <v>92</v>
      </c>
      <c r="J26">
        <v>681</v>
      </c>
      <c r="K26">
        <v>485</v>
      </c>
      <c r="L26">
        <v>108</v>
      </c>
      <c r="M26">
        <v>30</v>
      </c>
      <c r="N26" s="24"/>
      <c r="O26">
        <v>63</v>
      </c>
      <c r="P26">
        <v>63</v>
      </c>
      <c r="Q26">
        <v>191</v>
      </c>
      <c r="S26" s="8">
        <f t="shared" si="0"/>
        <v>1.1484245439469321</v>
      </c>
      <c r="T26" s="8">
        <f t="shared" si="1"/>
        <v>0.86874999999999991</v>
      </c>
      <c r="U26" s="8">
        <f t="shared" si="2"/>
        <v>1</v>
      </c>
      <c r="V26" s="8">
        <f t="shared" si="3"/>
        <v>0.97826086956521741</v>
      </c>
      <c r="W26" s="8">
        <f t="shared" si="4"/>
        <v>0.46912114014251777</v>
      </c>
      <c r="X26" s="8">
        <f t="shared" si="5"/>
        <v>0.61707988980716255</v>
      </c>
      <c r="Y26" s="8">
        <f t="shared" si="6"/>
        <v>0.19727891156462585</v>
      </c>
      <c r="Z26" s="8">
        <f t="shared" si="7"/>
        <v>0.4951560818083961</v>
      </c>
      <c r="AA26" s="8">
        <f t="shared" si="8"/>
        <v>1.5043074884029159</v>
      </c>
      <c r="AB26" s="8">
        <f t="shared" si="9"/>
        <v>1.7458603311735059</v>
      </c>
      <c r="AC26" s="8">
        <f t="shared" si="10"/>
        <v>0.78545454545454541</v>
      </c>
      <c r="AD26" s="8">
        <f t="shared" si="11"/>
        <v>3.2608695652173916</v>
      </c>
      <c r="AE26" s="8">
        <f t="shared" si="12"/>
        <v>0</v>
      </c>
      <c r="AF26" s="8">
        <f t="shared" si="13"/>
        <v>0.72580645161290325</v>
      </c>
      <c r="AG26" s="8">
        <f t="shared" si="14"/>
        <v>2.3161764705882355</v>
      </c>
      <c r="AH26" s="8">
        <f t="shared" si="15"/>
        <v>4.0295358649789028</v>
      </c>
    </row>
    <row r="27" spans="1:34">
      <c r="A27" s="1">
        <v>44651</v>
      </c>
      <c r="B27">
        <v>2085</v>
      </c>
      <c r="C27">
        <v>93</v>
      </c>
      <c r="D27">
        <v>185</v>
      </c>
      <c r="E27">
        <v>179</v>
      </c>
      <c r="F27">
        <v>148</v>
      </c>
      <c r="G27">
        <v>5</v>
      </c>
      <c r="H27">
        <v>96</v>
      </c>
      <c r="I27">
        <v>156</v>
      </c>
      <c r="J27">
        <v>273</v>
      </c>
      <c r="K27">
        <v>5</v>
      </c>
      <c r="L27">
        <v>36</v>
      </c>
      <c r="M27">
        <v>38</v>
      </c>
      <c r="N27">
        <v>146</v>
      </c>
      <c r="O27">
        <v>73</v>
      </c>
      <c r="P27">
        <v>173</v>
      </c>
      <c r="Q27">
        <v>27</v>
      </c>
      <c r="S27" s="8">
        <f t="shared" si="0"/>
        <v>1.4407131011608623</v>
      </c>
      <c r="T27" s="8">
        <f t="shared" si="1"/>
        <v>0.29062500000000002</v>
      </c>
      <c r="U27" s="8">
        <f t="shared" si="2"/>
        <v>0.62925170068027214</v>
      </c>
      <c r="V27" s="8">
        <f t="shared" si="3"/>
        <v>1.6213768115942029</v>
      </c>
      <c r="W27" s="8">
        <f t="shared" si="4"/>
        <v>0.87885985748218531</v>
      </c>
      <c r="X27" s="8">
        <f t="shared" si="5"/>
        <v>2.7548209366391185E-2</v>
      </c>
      <c r="Y27" s="8">
        <f t="shared" si="6"/>
        <v>0.65306122448979598</v>
      </c>
      <c r="Z27" s="8">
        <f t="shared" si="7"/>
        <v>0.83961248654467169</v>
      </c>
      <c r="AA27" s="8">
        <f t="shared" si="8"/>
        <v>0.6030483764082174</v>
      </c>
      <c r="AB27" s="8">
        <f t="shared" si="9"/>
        <v>1.7998560115190784E-2</v>
      </c>
      <c r="AC27" s="8">
        <f t="shared" si="10"/>
        <v>0.26181818181818184</v>
      </c>
      <c r="AD27" s="8">
        <f t="shared" si="11"/>
        <v>4.1304347826086953</v>
      </c>
      <c r="AE27" s="8">
        <f t="shared" si="12"/>
        <v>0.80573951434878577</v>
      </c>
      <c r="AF27" s="8">
        <f t="shared" si="13"/>
        <v>0.84101382488479259</v>
      </c>
      <c r="AG27" s="8">
        <f t="shared" si="14"/>
        <v>6.360294117647058</v>
      </c>
      <c r="AH27" s="8">
        <f t="shared" si="15"/>
        <v>0.56962025316455689</v>
      </c>
    </row>
    <row r="28" spans="1:34">
      <c r="A28" s="1">
        <v>44652</v>
      </c>
      <c r="B28">
        <v>2428</v>
      </c>
      <c r="C28">
        <v>238</v>
      </c>
      <c r="D28">
        <v>387</v>
      </c>
      <c r="E28">
        <v>32</v>
      </c>
      <c r="F28">
        <v>147</v>
      </c>
      <c r="G28">
        <v>200</v>
      </c>
      <c r="H28">
        <v>43</v>
      </c>
      <c r="I28">
        <v>106</v>
      </c>
      <c r="J28">
        <v>833</v>
      </c>
      <c r="K28">
        <v>16</v>
      </c>
      <c r="L28">
        <v>166</v>
      </c>
      <c r="M28">
        <v>46</v>
      </c>
      <c r="N28">
        <v>453</v>
      </c>
      <c r="O28">
        <v>76</v>
      </c>
      <c r="P28">
        <v>156</v>
      </c>
      <c r="Q28">
        <v>83</v>
      </c>
      <c r="S28" s="8">
        <f t="shared" si="0"/>
        <v>1.6777224986180213</v>
      </c>
      <c r="T28" s="8">
        <f t="shared" si="1"/>
        <v>0.74374999999999991</v>
      </c>
      <c r="U28" s="8">
        <f t="shared" si="2"/>
        <v>1.3163265306122449</v>
      </c>
      <c r="V28" s="8">
        <f t="shared" si="3"/>
        <v>0.28985507246376813</v>
      </c>
      <c r="W28" s="8">
        <f t="shared" si="4"/>
        <v>0.87292161520190026</v>
      </c>
      <c r="X28" s="8">
        <f t="shared" si="5"/>
        <v>1.1019283746556474</v>
      </c>
      <c r="Y28" s="8">
        <f t="shared" si="6"/>
        <v>0.29251700680272108</v>
      </c>
      <c r="Z28" s="8">
        <f t="shared" si="7"/>
        <v>0.57050592034445635</v>
      </c>
      <c r="AA28" s="8">
        <f t="shared" si="8"/>
        <v>1.8400706869891761</v>
      </c>
      <c r="AB28" s="8">
        <f t="shared" si="9"/>
        <v>5.7595392368610512E-2</v>
      </c>
      <c r="AC28" s="8">
        <f t="shared" si="10"/>
        <v>1.2072727272727273</v>
      </c>
      <c r="AD28" s="8">
        <f t="shared" si="11"/>
        <v>5</v>
      </c>
      <c r="AE28" s="8">
        <f t="shared" si="12"/>
        <v>2.5</v>
      </c>
      <c r="AF28" s="8">
        <f t="shared" si="13"/>
        <v>0.87557603686635943</v>
      </c>
      <c r="AG28" s="8">
        <f t="shared" si="14"/>
        <v>5.735294117647058</v>
      </c>
      <c r="AH28" s="8">
        <f t="shared" si="15"/>
        <v>1.751054852320675</v>
      </c>
    </row>
    <row r="29" spans="1:34">
      <c r="A29" s="1">
        <v>44653</v>
      </c>
      <c r="B29">
        <v>1829</v>
      </c>
      <c r="C29">
        <v>488</v>
      </c>
      <c r="D29">
        <v>746</v>
      </c>
      <c r="E29">
        <v>81</v>
      </c>
      <c r="F29">
        <v>261</v>
      </c>
      <c r="G29">
        <v>290</v>
      </c>
      <c r="H29">
        <v>175</v>
      </c>
      <c r="I29">
        <v>233</v>
      </c>
      <c r="J29">
        <v>692</v>
      </c>
      <c r="K29">
        <v>397</v>
      </c>
      <c r="L29">
        <v>539</v>
      </c>
      <c r="M29">
        <v>60</v>
      </c>
      <c r="N29">
        <v>549</v>
      </c>
      <c r="O29">
        <v>192</v>
      </c>
      <c r="P29">
        <v>147</v>
      </c>
      <c r="Q29">
        <v>110</v>
      </c>
      <c r="S29" s="8">
        <f t="shared" si="0"/>
        <v>1.263819789939193</v>
      </c>
      <c r="T29" s="8">
        <f t="shared" si="1"/>
        <v>1.5249999999999999</v>
      </c>
      <c r="U29" s="8">
        <f t="shared" si="2"/>
        <v>2.5374149659863949</v>
      </c>
      <c r="V29" s="8">
        <f t="shared" si="3"/>
        <v>0.73369565217391308</v>
      </c>
      <c r="W29" s="8">
        <f t="shared" si="4"/>
        <v>1.5498812351543942</v>
      </c>
      <c r="X29" s="8">
        <f t="shared" si="5"/>
        <v>1.5977961432506889</v>
      </c>
      <c r="Y29" s="8">
        <f t="shared" si="6"/>
        <v>1.1904761904761905</v>
      </c>
      <c r="Z29" s="8">
        <f t="shared" si="7"/>
        <v>1.2540365984930033</v>
      </c>
      <c r="AA29" s="8">
        <f t="shared" si="8"/>
        <v>1.5286061409321847</v>
      </c>
      <c r="AB29" s="8">
        <f t="shared" si="9"/>
        <v>1.4290856731461483</v>
      </c>
      <c r="AC29" s="8">
        <f t="shared" si="10"/>
        <v>3.92</v>
      </c>
      <c r="AD29" s="8">
        <f t="shared" si="11"/>
        <v>6.5217391304347831</v>
      </c>
      <c r="AE29" s="8">
        <f t="shared" si="12"/>
        <v>3.0298013245033113</v>
      </c>
      <c r="AF29" s="8">
        <f t="shared" si="13"/>
        <v>2.2119815668202767</v>
      </c>
      <c r="AG29" s="8">
        <f t="shared" si="14"/>
        <v>5.4044117647058822</v>
      </c>
      <c r="AH29" s="8">
        <f t="shared" si="15"/>
        <v>2.3206751054852321</v>
      </c>
    </row>
    <row r="30" spans="1:34">
      <c r="A30" s="1">
        <v>44654</v>
      </c>
      <c r="B30">
        <v>3311</v>
      </c>
      <c r="C30">
        <v>774</v>
      </c>
      <c r="D30">
        <v>393</v>
      </c>
      <c r="E30">
        <v>85</v>
      </c>
      <c r="F30">
        <v>265</v>
      </c>
      <c r="G30">
        <v>243</v>
      </c>
      <c r="H30">
        <v>157</v>
      </c>
      <c r="I30">
        <v>314</v>
      </c>
      <c r="J30">
        <v>812</v>
      </c>
      <c r="K30">
        <v>372</v>
      </c>
      <c r="L30">
        <v>383</v>
      </c>
      <c r="M30">
        <v>92</v>
      </c>
      <c r="N30">
        <v>234</v>
      </c>
      <c r="O30">
        <v>224</v>
      </c>
      <c r="P30">
        <v>105</v>
      </c>
      <c r="Q30">
        <v>163</v>
      </c>
      <c r="S30" s="8">
        <f t="shared" si="0"/>
        <v>2.2878662244333885</v>
      </c>
      <c r="T30" s="8">
        <f t="shared" si="1"/>
        <v>2.4187500000000002</v>
      </c>
      <c r="U30" s="8">
        <f t="shared" si="2"/>
        <v>1.3367346938775508</v>
      </c>
      <c r="V30" s="8">
        <f t="shared" si="3"/>
        <v>0.76992753623188404</v>
      </c>
      <c r="W30" s="8">
        <f t="shared" si="4"/>
        <v>1.5736342042755345</v>
      </c>
      <c r="X30" s="8">
        <f t="shared" si="5"/>
        <v>1.3388429752066116</v>
      </c>
      <c r="Y30" s="8">
        <f t="shared" si="6"/>
        <v>1.0680272108843538</v>
      </c>
      <c r="Z30" s="8">
        <f t="shared" si="7"/>
        <v>1.689989235737352</v>
      </c>
      <c r="AA30" s="8">
        <f t="shared" si="8"/>
        <v>1.7936823503423902</v>
      </c>
      <c r="AB30" s="8">
        <f t="shared" si="9"/>
        <v>1.3390928725701945</v>
      </c>
      <c r="AC30" s="8">
        <f t="shared" si="10"/>
        <v>2.7854545454545452</v>
      </c>
      <c r="AD30" s="8">
        <f t="shared" si="11"/>
        <v>10</v>
      </c>
      <c r="AE30" s="8">
        <f t="shared" si="12"/>
        <v>1.2913907284768211</v>
      </c>
      <c r="AF30" s="8">
        <f t="shared" si="13"/>
        <v>2.5806451612903225</v>
      </c>
      <c r="AG30" s="8">
        <f t="shared" si="14"/>
        <v>3.8602941176470589</v>
      </c>
      <c r="AH30" s="8">
        <f t="shared" si="15"/>
        <v>3.4388185654008439</v>
      </c>
    </row>
    <row r="31" spans="1:34">
      <c r="A31" s="1">
        <v>44655</v>
      </c>
      <c r="B31">
        <v>6524</v>
      </c>
      <c r="C31">
        <v>934</v>
      </c>
      <c r="D31">
        <v>1193</v>
      </c>
      <c r="E31">
        <v>30</v>
      </c>
      <c r="F31">
        <v>44</v>
      </c>
      <c r="G31">
        <v>241</v>
      </c>
      <c r="H31">
        <v>596</v>
      </c>
      <c r="I31">
        <v>201</v>
      </c>
      <c r="J31">
        <v>1340</v>
      </c>
      <c r="K31">
        <v>262</v>
      </c>
      <c r="L31">
        <v>230</v>
      </c>
      <c r="M31">
        <v>50</v>
      </c>
      <c r="N31">
        <v>545</v>
      </c>
      <c r="O31">
        <v>309</v>
      </c>
      <c r="P31">
        <v>60</v>
      </c>
      <c r="Q31">
        <v>47</v>
      </c>
      <c r="S31" s="8">
        <f t="shared" si="0"/>
        <v>4.5080154781647321</v>
      </c>
      <c r="T31" s="8">
        <f t="shared" si="1"/>
        <v>2.9187500000000002</v>
      </c>
      <c r="U31" s="8">
        <f t="shared" si="2"/>
        <v>4.0578231292517009</v>
      </c>
      <c r="V31" s="8">
        <f t="shared" si="3"/>
        <v>0.27173913043478259</v>
      </c>
      <c r="W31" s="8">
        <f t="shared" si="4"/>
        <v>0.26128266033254155</v>
      </c>
      <c r="X31" s="8">
        <f t="shared" si="5"/>
        <v>1.327823691460055</v>
      </c>
      <c r="Y31" s="8">
        <f t="shared" si="6"/>
        <v>4.0544217687074831</v>
      </c>
      <c r="Z31" s="8">
        <f t="shared" si="7"/>
        <v>1.0818083961248655</v>
      </c>
      <c r="AA31" s="8">
        <f t="shared" si="8"/>
        <v>2.9600176717472944</v>
      </c>
      <c r="AB31" s="8">
        <f t="shared" si="9"/>
        <v>0.94312455003599704</v>
      </c>
      <c r="AC31" s="8">
        <f t="shared" si="10"/>
        <v>1.6727272727272726</v>
      </c>
      <c r="AD31" s="8">
        <f t="shared" si="11"/>
        <v>5.4347826086956523</v>
      </c>
      <c r="AE31" s="8">
        <f t="shared" si="12"/>
        <v>3.0077262693156732</v>
      </c>
      <c r="AF31" s="8">
        <f t="shared" si="13"/>
        <v>3.5599078341013826</v>
      </c>
      <c r="AG31" s="8">
        <f t="shared" si="14"/>
        <v>2.2058823529411766</v>
      </c>
      <c r="AH31" s="8">
        <f t="shared" si="15"/>
        <v>0.99156118143459915</v>
      </c>
    </row>
    <row r="32" spans="1:34">
      <c r="A32" s="1">
        <v>44656</v>
      </c>
      <c r="B32">
        <v>7753</v>
      </c>
      <c r="C32">
        <v>607</v>
      </c>
      <c r="D32">
        <v>828</v>
      </c>
      <c r="E32">
        <v>73</v>
      </c>
      <c r="F32">
        <v>273</v>
      </c>
      <c r="G32">
        <v>467</v>
      </c>
      <c r="H32">
        <v>393</v>
      </c>
      <c r="I32">
        <v>586</v>
      </c>
      <c r="J32">
        <v>2863</v>
      </c>
      <c r="K32">
        <v>534</v>
      </c>
      <c r="L32">
        <v>466</v>
      </c>
      <c r="M32">
        <v>76</v>
      </c>
      <c r="N32">
        <v>751</v>
      </c>
      <c r="O32">
        <v>376</v>
      </c>
      <c r="P32">
        <v>138</v>
      </c>
      <c r="Q32">
        <v>76</v>
      </c>
      <c r="S32" s="8">
        <f t="shared" si="0"/>
        <v>5.3572415699281368</v>
      </c>
      <c r="T32" s="8">
        <f t="shared" si="1"/>
        <v>1.8968750000000001</v>
      </c>
      <c r="U32" s="8">
        <f t="shared" si="2"/>
        <v>2.8163265306122449</v>
      </c>
      <c r="V32" s="8">
        <f t="shared" si="3"/>
        <v>0.66123188405797106</v>
      </c>
      <c r="W32" s="8">
        <f t="shared" si="4"/>
        <v>1.6211401425178149</v>
      </c>
      <c r="X32" s="8">
        <f t="shared" si="5"/>
        <v>2.5730027548209367</v>
      </c>
      <c r="Y32" s="8">
        <f t="shared" si="6"/>
        <v>2.6734693877551017</v>
      </c>
      <c r="Z32" s="8">
        <f t="shared" si="7"/>
        <v>3.1539289558665229</v>
      </c>
      <c r="AA32" s="8">
        <f t="shared" si="8"/>
        <v>6.3242765628451512</v>
      </c>
      <c r="AB32" s="8">
        <f t="shared" si="9"/>
        <v>1.9222462203023758</v>
      </c>
      <c r="AC32" s="8">
        <f t="shared" si="10"/>
        <v>3.3890909090909087</v>
      </c>
      <c r="AD32" s="8">
        <f t="shared" si="11"/>
        <v>8.2608695652173907</v>
      </c>
      <c r="AE32" s="8">
        <f t="shared" si="12"/>
        <v>4.1445916114790284</v>
      </c>
      <c r="AF32" s="8">
        <f t="shared" si="13"/>
        <v>4.3317972350230418</v>
      </c>
      <c r="AG32" s="8">
        <f t="shared" si="14"/>
        <v>5.0735294117647056</v>
      </c>
      <c r="AH32" s="8">
        <f t="shared" si="15"/>
        <v>1.6033755274261605</v>
      </c>
    </row>
    <row r="33" spans="1:34">
      <c r="A33" s="1">
        <v>44657</v>
      </c>
      <c r="B33">
        <v>7959</v>
      </c>
      <c r="C33">
        <v>998</v>
      </c>
      <c r="D33">
        <v>1059</v>
      </c>
      <c r="E33">
        <v>305</v>
      </c>
      <c r="F33">
        <v>502</v>
      </c>
      <c r="G33">
        <v>991</v>
      </c>
      <c r="H33">
        <v>613</v>
      </c>
      <c r="I33">
        <v>601</v>
      </c>
      <c r="J33">
        <v>2354</v>
      </c>
      <c r="K33">
        <v>634</v>
      </c>
      <c r="L33">
        <v>1375</v>
      </c>
      <c r="M33">
        <v>74</v>
      </c>
      <c r="N33">
        <v>776</v>
      </c>
      <c r="O33">
        <v>464</v>
      </c>
      <c r="P33">
        <v>272</v>
      </c>
      <c r="Q33">
        <v>62</v>
      </c>
      <c r="S33" s="8">
        <f t="shared" si="0"/>
        <v>5.4995854063018248</v>
      </c>
      <c r="T33" s="8">
        <f t="shared" si="1"/>
        <v>3.1187500000000004</v>
      </c>
      <c r="U33" s="8">
        <f t="shared" si="2"/>
        <v>3.6020408163265305</v>
      </c>
      <c r="V33" s="8">
        <f t="shared" si="3"/>
        <v>2.76268115942029</v>
      </c>
      <c r="W33" s="8">
        <f t="shared" si="4"/>
        <v>2.9809976247030878</v>
      </c>
      <c r="X33" s="8">
        <f t="shared" si="5"/>
        <v>5.4600550964187331</v>
      </c>
      <c r="Y33" s="8">
        <f t="shared" si="6"/>
        <v>4.1700680272108839</v>
      </c>
      <c r="Z33" s="8">
        <f t="shared" si="7"/>
        <v>3.2346609257265877</v>
      </c>
      <c r="AA33" s="8">
        <f t="shared" si="8"/>
        <v>5.1999116412635304</v>
      </c>
      <c r="AB33" s="8">
        <f t="shared" si="9"/>
        <v>2.2822174226061915</v>
      </c>
      <c r="AC33" s="8">
        <f t="shared" si="10"/>
        <v>10</v>
      </c>
      <c r="AD33" s="8">
        <f t="shared" si="11"/>
        <v>8.0434782608695663</v>
      </c>
      <c r="AE33" s="8">
        <f t="shared" si="12"/>
        <v>4.2825607064017666</v>
      </c>
      <c r="AF33" s="8">
        <f t="shared" si="13"/>
        <v>5.3456221198156681</v>
      </c>
      <c r="AG33" s="8">
        <f t="shared" si="14"/>
        <v>10</v>
      </c>
      <c r="AH33" s="8">
        <f t="shared" si="15"/>
        <v>1.3080168776371308</v>
      </c>
    </row>
    <row r="34" spans="1:34">
      <c r="A34" s="1">
        <v>44658</v>
      </c>
      <c r="B34">
        <v>8320</v>
      </c>
      <c r="C34">
        <v>1321</v>
      </c>
      <c r="D34">
        <v>2022</v>
      </c>
      <c r="E34">
        <v>812</v>
      </c>
      <c r="F34">
        <v>352</v>
      </c>
      <c r="G34">
        <v>925</v>
      </c>
      <c r="H34">
        <v>557</v>
      </c>
      <c r="I34">
        <v>559</v>
      </c>
      <c r="J34">
        <v>2132</v>
      </c>
      <c r="K34">
        <v>401</v>
      </c>
      <c r="L34">
        <v>905</v>
      </c>
      <c r="M34">
        <v>51</v>
      </c>
      <c r="N34">
        <v>731</v>
      </c>
      <c r="O34">
        <v>486</v>
      </c>
      <c r="P34">
        <v>86</v>
      </c>
      <c r="Q34">
        <v>259</v>
      </c>
      <c r="S34" s="8">
        <f t="shared" si="0"/>
        <v>5.749032614704257</v>
      </c>
      <c r="T34" s="8">
        <f t="shared" si="1"/>
        <v>4.1281250000000007</v>
      </c>
      <c r="U34" s="8">
        <f t="shared" si="2"/>
        <v>6.8775510204081636</v>
      </c>
      <c r="V34" s="8">
        <f t="shared" si="3"/>
        <v>7.3550724637681162</v>
      </c>
      <c r="W34" s="8">
        <f t="shared" si="4"/>
        <v>2.0902612826603324</v>
      </c>
      <c r="X34" s="8">
        <f t="shared" si="5"/>
        <v>5.0964187327823698</v>
      </c>
      <c r="Y34" s="8">
        <f t="shared" si="6"/>
        <v>3.7891156462585034</v>
      </c>
      <c r="Z34" s="8">
        <f t="shared" si="7"/>
        <v>3.0086114101184069</v>
      </c>
      <c r="AA34" s="8">
        <f t="shared" si="8"/>
        <v>4.7095206538546499</v>
      </c>
      <c r="AB34" s="8">
        <f t="shared" si="9"/>
        <v>1.443484521238301</v>
      </c>
      <c r="AC34" s="8">
        <f t="shared" si="10"/>
        <v>6.581818181818182</v>
      </c>
      <c r="AD34" s="8">
        <f t="shared" si="11"/>
        <v>5.5434782608695654</v>
      </c>
      <c r="AE34" s="8">
        <f t="shared" si="12"/>
        <v>4.0342163355408385</v>
      </c>
      <c r="AF34" s="8">
        <f t="shared" si="13"/>
        <v>5.5990783410138247</v>
      </c>
      <c r="AG34" s="8">
        <f t="shared" si="14"/>
        <v>3.1617647058823528</v>
      </c>
      <c r="AH34" s="8">
        <f t="shared" si="15"/>
        <v>5.4641350210970465</v>
      </c>
    </row>
    <row r="35" spans="1:34">
      <c r="A35" s="1">
        <v>44659</v>
      </c>
      <c r="B35">
        <v>6755</v>
      </c>
      <c r="C35">
        <v>2532</v>
      </c>
      <c r="D35">
        <v>1370</v>
      </c>
      <c r="E35">
        <v>591</v>
      </c>
      <c r="F35">
        <v>600</v>
      </c>
      <c r="G35">
        <v>1027</v>
      </c>
      <c r="H35">
        <v>355</v>
      </c>
      <c r="I35">
        <v>671</v>
      </c>
      <c r="J35">
        <v>2753</v>
      </c>
      <c r="K35">
        <v>2778</v>
      </c>
      <c r="L35">
        <v>1374</v>
      </c>
      <c r="M35">
        <v>40</v>
      </c>
      <c r="N35">
        <v>735</v>
      </c>
      <c r="O35">
        <v>325</v>
      </c>
      <c r="P35">
        <v>83</v>
      </c>
      <c r="Q35">
        <v>165</v>
      </c>
      <c r="S35" s="8">
        <f t="shared" si="0"/>
        <v>4.6676340519624109</v>
      </c>
      <c r="T35" s="8">
        <f t="shared" si="1"/>
        <v>7.9124999999999996</v>
      </c>
      <c r="U35" s="8">
        <f t="shared" si="2"/>
        <v>4.6598639455782314</v>
      </c>
      <c r="V35" s="8">
        <f t="shared" si="3"/>
        <v>5.3532608695652169</v>
      </c>
      <c r="W35" s="8">
        <f t="shared" si="4"/>
        <v>3.5629453681710217</v>
      </c>
      <c r="X35" s="8">
        <f t="shared" si="5"/>
        <v>5.658402203856749</v>
      </c>
      <c r="Y35" s="8">
        <f t="shared" si="6"/>
        <v>2.4149659863945576</v>
      </c>
      <c r="Z35" s="8">
        <f t="shared" si="7"/>
        <v>3.611410118406889</v>
      </c>
      <c r="AA35" s="8">
        <f t="shared" si="8"/>
        <v>6.0812900375524626</v>
      </c>
      <c r="AB35" s="8">
        <f t="shared" si="9"/>
        <v>10</v>
      </c>
      <c r="AC35" s="8">
        <f t="shared" si="10"/>
        <v>9.9927272727272722</v>
      </c>
      <c r="AD35" s="8">
        <f t="shared" si="11"/>
        <v>4.3478260869565215</v>
      </c>
      <c r="AE35" s="8">
        <f t="shared" si="12"/>
        <v>4.056291390728477</v>
      </c>
      <c r="AF35" s="8">
        <f t="shared" si="13"/>
        <v>3.7442396313364057</v>
      </c>
      <c r="AG35" s="8">
        <f t="shared" si="14"/>
        <v>3.0514705882352944</v>
      </c>
      <c r="AH35" s="8">
        <f t="shared" ref="AH35:AH57" si="16">Q35/474*10</f>
        <v>3.4810126582278484</v>
      </c>
    </row>
    <row r="36" spans="1:34">
      <c r="A36" s="1">
        <v>44660</v>
      </c>
      <c r="B36">
        <v>10404</v>
      </c>
      <c r="C36">
        <v>503</v>
      </c>
      <c r="D36">
        <v>1056</v>
      </c>
      <c r="E36">
        <v>722</v>
      </c>
      <c r="F36">
        <v>562</v>
      </c>
      <c r="G36">
        <v>614</v>
      </c>
      <c r="H36">
        <v>306</v>
      </c>
      <c r="I36">
        <v>1040</v>
      </c>
      <c r="J36">
        <v>4527</v>
      </c>
      <c r="K36">
        <v>2213</v>
      </c>
      <c r="L36">
        <v>348</v>
      </c>
      <c r="M36">
        <v>41</v>
      </c>
      <c r="N36">
        <v>482</v>
      </c>
      <c r="O36">
        <v>547</v>
      </c>
      <c r="P36">
        <v>106</v>
      </c>
      <c r="Q36">
        <v>169</v>
      </c>
      <c r="S36" s="8">
        <f t="shared" si="0"/>
        <v>7.189054726368159</v>
      </c>
      <c r="T36" s="8">
        <f t="shared" si="1"/>
        <v>1.5718750000000001</v>
      </c>
      <c r="U36" s="8">
        <f t="shared" si="2"/>
        <v>3.5918367346938771</v>
      </c>
      <c r="V36" s="8">
        <f t="shared" si="3"/>
        <v>6.5398550724637685</v>
      </c>
      <c r="W36" s="8">
        <f t="shared" si="4"/>
        <v>3.3372921615201898</v>
      </c>
      <c r="X36" s="8">
        <f t="shared" si="5"/>
        <v>3.3829201101928374</v>
      </c>
      <c r="Y36" s="8">
        <f t="shared" si="6"/>
        <v>2.0816326530612246</v>
      </c>
      <c r="Z36" s="8">
        <f t="shared" si="7"/>
        <v>5.5974165769644779</v>
      </c>
      <c r="AA36" s="8">
        <f t="shared" si="8"/>
        <v>10</v>
      </c>
      <c r="AB36" s="8">
        <f t="shared" si="9"/>
        <v>7.9661627069834413</v>
      </c>
      <c r="AC36" s="8">
        <f t="shared" si="10"/>
        <v>2.5309090909090908</v>
      </c>
      <c r="AD36" s="8">
        <f t="shared" si="11"/>
        <v>4.4565217391304346</v>
      </c>
      <c r="AE36" s="8">
        <f t="shared" si="12"/>
        <v>2.6600441501103758</v>
      </c>
      <c r="AF36" s="8">
        <f t="shared" si="13"/>
        <v>6.3018433179723496</v>
      </c>
      <c r="AG36" s="8">
        <f t="shared" si="14"/>
        <v>3.8970588235294117</v>
      </c>
      <c r="AH36" s="8">
        <f t="shared" si="16"/>
        <v>3.5654008438818563</v>
      </c>
    </row>
    <row r="37" spans="1:34">
      <c r="A37" s="1">
        <v>44661</v>
      </c>
      <c r="B37">
        <v>6251</v>
      </c>
      <c r="C37">
        <v>1576</v>
      </c>
      <c r="D37">
        <v>2940</v>
      </c>
      <c r="E37">
        <v>376</v>
      </c>
      <c r="F37">
        <v>560</v>
      </c>
      <c r="G37">
        <v>942</v>
      </c>
      <c r="H37">
        <v>1206</v>
      </c>
      <c r="I37">
        <v>1858</v>
      </c>
      <c r="J37">
        <v>3093</v>
      </c>
      <c r="K37">
        <v>1807</v>
      </c>
      <c r="L37">
        <v>1369</v>
      </c>
      <c r="M37">
        <v>52</v>
      </c>
      <c r="N37">
        <v>1812</v>
      </c>
      <c r="O37">
        <v>868</v>
      </c>
      <c r="P37">
        <v>31</v>
      </c>
      <c r="Q37">
        <v>53</v>
      </c>
      <c r="S37" s="8">
        <f t="shared" si="0"/>
        <v>4.3193753454947483</v>
      </c>
      <c r="T37" s="8">
        <f t="shared" si="1"/>
        <v>4.9249999999999998</v>
      </c>
      <c r="U37" s="8">
        <f t="shared" si="2"/>
        <v>10</v>
      </c>
      <c r="V37" s="8">
        <f t="shared" si="3"/>
        <v>3.4057971014492754</v>
      </c>
      <c r="W37" s="8">
        <f t="shared" si="4"/>
        <v>3.3254156769596199</v>
      </c>
      <c r="X37" s="8">
        <f t="shared" si="5"/>
        <v>5.1900826446280988</v>
      </c>
      <c r="Y37" s="8">
        <f t="shared" si="6"/>
        <v>8.204081632653061</v>
      </c>
      <c r="Z37" s="8">
        <f t="shared" si="7"/>
        <v>10</v>
      </c>
      <c r="AA37" s="8">
        <f t="shared" si="8"/>
        <v>6.8323392975480441</v>
      </c>
      <c r="AB37" s="8">
        <f t="shared" si="9"/>
        <v>6.5046796256299499</v>
      </c>
      <c r="AC37" s="8">
        <f t="shared" si="10"/>
        <v>9.956363636363637</v>
      </c>
      <c r="AD37" s="8">
        <f t="shared" si="11"/>
        <v>5.6521739130434776</v>
      </c>
      <c r="AE37" s="8">
        <f t="shared" si="12"/>
        <v>10</v>
      </c>
      <c r="AF37" s="8">
        <f t="shared" si="13"/>
        <v>10</v>
      </c>
      <c r="AG37" s="8">
        <f t="shared" si="14"/>
        <v>1.1397058823529411</v>
      </c>
      <c r="AH37" s="8">
        <f t="shared" si="16"/>
        <v>1.1181434599156117</v>
      </c>
    </row>
    <row r="38" spans="1:34">
      <c r="A38" s="1">
        <v>44662</v>
      </c>
      <c r="B38">
        <v>7823</v>
      </c>
      <c r="C38">
        <v>2144</v>
      </c>
      <c r="D38">
        <v>1681</v>
      </c>
      <c r="E38">
        <v>373</v>
      </c>
      <c r="F38">
        <v>517</v>
      </c>
      <c r="G38">
        <v>1815</v>
      </c>
      <c r="H38">
        <v>1348</v>
      </c>
      <c r="I38">
        <v>1382</v>
      </c>
      <c r="J38">
        <v>2923</v>
      </c>
      <c r="K38">
        <v>968</v>
      </c>
      <c r="L38">
        <v>173</v>
      </c>
      <c r="M38">
        <v>32</v>
      </c>
      <c r="N38">
        <v>671</v>
      </c>
      <c r="O38">
        <v>316</v>
      </c>
      <c r="P38">
        <v>64</v>
      </c>
      <c r="Q38">
        <v>53</v>
      </c>
      <c r="S38" s="8">
        <f t="shared" si="0"/>
        <v>5.4056108347153122</v>
      </c>
      <c r="T38" s="8">
        <f t="shared" si="1"/>
        <v>6.7</v>
      </c>
      <c r="U38" s="8">
        <f t="shared" si="2"/>
        <v>5.7176870748299322</v>
      </c>
      <c r="V38" s="8">
        <f t="shared" si="3"/>
        <v>3.3786231884057969</v>
      </c>
      <c r="W38" s="8">
        <f t="shared" si="4"/>
        <v>3.0700712589073635</v>
      </c>
      <c r="X38" s="8">
        <f t="shared" si="5"/>
        <v>10</v>
      </c>
      <c r="Y38" s="8">
        <f t="shared" si="6"/>
        <v>9.1700680272108848</v>
      </c>
      <c r="Z38" s="8">
        <f t="shared" si="7"/>
        <v>7.4381054897739505</v>
      </c>
      <c r="AA38" s="8">
        <f t="shared" si="8"/>
        <v>6.4568146675502538</v>
      </c>
      <c r="AB38" s="8">
        <f t="shared" si="9"/>
        <v>3.4845212383009363</v>
      </c>
      <c r="AC38" s="8">
        <f t="shared" si="10"/>
        <v>1.2581818181818183</v>
      </c>
      <c r="AD38" s="8">
        <f t="shared" si="11"/>
        <v>3.4782608695652173</v>
      </c>
      <c r="AE38" s="8">
        <f t="shared" si="12"/>
        <v>3.7030905077262695</v>
      </c>
      <c r="AF38" s="8">
        <f t="shared" si="13"/>
        <v>3.6405529953917046</v>
      </c>
      <c r="AG38" s="8">
        <f t="shared" si="14"/>
        <v>2.3529411764705883</v>
      </c>
      <c r="AH38" s="8">
        <f t="shared" si="16"/>
        <v>1.1181434599156117</v>
      </c>
    </row>
    <row r="39" spans="1:34">
      <c r="A39" s="1">
        <v>44663</v>
      </c>
      <c r="B39">
        <v>10625</v>
      </c>
      <c r="C39">
        <v>1732</v>
      </c>
      <c r="D39">
        <v>1061</v>
      </c>
      <c r="E39">
        <v>1104</v>
      </c>
      <c r="F39">
        <v>940</v>
      </c>
      <c r="G39">
        <v>1087</v>
      </c>
      <c r="H39">
        <v>898</v>
      </c>
      <c r="I39">
        <v>1143</v>
      </c>
      <c r="J39">
        <v>4204</v>
      </c>
      <c r="K39">
        <v>267</v>
      </c>
      <c r="L39">
        <v>962</v>
      </c>
      <c r="M39">
        <v>36</v>
      </c>
      <c r="N39">
        <v>702</v>
      </c>
      <c r="O39">
        <v>509</v>
      </c>
      <c r="P39">
        <v>30</v>
      </c>
      <c r="Q39">
        <v>67</v>
      </c>
      <c r="S39" s="8">
        <f t="shared" si="0"/>
        <v>7.3417634051962413</v>
      </c>
      <c r="T39" s="8">
        <f t="shared" si="1"/>
        <v>5.4124999999999996</v>
      </c>
      <c r="U39" s="8">
        <f t="shared" si="2"/>
        <v>3.6088435374149657</v>
      </c>
      <c r="V39" s="8">
        <f t="shared" si="3"/>
        <v>10</v>
      </c>
      <c r="W39" s="8">
        <f t="shared" si="4"/>
        <v>5.581947743467933</v>
      </c>
      <c r="X39" s="8">
        <f t="shared" si="5"/>
        <v>5.9889807162534439</v>
      </c>
      <c r="Y39" s="8">
        <f t="shared" si="6"/>
        <v>6.1088435374149661</v>
      </c>
      <c r="Z39" s="8">
        <f t="shared" si="7"/>
        <v>6.1517761033369212</v>
      </c>
      <c r="AA39" s="8">
        <f t="shared" si="8"/>
        <v>9.2865032030041981</v>
      </c>
      <c r="AB39" s="8">
        <f t="shared" si="9"/>
        <v>0.9611231101511879</v>
      </c>
      <c r="AC39" s="8">
        <f t="shared" si="10"/>
        <v>6.9963636363636361</v>
      </c>
      <c r="AD39" s="8">
        <f t="shared" si="11"/>
        <v>3.9130434782608696</v>
      </c>
      <c r="AE39" s="8">
        <f t="shared" si="12"/>
        <v>3.8741721854304636</v>
      </c>
      <c r="AF39" s="8">
        <f t="shared" si="13"/>
        <v>5.8640552995391708</v>
      </c>
      <c r="AG39" s="8">
        <f t="shared" si="14"/>
        <v>1.1029411764705883</v>
      </c>
      <c r="AH39" s="8">
        <f t="shared" si="16"/>
        <v>1.4135021097046412</v>
      </c>
    </row>
    <row r="40" spans="1:34">
      <c r="A40" s="1">
        <v>44664</v>
      </c>
      <c r="B40">
        <v>14472</v>
      </c>
      <c r="C40">
        <v>1350</v>
      </c>
      <c r="D40">
        <v>1444</v>
      </c>
      <c r="E40">
        <v>935</v>
      </c>
      <c r="F40">
        <v>196</v>
      </c>
      <c r="G40">
        <v>433</v>
      </c>
      <c r="H40">
        <v>1470</v>
      </c>
      <c r="I40">
        <v>1181</v>
      </c>
      <c r="J40">
        <v>2849</v>
      </c>
      <c r="K40">
        <v>633</v>
      </c>
      <c r="L40">
        <v>705</v>
      </c>
      <c r="M40">
        <v>34</v>
      </c>
      <c r="N40">
        <v>641</v>
      </c>
      <c r="O40">
        <v>272</v>
      </c>
      <c r="P40">
        <v>80</v>
      </c>
      <c r="Q40">
        <v>53</v>
      </c>
      <c r="S40" s="8">
        <f t="shared" si="0"/>
        <v>10</v>
      </c>
      <c r="T40" s="8">
        <f t="shared" si="1"/>
        <v>4.21875</v>
      </c>
      <c r="U40" s="8">
        <f t="shared" si="2"/>
        <v>4.9115646258503407</v>
      </c>
      <c r="V40" s="8">
        <f t="shared" si="3"/>
        <v>8.4692028985507246</v>
      </c>
      <c r="W40" s="8">
        <f t="shared" si="4"/>
        <v>1.1638954869358669</v>
      </c>
      <c r="X40" s="8">
        <f t="shared" si="5"/>
        <v>2.3856749311294765</v>
      </c>
      <c r="Y40" s="8">
        <f t="shared" si="6"/>
        <v>10</v>
      </c>
      <c r="Z40" s="8">
        <f t="shared" si="7"/>
        <v>6.3562970936490846</v>
      </c>
      <c r="AA40" s="8">
        <f t="shared" si="8"/>
        <v>6.2933510050806269</v>
      </c>
      <c r="AB40" s="8">
        <f t="shared" si="9"/>
        <v>2.2786177105831533</v>
      </c>
      <c r="AC40" s="8">
        <f t="shared" si="10"/>
        <v>5.127272727272727</v>
      </c>
      <c r="AD40" s="8">
        <f t="shared" si="11"/>
        <v>3.695652173913043</v>
      </c>
      <c r="AE40" s="8">
        <f t="shared" si="12"/>
        <v>3.5375275938189841</v>
      </c>
      <c r="AF40" s="8">
        <f t="shared" si="13"/>
        <v>3.1336405529953915</v>
      </c>
      <c r="AG40" s="8">
        <f t="shared" si="14"/>
        <v>2.9411764705882355</v>
      </c>
      <c r="AH40" s="8">
        <f t="shared" si="16"/>
        <v>1.1181434599156117</v>
      </c>
    </row>
    <row r="41" spans="1:34">
      <c r="A41" s="1">
        <v>44665</v>
      </c>
      <c r="B41">
        <v>11208</v>
      </c>
      <c r="C41">
        <v>1973</v>
      </c>
      <c r="D41">
        <v>1110</v>
      </c>
      <c r="E41">
        <v>972</v>
      </c>
      <c r="F41">
        <v>245</v>
      </c>
      <c r="G41">
        <v>235</v>
      </c>
      <c r="H41">
        <v>883</v>
      </c>
      <c r="I41">
        <v>813</v>
      </c>
      <c r="J41">
        <v>2354</v>
      </c>
      <c r="K41">
        <v>395</v>
      </c>
      <c r="L41">
        <v>698</v>
      </c>
      <c r="M41">
        <v>26</v>
      </c>
      <c r="N41" s="24"/>
      <c r="O41">
        <v>294</v>
      </c>
      <c r="P41">
        <v>30</v>
      </c>
      <c r="Q41">
        <v>54</v>
      </c>
      <c r="S41" s="8">
        <f t="shared" si="0"/>
        <v>7.7446102819237153</v>
      </c>
      <c r="T41" s="8">
        <f t="shared" si="1"/>
        <v>6.1656250000000004</v>
      </c>
      <c r="U41" s="8">
        <f t="shared" si="2"/>
        <v>3.7755102040816322</v>
      </c>
      <c r="V41" s="8">
        <f t="shared" si="3"/>
        <v>8.804347826086957</v>
      </c>
      <c r="W41" s="8">
        <f t="shared" si="4"/>
        <v>1.4548693586698338</v>
      </c>
      <c r="X41" s="8">
        <f t="shared" si="5"/>
        <v>1.2947658402203857</v>
      </c>
      <c r="Y41" s="8">
        <f t="shared" si="6"/>
        <v>6.0068027210884356</v>
      </c>
      <c r="Z41" s="8">
        <f t="shared" si="7"/>
        <v>4.3756727664155006</v>
      </c>
      <c r="AA41" s="8">
        <f t="shared" si="8"/>
        <v>5.1999116412635304</v>
      </c>
      <c r="AB41" s="8">
        <f t="shared" si="9"/>
        <v>1.4218862491000719</v>
      </c>
      <c r="AC41" s="8">
        <f t="shared" si="10"/>
        <v>5.0763636363636362</v>
      </c>
      <c r="AD41" s="8">
        <f t="shared" si="11"/>
        <v>2.8260869565217388</v>
      </c>
      <c r="AE41" s="8">
        <f t="shared" si="12"/>
        <v>0</v>
      </c>
      <c r="AF41" s="8">
        <f t="shared" si="13"/>
        <v>3.387096774193548</v>
      </c>
      <c r="AG41" s="8">
        <f t="shared" si="14"/>
        <v>1.1029411764705883</v>
      </c>
      <c r="AH41" s="8">
        <f t="shared" si="16"/>
        <v>1.1392405063291138</v>
      </c>
    </row>
    <row r="42" spans="1:34">
      <c r="A42" s="1">
        <v>44666</v>
      </c>
      <c r="B42">
        <v>9735</v>
      </c>
      <c r="C42">
        <v>1352</v>
      </c>
      <c r="D42">
        <v>1479</v>
      </c>
      <c r="E42">
        <v>541</v>
      </c>
      <c r="F42">
        <v>404</v>
      </c>
      <c r="G42">
        <v>385</v>
      </c>
      <c r="H42">
        <v>1308</v>
      </c>
      <c r="I42">
        <v>1258</v>
      </c>
      <c r="J42">
        <v>1798</v>
      </c>
      <c r="K42">
        <v>1266</v>
      </c>
      <c r="L42">
        <v>721</v>
      </c>
      <c r="M42">
        <v>31</v>
      </c>
      <c r="N42">
        <v>762</v>
      </c>
      <c r="O42">
        <v>515</v>
      </c>
      <c r="P42">
        <v>102</v>
      </c>
      <c r="Q42">
        <v>82</v>
      </c>
      <c r="S42" s="8">
        <f t="shared" si="0"/>
        <v>6.7267827529021567</v>
      </c>
      <c r="T42" s="8">
        <f t="shared" si="1"/>
        <v>4.2249999999999996</v>
      </c>
      <c r="U42" s="8">
        <f t="shared" si="2"/>
        <v>5.0306122448979593</v>
      </c>
      <c r="V42" s="8">
        <f t="shared" si="3"/>
        <v>4.90036231884058</v>
      </c>
      <c r="W42" s="8">
        <f t="shared" si="4"/>
        <v>2.3990498812351544</v>
      </c>
      <c r="X42" s="8">
        <f t="shared" si="5"/>
        <v>2.1212121212121211</v>
      </c>
      <c r="Y42" s="8">
        <f t="shared" si="6"/>
        <v>8.8979591836734695</v>
      </c>
      <c r="Z42" s="8">
        <f t="shared" si="7"/>
        <v>6.7707212055974164</v>
      </c>
      <c r="AA42" s="8">
        <f t="shared" si="8"/>
        <v>3.9717252043295783</v>
      </c>
      <c r="AB42" s="8">
        <f t="shared" si="9"/>
        <v>4.5572354211663066</v>
      </c>
      <c r="AC42" s="8">
        <f t="shared" si="10"/>
        <v>5.2436363636363641</v>
      </c>
      <c r="AD42" s="8">
        <f t="shared" si="11"/>
        <v>3.3695652173913042</v>
      </c>
      <c r="AE42" s="8">
        <f t="shared" si="12"/>
        <v>4.2052980132450326</v>
      </c>
      <c r="AF42" s="8">
        <f t="shared" si="13"/>
        <v>5.9331797235023043</v>
      </c>
      <c r="AG42" s="8">
        <f t="shared" si="14"/>
        <v>3.75</v>
      </c>
      <c r="AH42" s="8">
        <f t="shared" si="16"/>
        <v>1.729957805907173</v>
      </c>
    </row>
    <row r="43" spans="1:34">
      <c r="A43" s="1">
        <v>44667</v>
      </c>
      <c r="B43">
        <v>9889</v>
      </c>
      <c r="C43">
        <v>1521</v>
      </c>
      <c r="D43">
        <v>1484</v>
      </c>
      <c r="E43">
        <v>679</v>
      </c>
      <c r="F43">
        <v>1111</v>
      </c>
      <c r="G43">
        <v>1286</v>
      </c>
      <c r="H43">
        <v>990</v>
      </c>
      <c r="I43">
        <v>853</v>
      </c>
      <c r="J43">
        <v>2392</v>
      </c>
      <c r="K43">
        <v>1275</v>
      </c>
      <c r="L43">
        <v>650</v>
      </c>
      <c r="M43">
        <v>16</v>
      </c>
      <c r="N43">
        <v>405</v>
      </c>
      <c r="O43">
        <v>297</v>
      </c>
      <c r="P43">
        <v>47</v>
      </c>
      <c r="Q43">
        <v>26</v>
      </c>
      <c r="S43" s="8">
        <f t="shared" si="0"/>
        <v>6.8331951354339413</v>
      </c>
      <c r="T43" s="8">
        <f t="shared" si="1"/>
        <v>4.7531250000000007</v>
      </c>
      <c r="U43" s="8">
        <f t="shared" si="2"/>
        <v>5.0476190476190474</v>
      </c>
      <c r="V43" s="8">
        <f t="shared" si="3"/>
        <v>6.15036231884058</v>
      </c>
      <c r="W43" s="8">
        <f t="shared" si="4"/>
        <v>6.5973871733966751</v>
      </c>
      <c r="X43" s="8">
        <f t="shared" si="5"/>
        <v>7.0853994490358128</v>
      </c>
      <c r="Y43" s="8">
        <f t="shared" si="6"/>
        <v>6.7346938775510203</v>
      </c>
      <c r="Z43" s="8">
        <f t="shared" si="7"/>
        <v>4.5909580193756732</v>
      </c>
      <c r="AA43" s="8">
        <f t="shared" si="8"/>
        <v>5.2838524409100955</v>
      </c>
      <c r="AB43" s="8">
        <f t="shared" si="9"/>
        <v>4.5896328293736497</v>
      </c>
      <c r="AC43" s="8">
        <f t="shared" si="10"/>
        <v>4.7272727272727275</v>
      </c>
      <c r="AD43" s="8">
        <f t="shared" si="11"/>
        <v>1.7391304347826086</v>
      </c>
      <c r="AE43" s="8">
        <f t="shared" si="12"/>
        <v>2.2350993377483444</v>
      </c>
      <c r="AF43" s="8">
        <f t="shared" si="13"/>
        <v>3.4216589861751152</v>
      </c>
      <c r="AG43" s="8">
        <f t="shared" si="14"/>
        <v>1.7279411764705883</v>
      </c>
      <c r="AH43" s="8">
        <f t="shared" si="16"/>
        <v>0.54852320675105493</v>
      </c>
    </row>
    <row r="44" spans="1:34">
      <c r="A44" s="1">
        <v>44668</v>
      </c>
      <c r="B44">
        <v>7488</v>
      </c>
      <c r="C44">
        <v>1820</v>
      </c>
      <c r="D44">
        <v>1392</v>
      </c>
      <c r="E44">
        <v>704</v>
      </c>
      <c r="F44">
        <v>824</v>
      </c>
      <c r="G44">
        <v>947</v>
      </c>
      <c r="H44">
        <v>1035</v>
      </c>
      <c r="I44">
        <v>871</v>
      </c>
      <c r="J44">
        <v>2340</v>
      </c>
      <c r="K44">
        <v>1431</v>
      </c>
      <c r="L44">
        <v>662</v>
      </c>
      <c r="M44">
        <v>22</v>
      </c>
      <c r="N44">
        <v>894</v>
      </c>
      <c r="O44">
        <v>359</v>
      </c>
      <c r="P44">
        <v>15</v>
      </c>
      <c r="Q44">
        <v>30</v>
      </c>
      <c r="S44" s="8">
        <f t="shared" si="0"/>
        <v>5.1741293532338304</v>
      </c>
      <c r="T44" s="8">
        <f t="shared" si="1"/>
        <v>5.6875</v>
      </c>
      <c r="U44" s="8">
        <f t="shared" si="2"/>
        <v>4.7346938775510203</v>
      </c>
      <c r="V44" s="8">
        <f t="shared" si="3"/>
        <v>6.3768115942028984</v>
      </c>
      <c r="W44" s="8">
        <f t="shared" si="4"/>
        <v>4.8931116389548697</v>
      </c>
      <c r="X44" s="8">
        <f t="shared" si="5"/>
        <v>5.2176308539944909</v>
      </c>
      <c r="Y44" s="8">
        <f t="shared" si="6"/>
        <v>7.0408163265306118</v>
      </c>
      <c r="Z44" s="8">
        <f t="shared" si="7"/>
        <v>4.6878363832077499</v>
      </c>
      <c r="AA44" s="8">
        <f t="shared" si="8"/>
        <v>5.1689860834990062</v>
      </c>
      <c r="AB44" s="8">
        <f t="shared" si="9"/>
        <v>5.1511879049676024</v>
      </c>
      <c r="AC44" s="8">
        <f t="shared" si="10"/>
        <v>4.8145454545454545</v>
      </c>
      <c r="AD44" s="8">
        <f t="shared" si="11"/>
        <v>2.3913043478260869</v>
      </c>
      <c r="AE44" s="8">
        <f t="shared" si="12"/>
        <v>4.9337748344370862</v>
      </c>
      <c r="AF44" s="8">
        <f t="shared" si="13"/>
        <v>4.1359447004608292</v>
      </c>
      <c r="AG44" s="8">
        <f t="shared" si="14"/>
        <v>0.55147058823529416</v>
      </c>
      <c r="AH44" s="8">
        <f t="shared" si="16"/>
        <v>0.63291139240506333</v>
      </c>
    </row>
    <row r="45" spans="1:34">
      <c r="A45" s="1">
        <v>44669</v>
      </c>
      <c r="B45">
        <v>8215</v>
      </c>
      <c r="C45">
        <v>3200</v>
      </c>
      <c r="D45">
        <v>518</v>
      </c>
      <c r="E45">
        <v>549</v>
      </c>
      <c r="F45">
        <v>982</v>
      </c>
      <c r="G45">
        <v>362</v>
      </c>
      <c r="H45">
        <v>973</v>
      </c>
      <c r="I45">
        <v>472</v>
      </c>
      <c r="J45">
        <v>1191</v>
      </c>
      <c r="K45">
        <v>917</v>
      </c>
      <c r="L45">
        <v>575</v>
      </c>
      <c r="M45">
        <v>7</v>
      </c>
      <c r="N45">
        <v>693</v>
      </c>
      <c r="O45">
        <v>207</v>
      </c>
      <c r="P45">
        <v>13</v>
      </c>
      <c r="Q45">
        <v>18</v>
      </c>
      <c r="S45" s="8">
        <f t="shared" si="0"/>
        <v>5.6764787175234934</v>
      </c>
      <c r="T45" s="8">
        <f t="shared" si="1"/>
        <v>10</v>
      </c>
      <c r="U45" s="8">
        <f t="shared" si="2"/>
        <v>1.7619047619047621</v>
      </c>
      <c r="V45" s="8">
        <f t="shared" si="3"/>
        <v>4.9728260869565215</v>
      </c>
      <c r="W45" s="8">
        <f t="shared" si="4"/>
        <v>5.8313539192399055</v>
      </c>
      <c r="X45" s="8">
        <f t="shared" si="5"/>
        <v>1.9944903581267217</v>
      </c>
      <c r="Y45" s="8">
        <f t="shared" si="6"/>
        <v>6.6190476190476186</v>
      </c>
      <c r="Z45" s="8">
        <f t="shared" si="7"/>
        <v>2.5403659849300326</v>
      </c>
      <c r="AA45" s="8">
        <f t="shared" si="8"/>
        <v>2.6308813783962886</v>
      </c>
      <c r="AB45" s="8">
        <f t="shared" si="9"/>
        <v>3.30093592512599</v>
      </c>
      <c r="AC45" s="8">
        <f t="shared" si="10"/>
        <v>4.1818181818181817</v>
      </c>
      <c r="AD45" s="8">
        <f t="shared" si="11"/>
        <v>0.76086956521739135</v>
      </c>
      <c r="AE45" s="8">
        <f t="shared" si="12"/>
        <v>3.8245033112582782</v>
      </c>
      <c r="AF45" s="8">
        <f t="shared" si="13"/>
        <v>2.3847926267281103</v>
      </c>
      <c r="AG45" s="8">
        <f t="shared" si="14"/>
        <v>0.4779411764705882</v>
      </c>
      <c r="AH45" s="8">
        <f t="shared" si="16"/>
        <v>0.379746835443038</v>
      </c>
    </row>
    <row r="46" spans="1:34">
      <c r="A46" s="1">
        <v>44670</v>
      </c>
      <c r="B46">
        <v>5305</v>
      </c>
      <c r="C46">
        <v>2950</v>
      </c>
      <c r="D46">
        <v>1510</v>
      </c>
      <c r="E46">
        <v>599</v>
      </c>
      <c r="F46">
        <v>1684</v>
      </c>
      <c r="G46">
        <v>500</v>
      </c>
      <c r="H46">
        <v>723</v>
      </c>
      <c r="I46">
        <v>727</v>
      </c>
      <c r="J46">
        <v>1482</v>
      </c>
      <c r="K46">
        <v>951</v>
      </c>
      <c r="L46">
        <v>709</v>
      </c>
      <c r="M46">
        <v>8</v>
      </c>
      <c r="N46">
        <v>322</v>
      </c>
      <c r="O46">
        <v>377</v>
      </c>
      <c r="P46">
        <v>56</v>
      </c>
      <c r="Q46">
        <v>75</v>
      </c>
      <c r="S46" s="8">
        <f t="shared" si="0"/>
        <v>3.665699281370923</v>
      </c>
      <c r="T46" s="8">
        <f t="shared" si="1"/>
        <v>9.21875</v>
      </c>
      <c r="U46" s="8">
        <f t="shared" si="2"/>
        <v>5.1360544217687076</v>
      </c>
      <c r="V46" s="8">
        <f t="shared" si="3"/>
        <v>5.4257246376811601</v>
      </c>
      <c r="W46" s="8">
        <f t="shared" si="4"/>
        <v>10</v>
      </c>
      <c r="X46" s="8">
        <f t="shared" si="5"/>
        <v>2.7548209366391188</v>
      </c>
      <c r="Y46" s="8">
        <f t="shared" si="6"/>
        <v>4.9183673469387754</v>
      </c>
      <c r="Z46" s="8">
        <f t="shared" si="7"/>
        <v>3.9128094725511304</v>
      </c>
      <c r="AA46" s="8">
        <f t="shared" si="8"/>
        <v>3.2736911862160372</v>
      </c>
      <c r="AB46" s="8">
        <f t="shared" si="9"/>
        <v>3.4233261339092875</v>
      </c>
      <c r="AC46" s="8">
        <f t="shared" si="10"/>
        <v>5.1563636363636363</v>
      </c>
      <c r="AD46" s="8">
        <f t="shared" si="11"/>
        <v>0.86956521739130432</v>
      </c>
      <c r="AE46" s="8">
        <f t="shared" si="12"/>
        <v>1.7770419426048565</v>
      </c>
      <c r="AF46" s="8">
        <f t="shared" si="13"/>
        <v>4.3433179723502304</v>
      </c>
      <c r="AG46" s="8">
        <f t="shared" si="14"/>
        <v>2.0588235294117645</v>
      </c>
      <c r="AH46" s="8">
        <f t="shared" si="16"/>
        <v>1.5822784810126582</v>
      </c>
    </row>
    <row r="47" spans="1:34">
      <c r="A47" s="1">
        <v>44671</v>
      </c>
      <c r="B47">
        <v>4180</v>
      </c>
      <c r="C47">
        <v>3016</v>
      </c>
      <c r="D47">
        <v>1352</v>
      </c>
      <c r="E47">
        <v>668</v>
      </c>
      <c r="F47">
        <v>1091</v>
      </c>
      <c r="G47">
        <v>512</v>
      </c>
      <c r="H47">
        <v>793</v>
      </c>
      <c r="I47">
        <v>1966</v>
      </c>
      <c r="J47">
        <v>1627</v>
      </c>
      <c r="K47">
        <v>794</v>
      </c>
      <c r="L47">
        <v>620</v>
      </c>
      <c r="M47">
        <v>17</v>
      </c>
      <c r="N47">
        <v>647</v>
      </c>
      <c r="O47">
        <v>217</v>
      </c>
      <c r="P47">
        <v>31</v>
      </c>
      <c r="Q47">
        <v>64</v>
      </c>
      <c r="S47" s="8">
        <f t="shared" si="0"/>
        <v>2.8883360972913215</v>
      </c>
      <c r="T47" s="8">
        <f t="shared" si="1"/>
        <v>9.4250000000000007</v>
      </c>
      <c r="U47" s="8">
        <f t="shared" si="2"/>
        <v>4.5986394557823127</v>
      </c>
      <c r="V47" s="8">
        <f t="shared" si="3"/>
        <v>6.0507246376811601</v>
      </c>
      <c r="W47" s="8">
        <f t="shared" si="4"/>
        <v>6.4786223277909736</v>
      </c>
      <c r="X47" s="8">
        <f t="shared" si="5"/>
        <v>2.8209366391184569</v>
      </c>
      <c r="Y47" s="8">
        <f t="shared" si="6"/>
        <v>5.3945578231292508</v>
      </c>
      <c r="Z47" s="8">
        <f t="shared" si="7"/>
        <v>10.581270182992466</v>
      </c>
      <c r="AA47" s="8">
        <f t="shared" si="8"/>
        <v>3.5939916059200354</v>
      </c>
      <c r="AB47" s="8">
        <f t="shared" si="9"/>
        <v>2.8581713462922966</v>
      </c>
      <c r="AC47" s="8">
        <f t="shared" si="10"/>
        <v>4.5090909090909097</v>
      </c>
      <c r="AD47" s="8">
        <f t="shared" si="11"/>
        <v>1.8478260869565215</v>
      </c>
      <c r="AE47" s="8">
        <f t="shared" si="12"/>
        <v>3.5706401766004414</v>
      </c>
      <c r="AF47" s="8">
        <f t="shared" si="13"/>
        <v>2.5</v>
      </c>
      <c r="AG47" s="8">
        <f t="shared" si="14"/>
        <v>1.1397058823529411</v>
      </c>
      <c r="AH47" s="8">
        <f t="shared" si="16"/>
        <v>1.350210970464135</v>
      </c>
    </row>
    <row r="48" spans="1:34">
      <c r="A48" s="1">
        <v>44672</v>
      </c>
      <c r="B48">
        <v>4604</v>
      </c>
      <c r="C48">
        <v>1706</v>
      </c>
      <c r="D48">
        <v>1239</v>
      </c>
      <c r="E48">
        <v>487</v>
      </c>
      <c r="F48">
        <v>2046</v>
      </c>
      <c r="G48">
        <v>475</v>
      </c>
      <c r="H48">
        <v>878</v>
      </c>
      <c r="I48">
        <v>532</v>
      </c>
      <c r="J48">
        <v>2518</v>
      </c>
      <c r="K48">
        <v>962</v>
      </c>
      <c r="L48">
        <v>764</v>
      </c>
      <c r="M48">
        <v>24</v>
      </c>
      <c r="N48">
        <v>491</v>
      </c>
      <c r="O48">
        <v>365</v>
      </c>
      <c r="P48">
        <v>30</v>
      </c>
      <c r="Q48">
        <v>115</v>
      </c>
      <c r="R48" s="7" t="s">
        <v>26</v>
      </c>
      <c r="S48" s="8">
        <f t="shared" si="0"/>
        <v>3.1813156440022112</v>
      </c>
      <c r="T48" s="8">
        <f t="shared" si="1"/>
        <v>5.3312499999999998</v>
      </c>
      <c r="U48" s="8">
        <f t="shared" si="2"/>
        <v>4.2142857142857144</v>
      </c>
      <c r="V48" s="8">
        <f t="shared" si="3"/>
        <v>4.4112318840579707</v>
      </c>
      <c r="W48" s="8">
        <f t="shared" si="4"/>
        <v>12.149643705463182</v>
      </c>
      <c r="X48" s="8">
        <f t="shared" si="5"/>
        <v>2.6170798898071626</v>
      </c>
      <c r="Y48" s="8">
        <f t="shared" si="6"/>
        <v>5.9727891156462585</v>
      </c>
      <c r="Z48" s="8">
        <f t="shared" si="7"/>
        <v>2.8632938643702905</v>
      </c>
      <c r="AA48" s="8">
        <f t="shared" si="8"/>
        <v>5.5621824607908108</v>
      </c>
      <c r="AB48" s="8">
        <f t="shared" si="9"/>
        <v>3.462922966162707</v>
      </c>
      <c r="AC48" s="8">
        <f t="shared" si="10"/>
        <v>5.5563636363636357</v>
      </c>
      <c r="AD48" s="8">
        <f t="shared" si="11"/>
        <v>2.6086956521739131</v>
      </c>
      <c r="AE48" s="8">
        <f t="shared" si="12"/>
        <v>2.7097130242825607</v>
      </c>
      <c r="AF48" s="8">
        <f t="shared" si="13"/>
        <v>4.2050691244239626</v>
      </c>
      <c r="AG48" s="8">
        <f t="shared" si="14"/>
        <v>1.1029411764705883</v>
      </c>
      <c r="AH48" s="8">
        <f t="shared" si="16"/>
        <v>2.4261603375527425</v>
      </c>
    </row>
    <row r="49" spans="1:34">
      <c r="A49" s="1">
        <v>44673</v>
      </c>
      <c r="B49">
        <v>7748</v>
      </c>
      <c r="C49">
        <v>2573</v>
      </c>
      <c r="D49">
        <v>1145</v>
      </c>
      <c r="E49">
        <v>632</v>
      </c>
      <c r="F49">
        <v>765</v>
      </c>
      <c r="G49">
        <v>486</v>
      </c>
      <c r="H49">
        <v>677</v>
      </c>
      <c r="I49">
        <v>1336</v>
      </c>
      <c r="J49">
        <v>1184</v>
      </c>
      <c r="K49">
        <v>1952</v>
      </c>
      <c r="L49">
        <v>486</v>
      </c>
      <c r="M49">
        <v>25</v>
      </c>
      <c r="N49">
        <v>2561</v>
      </c>
      <c r="O49">
        <v>343</v>
      </c>
      <c r="P49">
        <v>7</v>
      </c>
      <c r="Q49">
        <v>112</v>
      </c>
      <c r="S49" s="8">
        <f t="shared" ref="S49:S57" si="17">B49/14472*10</f>
        <v>5.3537866224433381</v>
      </c>
      <c r="T49" s="8">
        <f t="shared" ref="T49:T57" si="18">C49/3200*10</f>
        <v>8.0406250000000004</v>
      </c>
      <c r="U49" s="8">
        <f t="shared" ref="U49:U57" si="19">D49/2940*10</f>
        <v>3.8945578231292517</v>
      </c>
      <c r="V49" s="8">
        <f t="shared" ref="V49:V57" si="20">E49/1104*10</f>
        <v>5.72463768115942</v>
      </c>
      <c r="W49" s="8">
        <f t="shared" ref="W49:W57" si="21">F49/1684*10</f>
        <v>4.5427553444180528</v>
      </c>
      <c r="X49" s="8">
        <f t="shared" ref="X49:X57" si="22">G49/1815*10</f>
        <v>2.6776859504132231</v>
      </c>
      <c r="Y49" s="8">
        <f t="shared" ref="Y49:Y57" si="23">H49/1470*10</f>
        <v>4.6054421768707483</v>
      </c>
      <c r="Z49" s="8">
        <f t="shared" ref="Z49:Z57" si="24">I49/1858*10</f>
        <v>7.1905274488697524</v>
      </c>
      <c r="AA49" s="8">
        <f t="shared" ref="AA49:AA57" si="25">J49/4527*10</f>
        <v>2.6154185995140273</v>
      </c>
      <c r="AB49" s="8">
        <f t="shared" ref="AB49:AB57" si="26">K49/2778*10</f>
        <v>7.0266378689704823</v>
      </c>
      <c r="AC49" s="8">
        <f t="shared" ref="AC49:AC57" si="27">L49/1375*10</f>
        <v>3.5345454545454547</v>
      </c>
      <c r="AD49" s="8">
        <f t="shared" ref="AD49:AD57" si="28">M49/92*10</f>
        <v>2.7173913043478262</v>
      </c>
      <c r="AE49" s="8">
        <f t="shared" ref="AE49:AE57" si="29">N49/1812*10</f>
        <v>14.133554083885208</v>
      </c>
      <c r="AF49" s="8">
        <f t="shared" ref="AF49:AF57" si="30">O49/868*10</f>
        <v>3.9516129032258061</v>
      </c>
      <c r="AG49" s="8">
        <f t="shared" ref="AG49:AG57" si="31">P49/272*10</f>
        <v>0.25735294117647056</v>
      </c>
      <c r="AH49" s="8">
        <f t="shared" si="16"/>
        <v>2.3628691983122363</v>
      </c>
    </row>
    <row r="50" spans="1:34">
      <c r="A50" s="1">
        <v>44674</v>
      </c>
      <c r="B50">
        <v>7228</v>
      </c>
      <c r="C50">
        <v>1905</v>
      </c>
      <c r="D50">
        <v>1694</v>
      </c>
      <c r="E50">
        <v>659</v>
      </c>
      <c r="F50">
        <v>462</v>
      </c>
      <c r="G50">
        <v>468</v>
      </c>
      <c r="H50">
        <v>771</v>
      </c>
      <c r="I50">
        <v>1248</v>
      </c>
      <c r="J50">
        <v>821</v>
      </c>
      <c r="K50">
        <v>2847</v>
      </c>
      <c r="L50">
        <v>731</v>
      </c>
      <c r="M50">
        <v>43</v>
      </c>
      <c r="N50">
        <v>767</v>
      </c>
      <c r="O50">
        <v>380</v>
      </c>
      <c r="P50" s="25">
        <v>7</v>
      </c>
      <c r="Q50">
        <v>206</v>
      </c>
      <c r="S50" s="8">
        <f t="shared" si="17"/>
        <v>4.9944720840243226</v>
      </c>
      <c r="T50" s="8">
        <f t="shared" si="18"/>
        <v>5.953125</v>
      </c>
      <c r="U50" s="8">
        <f t="shared" si="19"/>
        <v>5.761904761904761</v>
      </c>
      <c r="V50" s="8">
        <f t="shared" si="20"/>
        <v>5.9692028985507246</v>
      </c>
      <c r="W50" s="8">
        <f t="shared" si="21"/>
        <v>2.7434679334916865</v>
      </c>
      <c r="X50" s="8">
        <f t="shared" si="22"/>
        <v>2.5785123966942147</v>
      </c>
      <c r="Y50" s="8">
        <f t="shared" si="23"/>
        <v>5.2448979591836729</v>
      </c>
      <c r="Z50" s="8">
        <f t="shared" si="24"/>
        <v>6.7168998923573735</v>
      </c>
      <c r="AA50" s="8">
        <f t="shared" si="25"/>
        <v>1.8135630660481556</v>
      </c>
      <c r="AB50" s="8">
        <f t="shared" si="26"/>
        <v>10.248380129589634</v>
      </c>
      <c r="AC50" s="8">
        <f t="shared" si="27"/>
        <v>5.3163636363636364</v>
      </c>
      <c r="AD50" s="8">
        <f t="shared" si="28"/>
        <v>4.6739130434782608</v>
      </c>
      <c r="AE50" s="8">
        <f t="shared" si="29"/>
        <v>4.2328918322295808</v>
      </c>
      <c r="AF50" s="8">
        <f t="shared" si="30"/>
        <v>4.3778801843317972</v>
      </c>
      <c r="AG50" s="8">
        <f t="shared" si="31"/>
        <v>0.25735294117647056</v>
      </c>
      <c r="AH50" s="8">
        <f t="shared" si="16"/>
        <v>4.3459915611814353</v>
      </c>
    </row>
    <row r="51" spans="1:34">
      <c r="A51" s="1">
        <v>44675</v>
      </c>
      <c r="B51">
        <v>5765</v>
      </c>
      <c r="C51">
        <v>1610</v>
      </c>
      <c r="D51">
        <v>1279</v>
      </c>
      <c r="E51">
        <v>734</v>
      </c>
      <c r="F51">
        <v>1653</v>
      </c>
      <c r="G51">
        <v>469</v>
      </c>
      <c r="H51">
        <v>639</v>
      </c>
      <c r="I51">
        <v>1189</v>
      </c>
      <c r="J51">
        <v>1153</v>
      </c>
      <c r="K51">
        <v>2479</v>
      </c>
      <c r="L51">
        <v>591</v>
      </c>
      <c r="M51">
        <v>67</v>
      </c>
      <c r="N51">
        <v>417</v>
      </c>
      <c r="O51">
        <v>245</v>
      </c>
      <c r="P51">
        <v>7</v>
      </c>
      <c r="Q51">
        <v>95</v>
      </c>
      <c r="S51" s="8">
        <f t="shared" si="17"/>
        <v>3.9835544499723601</v>
      </c>
      <c r="T51" s="8">
        <f t="shared" si="18"/>
        <v>5.03125</v>
      </c>
      <c r="U51" s="8">
        <f t="shared" si="19"/>
        <v>4.350340136054422</v>
      </c>
      <c r="V51" s="8">
        <f t="shared" si="20"/>
        <v>6.6485507246376807</v>
      </c>
      <c r="W51" s="8">
        <f t="shared" si="21"/>
        <v>9.8159144893111634</v>
      </c>
      <c r="X51" s="8">
        <f t="shared" si="22"/>
        <v>2.5840220385674932</v>
      </c>
      <c r="Y51" s="8">
        <f t="shared" si="23"/>
        <v>4.3469387755102042</v>
      </c>
      <c r="Z51" s="8">
        <f t="shared" si="24"/>
        <v>6.3993541442411193</v>
      </c>
      <c r="AA51" s="8">
        <f t="shared" si="25"/>
        <v>2.5469405787497239</v>
      </c>
      <c r="AB51" s="8">
        <f t="shared" si="26"/>
        <v>8.9236861051115905</v>
      </c>
      <c r="AC51" s="8">
        <f t="shared" si="27"/>
        <v>4.2981818181818179</v>
      </c>
      <c r="AD51" s="8">
        <f t="shared" si="28"/>
        <v>7.2826086956521738</v>
      </c>
      <c r="AE51" s="8">
        <f t="shared" si="29"/>
        <v>2.3013245033112586</v>
      </c>
      <c r="AF51" s="8">
        <f t="shared" si="30"/>
        <v>2.8225806451612905</v>
      </c>
      <c r="AG51" s="8">
        <f t="shared" si="31"/>
        <v>0.25735294117647056</v>
      </c>
      <c r="AH51" s="8">
        <f t="shared" si="16"/>
        <v>2.0042194092827001</v>
      </c>
    </row>
    <row r="52" spans="1:34">
      <c r="A52" s="1">
        <v>44676</v>
      </c>
      <c r="B52">
        <v>3597</v>
      </c>
      <c r="C52">
        <v>2569</v>
      </c>
      <c r="D52">
        <v>1158</v>
      </c>
      <c r="E52">
        <v>477</v>
      </c>
      <c r="F52">
        <v>913</v>
      </c>
      <c r="G52">
        <v>405</v>
      </c>
      <c r="H52">
        <v>1205</v>
      </c>
      <c r="I52">
        <v>1143</v>
      </c>
      <c r="J52">
        <v>677</v>
      </c>
      <c r="K52">
        <v>1686</v>
      </c>
      <c r="L52">
        <v>509</v>
      </c>
      <c r="M52">
        <v>22</v>
      </c>
      <c r="N52">
        <v>573</v>
      </c>
      <c r="O52">
        <v>377</v>
      </c>
      <c r="P52" s="24"/>
      <c r="Q52">
        <v>474</v>
      </c>
      <c r="S52" s="8">
        <f t="shared" si="17"/>
        <v>2.4854892205638475</v>
      </c>
      <c r="T52" s="8">
        <f t="shared" si="18"/>
        <v>8.0281250000000011</v>
      </c>
      <c r="U52" s="8">
        <f t="shared" si="19"/>
        <v>3.9387755102040818</v>
      </c>
      <c r="V52" s="8">
        <f t="shared" si="20"/>
        <v>4.320652173913043</v>
      </c>
      <c r="W52" s="8">
        <f t="shared" si="21"/>
        <v>5.421615201900237</v>
      </c>
      <c r="X52" s="8">
        <f t="shared" si="22"/>
        <v>2.2314049586776861</v>
      </c>
      <c r="Y52" s="8">
        <f t="shared" si="23"/>
        <v>8.1972789115646254</v>
      </c>
      <c r="Z52" s="8">
        <f t="shared" si="24"/>
        <v>6.1517761033369212</v>
      </c>
      <c r="AA52" s="8">
        <f t="shared" si="25"/>
        <v>1.4954716147559091</v>
      </c>
      <c r="AB52" s="8">
        <f t="shared" si="26"/>
        <v>6.069114470842333</v>
      </c>
      <c r="AC52" s="8">
        <f t="shared" si="27"/>
        <v>3.7018181818181817</v>
      </c>
      <c r="AD52" s="8">
        <f t="shared" si="28"/>
        <v>2.3913043478260869</v>
      </c>
      <c r="AE52" s="8">
        <f t="shared" si="29"/>
        <v>3.1622516556291389</v>
      </c>
      <c r="AF52" s="8">
        <f t="shared" si="30"/>
        <v>4.3433179723502304</v>
      </c>
      <c r="AG52" s="8">
        <f t="shared" si="31"/>
        <v>0</v>
      </c>
      <c r="AH52" s="8">
        <f t="shared" si="16"/>
        <v>10</v>
      </c>
    </row>
    <row r="53" spans="1:34">
      <c r="A53" s="1">
        <v>44677</v>
      </c>
      <c r="B53">
        <v>2514</v>
      </c>
      <c r="C53">
        <v>951</v>
      </c>
      <c r="D53">
        <v>746</v>
      </c>
      <c r="E53">
        <v>379</v>
      </c>
      <c r="F53">
        <v>1271</v>
      </c>
      <c r="G53">
        <v>282</v>
      </c>
      <c r="H53">
        <v>1104</v>
      </c>
      <c r="I53">
        <v>1083</v>
      </c>
      <c r="J53">
        <v>725</v>
      </c>
      <c r="K53">
        <v>1677</v>
      </c>
      <c r="L53">
        <v>368</v>
      </c>
      <c r="M53">
        <v>26</v>
      </c>
      <c r="N53">
        <v>256</v>
      </c>
      <c r="O53">
        <v>289</v>
      </c>
      <c r="P53">
        <v>12</v>
      </c>
      <c r="Q53">
        <v>455</v>
      </c>
      <c r="S53" s="8">
        <f t="shared" si="17"/>
        <v>1.7371475953565505</v>
      </c>
      <c r="T53" s="8">
        <f t="shared" si="18"/>
        <v>2.9718749999999998</v>
      </c>
      <c r="U53" s="8">
        <f t="shared" si="19"/>
        <v>2.5374149659863949</v>
      </c>
      <c r="V53" s="8">
        <f t="shared" si="20"/>
        <v>3.4329710144927539</v>
      </c>
      <c r="W53" s="8">
        <f t="shared" si="21"/>
        <v>7.5475059382422804</v>
      </c>
      <c r="X53" s="8">
        <f t="shared" si="22"/>
        <v>1.5537190082644627</v>
      </c>
      <c r="Y53" s="8">
        <f t="shared" si="23"/>
        <v>7.5102040816326534</v>
      </c>
      <c r="Z53" s="8">
        <f t="shared" si="24"/>
        <v>5.8288482238966637</v>
      </c>
      <c r="AA53" s="8">
        <f t="shared" si="25"/>
        <v>1.6015020985199913</v>
      </c>
      <c r="AB53" s="8">
        <f t="shared" si="26"/>
        <v>6.03671706263499</v>
      </c>
      <c r="AC53" s="8">
        <f t="shared" si="27"/>
        <v>2.6763636363636363</v>
      </c>
      <c r="AD53" s="8">
        <f t="shared" si="28"/>
        <v>2.8260869565217388</v>
      </c>
      <c r="AE53" s="8">
        <f t="shared" si="29"/>
        <v>1.4128035320088301</v>
      </c>
      <c r="AF53" s="8">
        <f t="shared" si="30"/>
        <v>3.3294930875576032</v>
      </c>
      <c r="AG53" s="8">
        <f t="shared" si="31"/>
        <v>0.44117647058823534</v>
      </c>
      <c r="AH53" s="8">
        <f t="shared" si="16"/>
        <v>9.5991561181434601</v>
      </c>
    </row>
    <row r="54" spans="1:34">
      <c r="A54" s="1">
        <v>44678</v>
      </c>
      <c r="B54">
        <v>2474</v>
      </c>
      <c r="C54">
        <v>1405</v>
      </c>
      <c r="D54">
        <v>393</v>
      </c>
      <c r="E54">
        <v>179</v>
      </c>
      <c r="F54">
        <v>1061</v>
      </c>
      <c r="G54">
        <v>279</v>
      </c>
      <c r="H54">
        <v>1034</v>
      </c>
      <c r="I54">
        <v>501</v>
      </c>
      <c r="J54">
        <v>285</v>
      </c>
      <c r="K54">
        <v>1064</v>
      </c>
      <c r="L54">
        <v>283</v>
      </c>
      <c r="M54">
        <v>33</v>
      </c>
      <c r="N54">
        <v>179</v>
      </c>
      <c r="O54">
        <v>205</v>
      </c>
      <c r="P54">
        <v>3</v>
      </c>
      <c r="Q54">
        <v>194</v>
      </c>
      <c r="S54" s="8">
        <f t="shared" si="17"/>
        <v>1.7095080154781648</v>
      </c>
      <c r="T54" s="8">
        <f t="shared" si="18"/>
        <v>4.390625</v>
      </c>
      <c r="U54" s="8">
        <f t="shared" si="19"/>
        <v>1.3367346938775508</v>
      </c>
      <c r="V54" s="8">
        <f t="shared" si="20"/>
        <v>1.6213768115942029</v>
      </c>
      <c r="W54" s="8">
        <f t="shared" si="21"/>
        <v>6.300475059382423</v>
      </c>
      <c r="X54" s="8">
        <f t="shared" si="22"/>
        <v>1.5371900826446281</v>
      </c>
      <c r="Y54" s="8">
        <f t="shared" si="23"/>
        <v>7.0340136054421762</v>
      </c>
      <c r="Z54" s="8">
        <f t="shared" si="24"/>
        <v>2.6964477933261572</v>
      </c>
      <c r="AA54" s="8">
        <f t="shared" si="25"/>
        <v>0.62955599734923795</v>
      </c>
      <c r="AB54" s="8">
        <f t="shared" si="26"/>
        <v>3.8300935925125987</v>
      </c>
      <c r="AC54" s="8">
        <f t="shared" si="27"/>
        <v>2.0581818181818181</v>
      </c>
      <c r="AD54" s="8">
        <f t="shared" si="28"/>
        <v>3.5869565217391304</v>
      </c>
      <c r="AE54" s="8">
        <f t="shared" si="29"/>
        <v>0.98785871964679917</v>
      </c>
      <c r="AF54" s="8">
        <f t="shared" si="30"/>
        <v>2.3617511520737327</v>
      </c>
      <c r="AG54" s="8">
        <f t="shared" si="31"/>
        <v>0.11029411764705883</v>
      </c>
      <c r="AH54" s="8">
        <f t="shared" si="16"/>
        <v>4.0928270042194095</v>
      </c>
    </row>
    <row r="55" spans="1:34">
      <c r="A55" s="1">
        <v>44679</v>
      </c>
      <c r="B55">
        <v>2045</v>
      </c>
      <c r="C55">
        <v>1312</v>
      </c>
      <c r="D55">
        <v>1096</v>
      </c>
      <c r="E55">
        <v>400</v>
      </c>
      <c r="F55">
        <v>1040</v>
      </c>
      <c r="G55">
        <v>156</v>
      </c>
      <c r="H55">
        <v>972</v>
      </c>
      <c r="I55">
        <v>746</v>
      </c>
      <c r="J55">
        <v>372</v>
      </c>
      <c r="K55">
        <v>961</v>
      </c>
      <c r="L55">
        <v>398</v>
      </c>
      <c r="M55">
        <v>21</v>
      </c>
      <c r="N55">
        <v>165</v>
      </c>
      <c r="O55">
        <v>137</v>
      </c>
      <c r="P55">
        <v>4</v>
      </c>
      <c r="Q55">
        <v>37</v>
      </c>
      <c r="S55" s="8">
        <f t="shared" si="17"/>
        <v>1.4130735212824765</v>
      </c>
      <c r="T55" s="8">
        <f t="shared" si="18"/>
        <v>4.0999999999999996</v>
      </c>
      <c r="U55" s="8">
        <f t="shared" si="19"/>
        <v>3.7278911564625847</v>
      </c>
      <c r="V55" s="8">
        <f t="shared" si="20"/>
        <v>3.6231884057971016</v>
      </c>
      <c r="W55" s="8">
        <f t="shared" si="21"/>
        <v>6.1757719714964363</v>
      </c>
      <c r="X55" s="8">
        <f t="shared" si="22"/>
        <v>0.85950413223140498</v>
      </c>
      <c r="Y55" s="8">
        <f t="shared" si="23"/>
        <v>6.6122448979591839</v>
      </c>
      <c r="Z55" s="8">
        <f t="shared" si="24"/>
        <v>4.0150699677072126</v>
      </c>
      <c r="AA55" s="8">
        <f t="shared" si="25"/>
        <v>0.82173624917163679</v>
      </c>
      <c r="AB55" s="8">
        <f t="shared" si="26"/>
        <v>3.4593232541396688</v>
      </c>
      <c r="AC55" s="8">
        <f t="shared" si="27"/>
        <v>2.8945454545454545</v>
      </c>
      <c r="AD55" s="8">
        <f t="shared" si="28"/>
        <v>2.2826086956521738</v>
      </c>
      <c r="AE55" s="8">
        <f t="shared" si="29"/>
        <v>0.9105960264900661</v>
      </c>
      <c r="AF55" s="8">
        <f t="shared" si="30"/>
        <v>1.5783410138248848</v>
      </c>
      <c r="AG55" s="8">
        <f t="shared" si="31"/>
        <v>0.14705882352941177</v>
      </c>
      <c r="AH55" s="8">
        <f t="shared" si="16"/>
        <v>0.78059071729957807</v>
      </c>
    </row>
    <row r="56" spans="1:34">
      <c r="A56" s="1">
        <v>44680</v>
      </c>
      <c r="B56">
        <v>1939</v>
      </c>
      <c r="C56">
        <v>1157</v>
      </c>
      <c r="D56">
        <v>438</v>
      </c>
      <c r="E56">
        <v>323</v>
      </c>
      <c r="F56">
        <v>1177</v>
      </c>
      <c r="G56">
        <v>118</v>
      </c>
      <c r="H56">
        <v>1008</v>
      </c>
      <c r="I56">
        <v>751</v>
      </c>
      <c r="J56">
        <v>380</v>
      </c>
      <c r="K56">
        <v>1093</v>
      </c>
      <c r="L56">
        <v>255</v>
      </c>
      <c r="M56">
        <v>18</v>
      </c>
      <c r="N56">
        <v>124</v>
      </c>
      <c r="O56">
        <v>121</v>
      </c>
      <c r="P56">
        <v>25</v>
      </c>
      <c r="Q56">
        <v>269</v>
      </c>
      <c r="S56" s="8">
        <f t="shared" si="17"/>
        <v>1.3398286346047539</v>
      </c>
      <c r="T56" s="8">
        <f t="shared" si="18"/>
        <v>3.6156250000000001</v>
      </c>
      <c r="U56" s="8">
        <f t="shared" si="19"/>
        <v>1.489795918367347</v>
      </c>
      <c r="V56" s="8">
        <f t="shared" si="20"/>
        <v>2.9257246376811596</v>
      </c>
      <c r="W56" s="8">
        <f t="shared" si="21"/>
        <v>6.9893111638954872</v>
      </c>
      <c r="X56" s="8">
        <f t="shared" si="22"/>
        <v>0.65013774104683186</v>
      </c>
      <c r="Y56" s="8">
        <f t="shared" si="23"/>
        <v>6.8571428571428577</v>
      </c>
      <c r="Z56" s="8">
        <f t="shared" si="24"/>
        <v>4.041980624327234</v>
      </c>
      <c r="AA56" s="8">
        <f t="shared" si="25"/>
        <v>0.83940799646565045</v>
      </c>
      <c r="AB56" s="8">
        <f t="shared" si="26"/>
        <v>3.9344852411807056</v>
      </c>
      <c r="AC56" s="8">
        <f t="shared" si="27"/>
        <v>1.8545454545454545</v>
      </c>
      <c r="AD56" s="8">
        <f t="shared" si="28"/>
        <v>1.9565217391304348</v>
      </c>
      <c r="AE56" s="8">
        <f t="shared" si="29"/>
        <v>0.6843267108167771</v>
      </c>
      <c r="AF56" s="8">
        <f t="shared" si="30"/>
        <v>1.3940092165898619</v>
      </c>
      <c r="AG56" s="8">
        <f t="shared" si="31"/>
        <v>0.91911764705882359</v>
      </c>
      <c r="AH56" s="8">
        <f t="shared" si="16"/>
        <v>5.6751054852320673</v>
      </c>
    </row>
    <row r="57" spans="1:34">
      <c r="A57" s="1">
        <v>44681</v>
      </c>
      <c r="B57">
        <v>1603</v>
      </c>
      <c r="C57">
        <v>1047</v>
      </c>
      <c r="D57">
        <v>362</v>
      </c>
      <c r="E57">
        <v>142</v>
      </c>
      <c r="F57">
        <v>903</v>
      </c>
      <c r="G57">
        <v>92</v>
      </c>
      <c r="H57">
        <v>555</v>
      </c>
      <c r="I57">
        <v>322</v>
      </c>
      <c r="J57">
        <v>381</v>
      </c>
      <c r="K57">
        <v>1045</v>
      </c>
      <c r="L57">
        <v>221</v>
      </c>
      <c r="M57">
        <v>11</v>
      </c>
      <c r="N57">
        <v>86</v>
      </c>
      <c r="O57">
        <v>109</v>
      </c>
      <c r="P57">
        <v>3</v>
      </c>
      <c r="Q57">
        <v>307</v>
      </c>
      <c r="S57" s="8">
        <f t="shared" si="17"/>
        <v>1.1076561636263129</v>
      </c>
      <c r="T57" s="8">
        <f t="shared" si="18"/>
        <v>3.2718750000000001</v>
      </c>
      <c r="U57" s="8">
        <f t="shared" si="19"/>
        <v>1.2312925170068028</v>
      </c>
      <c r="V57" s="8">
        <f t="shared" si="20"/>
        <v>1.286231884057971</v>
      </c>
      <c r="W57" s="8">
        <f t="shared" si="21"/>
        <v>5.3622327790973863</v>
      </c>
      <c r="X57" s="8">
        <f t="shared" si="22"/>
        <v>0.50688705234159781</v>
      </c>
      <c r="Y57" s="8">
        <f t="shared" si="23"/>
        <v>3.7755102040816322</v>
      </c>
      <c r="Z57" s="8">
        <f t="shared" si="24"/>
        <v>1.7330462863293863</v>
      </c>
      <c r="AA57" s="8">
        <f t="shared" si="25"/>
        <v>0.84161696487740234</v>
      </c>
      <c r="AB57" s="8">
        <f t="shared" si="26"/>
        <v>3.7616990640748735</v>
      </c>
      <c r="AC57" s="8">
        <f t="shared" si="27"/>
        <v>1.6072727272727272</v>
      </c>
      <c r="AD57" s="8">
        <f t="shared" si="28"/>
        <v>1.1956521739130435</v>
      </c>
      <c r="AE57" s="8">
        <f t="shared" si="29"/>
        <v>0.47461368653421632</v>
      </c>
      <c r="AF57" s="8">
        <f t="shared" si="30"/>
        <v>1.2557603686635945</v>
      </c>
      <c r="AG57" s="8">
        <f t="shared" si="31"/>
        <v>0.11029411764705883</v>
      </c>
      <c r="AH57" s="8">
        <f t="shared" si="16"/>
        <v>6.4767932489451479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57"/>
  <sheetViews>
    <sheetView workbookViewId="0">
      <selection activeCell="F41" sqref="F41"/>
    </sheetView>
  </sheetViews>
  <sheetFormatPr defaultColWidth="8.75" defaultRowHeight="13.5"/>
  <cols>
    <col min="2" max="17" width="8.625" customWidth="1"/>
    <col min="19" max="28" width="12.875"/>
    <col min="29" max="29" width="11.75"/>
    <col min="30" max="30" width="12.875"/>
    <col min="31" max="31" width="10.625"/>
    <col min="32" max="32" width="12.875"/>
    <col min="33" max="33" width="9.5"/>
    <col min="34" max="34" width="12.875"/>
  </cols>
  <sheetData>
    <row r="1" spans="1:34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34">
      <c r="A2" s="1">
        <v>44626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26</v>
      </c>
      <c r="S2" s="6">
        <f>B2/681*10</f>
        <v>1.4684287812041116E-2</v>
      </c>
      <c r="T2" s="6">
        <f>C2/181*10</f>
        <v>0</v>
      </c>
      <c r="U2" s="6">
        <f>D2/289*10</f>
        <v>0</v>
      </c>
      <c r="V2" s="6">
        <f>E2/76*10</f>
        <v>0</v>
      </c>
      <c r="W2" s="6">
        <f>F2/114*10</f>
        <v>0</v>
      </c>
      <c r="X2" s="6">
        <f>G2/94*10</f>
        <v>0</v>
      </c>
      <c r="Y2" s="6">
        <f>H2/162*10</f>
        <v>0</v>
      </c>
      <c r="Z2" s="6">
        <f>I2/59*10</f>
        <v>0</v>
      </c>
      <c r="AA2" s="6">
        <f>J2/210*10</f>
        <v>0</v>
      </c>
      <c r="AB2" s="6">
        <f>K2/90*10</f>
        <v>0</v>
      </c>
      <c r="AC2" s="6">
        <f>L2/73*10</f>
        <v>0</v>
      </c>
      <c r="AD2" s="6">
        <f>M2/11*10</f>
        <v>0</v>
      </c>
      <c r="AE2" s="6">
        <f>N2/40*10</f>
        <v>0</v>
      </c>
      <c r="AF2" s="6">
        <f>O2/39*10</f>
        <v>0</v>
      </c>
      <c r="AG2" s="6">
        <f>P2/64*10</f>
        <v>0</v>
      </c>
      <c r="AH2" s="6">
        <f>Q2/22*10</f>
        <v>0</v>
      </c>
    </row>
    <row r="3" spans="1:34">
      <c r="A3" s="1">
        <v>44627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 s="24"/>
      <c r="S3" s="6">
        <f t="shared" ref="S3:S48" si="0">B3/681*10</f>
        <v>0</v>
      </c>
      <c r="T3" s="6">
        <f t="shared" ref="T3:T48" si="1">C3/181*10</f>
        <v>0</v>
      </c>
      <c r="U3" s="6">
        <f t="shared" ref="U3:U46" si="2">D3/289*10</f>
        <v>0</v>
      </c>
      <c r="V3" s="6">
        <f t="shared" ref="V3:V46" si="3">E3/76*10</f>
        <v>0</v>
      </c>
      <c r="W3" s="6">
        <f t="shared" ref="W3:W46" si="4">F3/114*10</f>
        <v>0</v>
      </c>
      <c r="X3" s="6">
        <f t="shared" ref="X3:X46" si="5">G3/94*10</f>
        <v>0</v>
      </c>
      <c r="Y3" s="6">
        <f t="shared" ref="Y3:Y46" si="6">H3/162*10</f>
        <v>0</v>
      </c>
      <c r="Z3" s="6">
        <f t="shared" ref="Z3:Z46" si="7">I3/59*10</f>
        <v>0</v>
      </c>
      <c r="AA3" s="6">
        <f t="shared" ref="AA3:AA46" si="8">J3/210*10</f>
        <v>0</v>
      </c>
      <c r="AB3" s="6">
        <f t="shared" ref="AB3:AB46" si="9">K3/90*10</f>
        <v>0</v>
      </c>
      <c r="AC3" s="6">
        <f t="shared" ref="AC3:AC46" si="10">L3/73*10</f>
        <v>0</v>
      </c>
      <c r="AD3" s="6">
        <f t="shared" ref="AD3:AD46" si="11">M3/11*10</f>
        <v>0</v>
      </c>
      <c r="AE3" s="6">
        <f t="shared" ref="AE3:AE46" si="12">N3/40*10</f>
        <v>0</v>
      </c>
      <c r="AF3" s="6">
        <f t="shared" ref="AF3:AF46" si="13">O3/39*10</f>
        <v>0</v>
      </c>
      <c r="AG3" s="6">
        <f t="shared" ref="AG3:AG46" si="14">P3/64*10</f>
        <v>0</v>
      </c>
      <c r="AH3" s="6">
        <f t="shared" ref="AH3:AH46" si="15">Q3/22*10</f>
        <v>0</v>
      </c>
    </row>
    <row r="4" spans="1:34">
      <c r="A4" s="1">
        <v>44628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6">
        <f t="shared" si="0"/>
        <v>0</v>
      </c>
      <c r="T4" s="6">
        <f t="shared" si="1"/>
        <v>0</v>
      </c>
      <c r="U4" s="6">
        <f t="shared" si="2"/>
        <v>0</v>
      </c>
      <c r="V4" s="6">
        <f t="shared" si="3"/>
        <v>0</v>
      </c>
      <c r="W4" s="6">
        <f t="shared" si="4"/>
        <v>0</v>
      </c>
      <c r="X4" s="6">
        <f t="shared" si="5"/>
        <v>0</v>
      </c>
      <c r="Y4" s="6">
        <f t="shared" si="6"/>
        <v>0</v>
      </c>
      <c r="Z4" s="6">
        <f t="shared" si="7"/>
        <v>0</v>
      </c>
      <c r="AA4" s="6">
        <f t="shared" si="8"/>
        <v>4.7619047619047623E-2</v>
      </c>
      <c r="AB4" s="6">
        <f t="shared" si="9"/>
        <v>0</v>
      </c>
      <c r="AC4" s="6">
        <f t="shared" si="10"/>
        <v>0</v>
      </c>
      <c r="AD4" s="6">
        <f t="shared" si="11"/>
        <v>0</v>
      </c>
      <c r="AE4" s="6">
        <f t="shared" si="12"/>
        <v>0</v>
      </c>
      <c r="AF4" s="6">
        <f t="shared" si="13"/>
        <v>0</v>
      </c>
      <c r="AG4" s="6">
        <f t="shared" si="14"/>
        <v>0</v>
      </c>
      <c r="AH4" s="6">
        <f t="shared" si="15"/>
        <v>0</v>
      </c>
    </row>
    <row r="5" spans="1:34">
      <c r="A5" s="1">
        <v>44629</v>
      </c>
      <c r="B5">
        <v>2</v>
      </c>
      <c r="C5">
        <v>0</v>
      </c>
      <c r="D5">
        <v>0</v>
      </c>
      <c r="E5">
        <v>1</v>
      </c>
      <c r="F5">
        <v>2</v>
      </c>
      <c r="G5">
        <v>1</v>
      </c>
      <c r="H5">
        <v>3</v>
      </c>
      <c r="I5">
        <v>1</v>
      </c>
      <c r="J5">
        <v>3</v>
      </c>
      <c r="K5">
        <v>0</v>
      </c>
      <c r="L5">
        <v>0</v>
      </c>
      <c r="M5" s="24"/>
      <c r="N5">
        <v>0</v>
      </c>
      <c r="O5">
        <v>0</v>
      </c>
      <c r="P5">
        <v>0</v>
      </c>
      <c r="Q5">
        <v>0</v>
      </c>
      <c r="S5" s="6">
        <f t="shared" si="0"/>
        <v>2.9368575624082231E-2</v>
      </c>
      <c r="T5" s="6">
        <f t="shared" si="1"/>
        <v>0</v>
      </c>
      <c r="U5" s="6">
        <f t="shared" si="2"/>
        <v>0</v>
      </c>
      <c r="V5" s="6">
        <f t="shared" si="3"/>
        <v>0.13157894736842105</v>
      </c>
      <c r="W5" s="6">
        <f t="shared" si="4"/>
        <v>0.17543859649122806</v>
      </c>
      <c r="X5" s="6">
        <f t="shared" si="5"/>
        <v>0.10638297872340426</v>
      </c>
      <c r="Y5" s="6">
        <f t="shared" si="6"/>
        <v>0.18518518518518517</v>
      </c>
      <c r="Z5" s="6">
        <f t="shared" si="7"/>
        <v>0.16949152542372881</v>
      </c>
      <c r="AA5" s="6">
        <f t="shared" si="8"/>
        <v>0.14285714285714285</v>
      </c>
      <c r="AB5" s="6">
        <f t="shared" si="9"/>
        <v>0</v>
      </c>
      <c r="AC5" s="6">
        <f t="shared" si="10"/>
        <v>0</v>
      </c>
      <c r="AD5" s="6">
        <f t="shared" si="11"/>
        <v>0</v>
      </c>
      <c r="AE5" s="6">
        <f t="shared" si="12"/>
        <v>0</v>
      </c>
      <c r="AF5" s="6">
        <f t="shared" si="13"/>
        <v>0</v>
      </c>
      <c r="AG5" s="6">
        <f t="shared" si="14"/>
        <v>0</v>
      </c>
      <c r="AH5" s="6">
        <f t="shared" si="15"/>
        <v>0</v>
      </c>
    </row>
    <row r="6" spans="1:34">
      <c r="A6" s="1">
        <v>44630</v>
      </c>
      <c r="B6">
        <v>1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S6" s="6">
        <f t="shared" si="0"/>
        <v>1.4684287812041116E-2</v>
      </c>
      <c r="T6" s="6">
        <f t="shared" si="1"/>
        <v>0</v>
      </c>
      <c r="U6" s="6">
        <f t="shared" si="2"/>
        <v>3.4602076124567477E-2</v>
      </c>
      <c r="V6" s="6">
        <f t="shared" si="3"/>
        <v>0</v>
      </c>
      <c r="W6" s="6">
        <f t="shared" si="4"/>
        <v>8.771929824561403E-2</v>
      </c>
      <c r="X6" s="6">
        <f t="shared" si="5"/>
        <v>0</v>
      </c>
      <c r="Y6" s="6">
        <f t="shared" si="6"/>
        <v>0</v>
      </c>
      <c r="Z6" s="6">
        <f t="shared" si="7"/>
        <v>0</v>
      </c>
      <c r="AA6" s="6">
        <f t="shared" si="8"/>
        <v>0</v>
      </c>
      <c r="AB6" s="6">
        <f t="shared" si="9"/>
        <v>0</v>
      </c>
      <c r="AC6" s="6">
        <f t="shared" si="10"/>
        <v>0</v>
      </c>
      <c r="AD6" s="6">
        <f t="shared" si="11"/>
        <v>0</v>
      </c>
      <c r="AE6" s="6">
        <f t="shared" si="12"/>
        <v>0</v>
      </c>
      <c r="AF6" s="6">
        <f t="shared" si="13"/>
        <v>0</v>
      </c>
      <c r="AG6" s="6">
        <f t="shared" si="14"/>
        <v>0</v>
      </c>
      <c r="AH6" s="6">
        <f t="shared" si="15"/>
        <v>0</v>
      </c>
    </row>
    <row r="7" spans="1:34">
      <c r="A7" s="1">
        <v>44631</v>
      </c>
      <c r="B7">
        <v>1</v>
      </c>
      <c r="C7">
        <v>2</v>
      </c>
      <c r="D7">
        <v>4</v>
      </c>
      <c r="E7">
        <v>0</v>
      </c>
      <c r="F7" s="24"/>
      <c r="G7">
        <v>0</v>
      </c>
      <c r="H7">
        <v>0</v>
      </c>
      <c r="I7">
        <v>0</v>
      </c>
      <c r="J7">
        <v>6</v>
      </c>
      <c r="K7">
        <v>2</v>
      </c>
      <c r="L7">
        <v>0</v>
      </c>
      <c r="M7">
        <v>4</v>
      </c>
      <c r="N7">
        <v>1</v>
      </c>
      <c r="O7">
        <v>0</v>
      </c>
      <c r="P7" s="24"/>
      <c r="Q7">
        <v>0</v>
      </c>
      <c r="S7" s="6">
        <f t="shared" si="0"/>
        <v>1.4684287812041116E-2</v>
      </c>
      <c r="T7" s="6">
        <f t="shared" si="1"/>
        <v>0.11049723756906077</v>
      </c>
      <c r="U7" s="6">
        <f t="shared" si="2"/>
        <v>0.13840830449826991</v>
      </c>
      <c r="V7" s="6">
        <f t="shared" si="3"/>
        <v>0</v>
      </c>
      <c r="W7" s="6">
        <f t="shared" si="4"/>
        <v>0</v>
      </c>
      <c r="X7" s="6">
        <f t="shared" si="5"/>
        <v>0</v>
      </c>
      <c r="Y7" s="6">
        <f t="shared" si="6"/>
        <v>0</v>
      </c>
      <c r="Z7" s="6">
        <f t="shared" si="7"/>
        <v>0</v>
      </c>
      <c r="AA7" s="6">
        <f t="shared" si="8"/>
        <v>0.2857142857142857</v>
      </c>
      <c r="AB7" s="6">
        <f t="shared" si="9"/>
        <v>0.22222222222222224</v>
      </c>
      <c r="AC7" s="6">
        <f t="shared" si="10"/>
        <v>0</v>
      </c>
      <c r="AD7" s="6">
        <f t="shared" si="11"/>
        <v>3.6363636363636367</v>
      </c>
      <c r="AE7" s="6">
        <f t="shared" si="12"/>
        <v>0.25</v>
      </c>
      <c r="AF7" s="6">
        <f t="shared" si="13"/>
        <v>0</v>
      </c>
      <c r="AG7" s="6">
        <f t="shared" si="14"/>
        <v>0</v>
      </c>
      <c r="AH7" s="6">
        <f t="shared" si="15"/>
        <v>0</v>
      </c>
    </row>
    <row r="8" spans="1:34">
      <c r="A8" s="1">
        <v>44632</v>
      </c>
      <c r="B8">
        <v>2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S8" s="6">
        <f t="shared" si="0"/>
        <v>2.9368575624082231E-2</v>
      </c>
      <c r="T8" s="6">
        <f t="shared" si="1"/>
        <v>0</v>
      </c>
      <c r="U8" s="6">
        <f t="shared" si="2"/>
        <v>0</v>
      </c>
      <c r="V8" s="6">
        <f t="shared" si="3"/>
        <v>0.13157894736842105</v>
      </c>
      <c r="W8" s="6">
        <f t="shared" si="4"/>
        <v>0</v>
      </c>
      <c r="X8" s="6">
        <f t="shared" si="5"/>
        <v>0</v>
      </c>
      <c r="Y8" s="6">
        <f t="shared" si="6"/>
        <v>0</v>
      </c>
      <c r="Z8" s="6">
        <f t="shared" si="7"/>
        <v>0</v>
      </c>
      <c r="AA8" s="6">
        <f t="shared" si="8"/>
        <v>0</v>
      </c>
      <c r="AB8" s="6">
        <f t="shared" si="9"/>
        <v>0</v>
      </c>
      <c r="AC8" s="6">
        <f t="shared" si="10"/>
        <v>0</v>
      </c>
      <c r="AD8" s="6">
        <f t="shared" si="11"/>
        <v>0</v>
      </c>
      <c r="AE8" s="6">
        <f t="shared" si="12"/>
        <v>0</v>
      </c>
      <c r="AF8" s="6">
        <f t="shared" si="13"/>
        <v>0</v>
      </c>
      <c r="AG8" s="6">
        <f t="shared" si="14"/>
        <v>0</v>
      </c>
      <c r="AH8" s="6">
        <f t="shared" si="15"/>
        <v>0</v>
      </c>
    </row>
    <row r="9" spans="1:34">
      <c r="A9" s="1">
        <v>44633</v>
      </c>
      <c r="B9">
        <v>13</v>
      </c>
      <c r="C9">
        <v>4</v>
      </c>
      <c r="D9">
        <v>6</v>
      </c>
      <c r="E9">
        <v>0</v>
      </c>
      <c r="F9">
        <v>2</v>
      </c>
      <c r="G9">
        <v>3</v>
      </c>
      <c r="H9">
        <v>2</v>
      </c>
      <c r="I9">
        <v>2</v>
      </c>
      <c r="J9">
        <v>8</v>
      </c>
      <c r="K9">
        <v>0</v>
      </c>
      <c r="L9">
        <v>1</v>
      </c>
      <c r="M9">
        <v>1</v>
      </c>
      <c r="N9">
        <v>2</v>
      </c>
      <c r="O9">
        <v>3</v>
      </c>
      <c r="P9">
        <v>0</v>
      </c>
      <c r="Q9">
        <v>0</v>
      </c>
      <c r="S9" s="6">
        <f t="shared" si="0"/>
        <v>0.19089574155653449</v>
      </c>
      <c r="T9" s="6">
        <f t="shared" si="1"/>
        <v>0.22099447513812154</v>
      </c>
      <c r="U9" s="6">
        <f t="shared" si="2"/>
        <v>0.20761245674740483</v>
      </c>
      <c r="V9" s="6">
        <f t="shared" si="3"/>
        <v>0</v>
      </c>
      <c r="W9" s="6">
        <f t="shared" si="4"/>
        <v>0.17543859649122806</v>
      </c>
      <c r="X9" s="6">
        <f t="shared" si="5"/>
        <v>0.31914893617021273</v>
      </c>
      <c r="Y9" s="6">
        <f t="shared" si="6"/>
        <v>0.12345679012345678</v>
      </c>
      <c r="Z9" s="6">
        <f t="shared" si="7"/>
        <v>0.33898305084745761</v>
      </c>
      <c r="AA9" s="6">
        <f t="shared" si="8"/>
        <v>0.38095238095238099</v>
      </c>
      <c r="AB9" s="6">
        <f t="shared" si="9"/>
        <v>0</v>
      </c>
      <c r="AC9" s="6">
        <f t="shared" si="10"/>
        <v>0.13698630136986301</v>
      </c>
      <c r="AD9" s="6">
        <f t="shared" si="11"/>
        <v>0.90909090909090917</v>
      </c>
      <c r="AE9" s="6">
        <f t="shared" si="12"/>
        <v>0.5</v>
      </c>
      <c r="AF9" s="6">
        <f t="shared" si="13"/>
        <v>0.76923076923076927</v>
      </c>
      <c r="AG9" s="6">
        <f t="shared" si="14"/>
        <v>0</v>
      </c>
      <c r="AH9" s="6">
        <f t="shared" si="15"/>
        <v>0</v>
      </c>
    </row>
    <row r="10" spans="1:34">
      <c r="A10" s="1">
        <v>44634</v>
      </c>
      <c r="B10">
        <v>10</v>
      </c>
      <c r="C10">
        <v>4</v>
      </c>
      <c r="D10">
        <v>1</v>
      </c>
      <c r="E10">
        <v>0</v>
      </c>
      <c r="F10">
        <v>1</v>
      </c>
      <c r="G10">
        <v>0</v>
      </c>
      <c r="H10">
        <v>2</v>
      </c>
      <c r="I10">
        <v>1</v>
      </c>
      <c r="J10">
        <v>6</v>
      </c>
      <c r="K10">
        <v>1</v>
      </c>
      <c r="L10">
        <v>2</v>
      </c>
      <c r="M10">
        <v>1</v>
      </c>
      <c r="N10">
        <v>1</v>
      </c>
      <c r="O10">
        <v>0</v>
      </c>
      <c r="P10">
        <v>2</v>
      </c>
      <c r="Q10">
        <v>0</v>
      </c>
      <c r="S10" s="6">
        <f t="shared" si="0"/>
        <v>0.14684287812041116</v>
      </c>
      <c r="T10" s="6">
        <f t="shared" si="1"/>
        <v>0.22099447513812154</v>
      </c>
      <c r="U10" s="6">
        <f t="shared" si="2"/>
        <v>3.4602076124567477E-2</v>
      </c>
      <c r="V10" s="6">
        <f t="shared" si="3"/>
        <v>0</v>
      </c>
      <c r="W10" s="6">
        <f t="shared" si="4"/>
        <v>8.771929824561403E-2</v>
      </c>
      <c r="X10" s="6">
        <f t="shared" si="5"/>
        <v>0</v>
      </c>
      <c r="Y10" s="6">
        <f t="shared" si="6"/>
        <v>0.12345679012345678</v>
      </c>
      <c r="Z10" s="6">
        <f t="shared" si="7"/>
        <v>0.16949152542372881</v>
      </c>
      <c r="AA10" s="6">
        <f t="shared" si="8"/>
        <v>0.2857142857142857</v>
      </c>
      <c r="AB10" s="6">
        <f t="shared" si="9"/>
        <v>0.11111111111111112</v>
      </c>
      <c r="AC10" s="6">
        <f t="shared" si="10"/>
        <v>0.27397260273972601</v>
      </c>
      <c r="AD10" s="6">
        <f t="shared" si="11"/>
        <v>0.90909090909090917</v>
      </c>
      <c r="AE10" s="6">
        <f t="shared" si="12"/>
        <v>0.25</v>
      </c>
      <c r="AF10" s="6">
        <f t="shared" si="13"/>
        <v>0</v>
      </c>
      <c r="AG10" s="6">
        <f t="shared" si="14"/>
        <v>0.3125</v>
      </c>
      <c r="AH10" s="6">
        <f t="shared" si="15"/>
        <v>0</v>
      </c>
    </row>
    <row r="11" spans="1:34">
      <c r="A11" s="1">
        <v>44635</v>
      </c>
      <c r="B11">
        <v>10</v>
      </c>
      <c r="C11">
        <v>3</v>
      </c>
      <c r="D11">
        <v>10</v>
      </c>
      <c r="E11">
        <v>1</v>
      </c>
      <c r="F11">
        <v>1</v>
      </c>
      <c r="G11">
        <v>4</v>
      </c>
      <c r="H11" s="24"/>
      <c r="I11">
        <v>1</v>
      </c>
      <c r="J11">
        <v>9</v>
      </c>
      <c r="K11">
        <v>4</v>
      </c>
      <c r="L11">
        <v>7</v>
      </c>
      <c r="M11">
        <v>1</v>
      </c>
      <c r="N11">
        <v>4</v>
      </c>
      <c r="O11">
        <v>3</v>
      </c>
      <c r="P11">
        <v>0</v>
      </c>
      <c r="Q11">
        <v>0</v>
      </c>
      <c r="S11" s="6">
        <f t="shared" si="0"/>
        <v>0.14684287812041116</v>
      </c>
      <c r="T11" s="6">
        <f t="shared" si="1"/>
        <v>0.16574585635359115</v>
      </c>
      <c r="U11" s="6">
        <f t="shared" si="2"/>
        <v>0.34602076124567477</v>
      </c>
      <c r="V11" s="6">
        <f t="shared" si="3"/>
        <v>0.13157894736842105</v>
      </c>
      <c r="W11" s="6">
        <f t="shared" si="4"/>
        <v>8.771929824561403E-2</v>
      </c>
      <c r="X11" s="6">
        <f t="shared" si="5"/>
        <v>0.42553191489361702</v>
      </c>
      <c r="Y11" s="6">
        <f t="shared" si="6"/>
        <v>0</v>
      </c>
      <c r="Z11" s="6">
        <f t="shared" si="7"/>
        <v>0.16949152542372881</v>
      </c>
      <c r="AA11" s="6">
        <f t="shared" si="8"/>
        <v>0.4285714285714286</v>
      </c>
      <c r="AB11" s="6">
        <f t="shared" si="9"/>
        <v>0.44444444444444448</v>
      </c>
      <c r="AC11" s="6">
        <f t="shared" si="10"/>
        <v>0.95890410958904104</v>
      </c>
      <c r="AD11" s="6">
        <f t="shared" si="11"/>
        <v>0.90909090909090917</v>
      </c>
      <c r="AE11" s="6">
        <f t="shared" si="12"/>
        <v>1</v>
      </c>
      <c r="AF11" s="6">
        <f t="shared" si="13"/>
        <v>0.76923076923076927</v>
      </c>
      <c r="AG11" s="6">
        <f t="shared" si="14"/>
        <v>0</v>
      </c>
      <c r="AH11" s="6">
        <f t="shared" si="15"/>
        <v>0</v>
      </c>
    </row>
    <row r="12" spans="1:34">
      <c r="A12" s="1">
        <v>44636</v>
      </c>
      <c r="B12">
        <v>21</v>
      </c>
      <c r="C12">
        <v>6</v>
      </c>
      <c r="D12">
        <v>6</v>
      </c>
      <c r="E12">
        <v>2</v>
      </c>
      <c r="F12">
        <v>3</v>
      </c>
      <c r="G12">
        <v>1</v>
      </c>
      <c r="H12">
        <v>3</v>
      </c>
      <c r="I12">
        <v>2</v>
      </c>
      <c r="J12">
        <v>10</v>
      </c>
      <c r="K12">
        <v>5</v>
      </c>
      <c r="L12">
        <v>26</v>
      </c>
      <c r="M12">
        <v>0</v>
      </c>
      <c r="N12">
        <v>0</v>
      </c>
      <c r="O12" s="24"/>
      <c r="P12">
        <v>0</v>
      </c>
      <c r="Q12">
        <v>0</v>
      </c>
      <c r="S12" s="6">
        <f t="shared" si="0"/>
        <v>0.30837004405286345</v>
      </c>
      <c r="T12" s="6">
        <f t="shared" si="1"/>
        <v>0.33149171270718231</v>
      </c>
      <c r="U12" s="6">
        <f t="shared" si="2"/>
        <v>0.20761245674740483</v>
      </c>
      <c r="V12" s="6">
        <f t="shared" si="3"/>
        <v>0.26315789473684209</v>
      </c>
      <c r="W12" s="6">
        <f t="shared" si="4"/>
        <v>0.26315789473684209</v>
      </c>
      <c r="X12" s="6">
        <f t="shared" si="5"/>
        <v>0.10638297872340426</v>
      </c>
      <c r="Y12" s="6">
        <f t="shared" si="6"/>
        <v>0.18518518518518517</v>
      </c>
      <c r="Z12" s="6">
        <f t="shared" si="7"/>
        <v>0.33898305084745761</v>
      </c>
      <c r="AA12" s="6">
        <f t="shared" si="8"/>
        <v>0.47619047619047616</v>
      </c>
      <c r="AB12" s="6">
        <f t="shared" si="9"/>
        <v>0.55555555555555558</v>
      </c>
      <c r="AC12" s="6">
        <f t="shared" si="10"/>
        <v>3.5616438356164384</v>
      </c>
      <c r="AD12" s="6">
        <f t="shared" si="11"/>
        <v>0</v>
      </c>
      <c r="AE12" s="6">
        <f t="shared" si="12"/>
        <v>0</v>
      </c>
      <c r="AF12" s="6">
        <f t="shared" si="13"/>
        <v>0</v>
      </c>
      <c r="AG12" s="6">
        <f t="shared" si="14"/>
        <v>0</v>
      </c>
      <c r="AH12" s="6">
        <f t="shared" si="15"/>
        <v>0</v>
      </c>
    </row>
    <row r="13" spans="1:34">
      <c r="A13" s="1">
        <v>44637</v>
      </c>
      <c r="B13">
        <v>30</v>
      </c>
      <c r="C13">
        <v>19</v>
      </c>
      <c r="D13">
        <v>27</v>
      </c>
      <c r="E13">
        <v>1</v>
      </c>
      <c r="F13">
        <v>4</v>
      </c>
      <c r="G13">
        <v>4</v>
      </c>
      <c r="H13">
        <v>2</v>
      </c>
      <c r="I13">
        <v>0</v>
      </c>
      <c r="J13">
        <v>17</v>
      </c>
      <c r="K13">
        <v>12</v>
      </c>
      <c r="L13">
        <v>32</v>
      </c>
      <c r="M13">
        <v>1</v>
      </c>
      <c r="N13">
        <v>1</v>
      </c>
      <c r="O13">
        <v>1</v>
      </c>
      <c r="P13">
        <v>1</v>
      </c>
      <c r="Q13">
        <v>3</v>
      </c>
      <c r="S13" s="6">
        <f t="shared" si="0"/>
        <v>0.44052863436123352</v>
      </c>
      <c r="T13" s="6">
        <f t="shared" si="1"/>
        <v>1.0497237569060773</v>
      </c>
      <c r="U13" s="6">
        <f t="shared" si="2"/>
        <v>0.93425605536332179</v>
      </c>
      <c r="V13" s="6">
        <f t="shared" si="3"/>
        <v>0.13157894736842105</v>
      </c>
      <c r="W13" s="6">
        <f t="shared" si="4"/>
        <v>0.35087719298245612</v>
      </c>
      <c r="X13" s="6">
        <f t="shared" si="5"/>
        <v>0.42553191489361702</v>
      </c>
      <c r="Y13" s="6">
        <f t="shared" si="6"/>
        <v>0.12345679012345678</v>
      </c>
      <c r="Z13" s="6">
        <f t="shared" si="7"/>
        <v>0</v>
      </c>
      <c r="AA13" s="6">
        <f t="shared" si="8"/>
        <v>0.80952380952380953</v>
      </c>
      <c r="AB13" s="6">
        <f t="shared" si="9"/>
        <v>1.3333333333333333</v>
      </c>
      <c r="AC13" s="6">
        <f t="shared" si="10"/>
        <v>4.3835616438356162</v>
      </c>
      <c r="AD13" s="6">
        <f t="shared" si="11"/>
        <v>0.90909090909090917</v>
      </c>
      <c r="AE13" s="6">
        <f t="shared" si="12"/>
        <v>0.25</v>
      </c>
      <c r="AF13" s="6">
        <f t="shared" si="13"/>
        <v>0.25641025641025639</v>
      </c>
      <c r="AG13" s="6">
        <f t="shared" si="14"/>
        <v>0.15625</v>
      </c>
      <c r="AH13" s="6">
        <f t="shared" si="15"/>
        <v>1.3636363636363635</v>
      </c>
    </row>
    <row r="14" spans="1:34">
      <c r="A14" s="1">
        <v>44638</v>
      </c>
      <c r="B14">
        <v>31</v>
      </c>
      <c r="C14">
        <v>9</v>
      </c>
      <c r="D14">
        <v>22</v>
      </c>
      <c r="E14">
        <v>5</v>
      </c>
      <c r="F14">
        <v>4</v>
      </c>
      <c r="G14">
        <v>9</v>
      </c>
      <c r="H14">
        <v>7</v>
      </c>
      <c r="I14">
        <v>5</v>
      </c>
      <c r="J14">
        <v>22</v>
      </c>
      <c r="K14">
        <v>9</v>
      </c>
      <c r="L14">
        <v>33</v>
      </c>
      <c r="M14">
        <v>9</v>
      </c>
      <c r="N14">
        <v>5</v>
      </c>
      <c r="O14">
        <v>15</v>
      </c>
      <c r="P14">
        <v>6</v>
      </c>
      <c r="Q14">
        <v>0</v>
      </c>
      <c r="S14" s="6">
        <f t="shared" si="0"/>
        <v>0.45521292217327458</v>
      </c>
      <c r="T14" s="6">
        <f t="shared" si="1"/>
        <v>0.49723756906077343</v>
      </c>
      <c r="U14" s="6">
        <f t="shared" si="2"/>
        <v>0.76124567474048443</v>
      </c>
      <c r="V14" s="6">
        <f t="shared" si="3"/>
        <v>0.6578947368421052</v>
      </c>
      <c r="W14" s="6">
        <f t="shared" si="4"/>
        <v>0.35087719298245612</v>
      </c>
      <c r="X14" s="6">
        <f t="shared" si="5"/>
        <v>0.95744680851063824</v>
      </c>
      <c r="Y14" s="6">
        <f t="shared" si="6"/>
        <v>0.43209876543209874</v>
      </c>
      <c r="Z14" s="6">
        <f t="shared" si="7"/>
        <v>0.84745762711864403</v>
      </c>
      <c r="AA14" s="6">
        <f t="shared" si="8"/>
        <v>1.0476190476190477</v>
      </c>
      <c r="AB14" s="6">
        <f t="shared" si="9"/>
        <v>1</v>
      </c>
      <c r="AC14" s="6">
        <f t="shared" si="10"/>
        <v>4.5205479452054789</v>
      </c>
      <c r="AD14" s="6">
        <f t="shared" si="11"/>
        <v>8.1818181818181817</v>
      </c>
      <c r="AE14" s="6">
        <f t="shared" si="12"/>
        <v>1.25</v>
      </c>
      <c r="AF14" s="6">
        <f t="shared" si="13"/>
        <v>3.8461538461538463</v>
      </c>
      <c r="AG14" s="6">
        <f t="shared" si="14"/>
        <v>0.9375</v>
      </c>
      <c r="AH14" s="6">
        <f t="shared" si="15"/>
        <v>0</v>
      </c>
    </row>
    <row r="15" spans="1:34">
      <c r="A15" s="1">
        <v>44639</v>
      </c>
      <c r="B15">
        <v>84</v>
      </c>
      <c r="C15">
        <v>11</v>
      </c>
      <c r="D15">
        <v>41</v>
      </c>
      <c r="E15">
        <v>12</v>
      </c>
      <c r="F15">
        <v>10</v>
      </c>
      <c r="G15">
        <v>8</v>
      </c>
      <c r="H15">
        <v>0</v>
      </c>
      <c r="I15">
        <v>2</v>
      </c>
      <c r="J15">
        <v>48</v>
      </c>
      <c r="K15">
        <v>3</v>
      </c>
      <c r="L15">
        <v>32</v>
      </c>
      <c r="M15">
        <v>0</v>
      </c>
      <c r="N15">
        <v>4</v>
      </c>
      <c r="O15">
        <v>5</v>
      </c>
      <c r="P15">
        <v>2</v>
      </c>
      <c r="Q15">
        <v>0</v>
      </c>
      <c r="S15" s="6">
        <f t="shared" si="0"/>
        <v>1.2334801762114538</v>
      </c>
      <c r="T15" s="6">
        <f t="shared" si="1"/>
        <v>0.60773480662983426</v>
      </c>
      <c r="U15" s="6">
        <f t="shared" si="2"/>
        <v>1.4186851211072664</v>
      </c>
      <c r="V15" s="6">
        <f t="shared" si="3"/>
        <v>1.5789473684210527</v>
      </c>
      <c r="W15" s="6">
        <f t="shared" si="4"/>
        <v>0.8771929824561403</v>
      </c>
      <c r="X15" s="6">
        <f t="shared" si="5"/>
        <v>0.85106382978723405</v>
      </c>
      <c r="Y15" s="6">
        <f t="shared" si="6"/>
        <v>0</v>
      </c>
      <c r="Z15" s="6">
        <f t="shared" si="7"/>
        <v>0.33898305084745761</v>
      </c>
      <c r="AA15" s="6">
        <f t="shared" si="8"/>
        <v>2.2857142857142856</v>
      </c>
      <c r="AB15" s="6">
        <f t="shared" si="9"/>
        <v>0.33333333333333331</v>
      </c>
      <c r="AC15" s="6">
        <f t="shared" si="10"/>
        <v>4.3835616438356162</v>
      </c>
      <c r="AD15" s="6">
        <f t="shared" si="11"/>
        <v>0</v>
      </c>
      <c r="AE15" s="6">
        <f t="shared" si="12"/>
        <v>1</v>
      </c>
      <c r="AF15" s="6">
        <f t="shared" si="13"/>
        <v>1.2820512820512819</v>
      </c>
      <c r="AG15" s="6">
        <f t="shared" si="14"/>
        <v>0.3125</v>
      </c>
      <c r="AH15" s="6">
        <f t="shared" si="15"/>
        <v>0</v>
      </c>
    </row>
    <row r="16" spans="1:34">
      <c r="A16" s="1">
        <v>44640</v>
      </c>
      <c r="B16">
        <v>30</v>
      </c>
      <c r="C16">
        <v>4</v>
      </c>
      <c r="D16">
        <v>7</v>
      </c>
      <c r="E16">
        <v>2</v>
      </c>
      <c r="F16">
        <v>1</v>
      </c>
      <c r="G16">
        <v>1</v>
      </c>
      <c r="H16">
        <v>1</v>
      </c>
      <c r="I16">
        <v>2</v>
      </c>
      <c r="J16">
        <v>29</v>
      </c>
      <c r="K16">
        <v>2</v>
      </c>
      <c r="L16">
        <v>2</v>
      </c>
      <c r="M16">
        <v>0</v>
      </c>
      <c r="N16">
        <v>2</v>
      </c>
      <c r="O16">
        <v>0</v>
      </c>
      <c r="P16">
        <v>1</v>
      </c>
      <c r="Q16">
        <v>0</v>
      </c>
      <c r="S16" s="6">
        <f t="shared" si="0"/>
        <v>0.44052863436123352</v>
      </c>
      <c r="T16" s="6">
        <f t="shared" si="1"/>
        <v>0.22099447513812154</v>
      </c>
      <c r="U16" s="6">
        <f t="shared" si="2"/>
        <v>0.24221453287197231</v>
      </c>
      <c r="V16" s="6">
        <f t="shared" si="3"/>
        <v>0.26315789473684209</v>
      </c>
      <c r="W16" s="6">
        <f t="shared" si="4"/>
        <v>8.771929824561403E-2</v>
      </c>
      <c r="X16" s="6">
        <f t="shared" si="5"/>
        <v>0.10638297872340426</v>
      </c>
      <c r="Y16" s="6">
        <f t="shared" si="6"/>
        <v>6.1728395061728392E-2</v>
      </c>
      <c r="Z16" s="6">
        <f t="shared" si="7"/>
        <v>0.33898305084745761</v>
      </c>
      <c r="AA16" s="6">
        <f t="shared" si="8"/>
        <v>1.3809523809523809</v>
      </c>
      <c r="AB16" s="6">
        <f t="shared" si="9"/>
        <v>0.22222222222222224</v>
      </c>
      <c r="AC16" s="6">
        <f t="shared" si="10"/>
        <v>0.27397260273972601</v>
      </c>
      <c r="AD16" s="6">
        <f t="shared" si="11"/>
        <v>0</v>
      </c>
      <c r="AE16" s="6">
        <f t="shared" si="12"/>
        <v>0.5</v>
      </c>
      <c r="AF16" s="6">
        <f t="shared" si="13"/>
        <v>0</v>
      </c>
      <c r="AG16" s="6">
        <f t="shared" si="14"/>
        <v>0.15625</v>
      </c>
      <c r="AH16" s="6">
        <f t="shared" si="15"/>
        <v>0</v>
      </c>
    </row>
    <row r="17" spans="1:34">
      <c r="A17" s="1">
        <v>44641</v>
      </c>
      <c r="B17">
        <v>41</v>
      </c>
      <c r="C17">
        <v>5</v>
      </c>
      <c r="D17">
        <v>19</v>
      </c>
      <c r="E17">
        <v>3</v>
      </c>
      <c r="F17">
        <v>6</v>
      </c>
      <c r="G17">
        <v>7</v>
      </c>
      <c r="H17">
        <v>0</v>
      </c>
      <c r="I17">
        <v>1</v>
      </c>
      <c r="J17">
        <v>9</v>
      </c>
      <c r="K17">
        <v>6</v>
      </c>
      <c r="L17">
        <v>2</v>
      </c>
      <c r="M17">
        <v>1</v>
      </c>
      <c r="N17">
        <v>8</v>
      </c>
      <c r="O17">
        <v>1</v>
      </c>
      <c r="P17">
        <v>3</v>
      </c>
      <c r="Q17">
        <v>5</v>
      </c>
      <c r="S17" s="6">
        <f t="shared" si="0"/>
        <v>0.60205580029368577</v>
      </c>
      <c r="T17" s="6">
        <f t="shared" si="1"/>
        <v>0.27624309392265189</v>
      </c>
      <c r="U17" s="6">
        <f t="shared" si="2"/>
        <v>0.65743944636678198</v>
      </c>
      <c r="V17" s="6">
        <f t="shared" si="3"/>
        <v>0.39473684210526316</v>
      </c>
      <c r="W17" s="6">
        <f t="shared" si="4"/>
        <v>0.52631578947368418</v>
      </c>
      <c r="X17" s="6">
        <f t="shared" si="5"/>
        <v>0.74468085106382975</v>
      </c>
      <c r="Y17" s="6">
        <f t="shared" si="6"/>
        <v>0</v>
      </c>
      <c r="Z17" s="6">
        <f t="shared" si="7"/>
        <v>0.16949152542372881</v>
      </c>
      <c r="AA17" s="6">
        <f t="shared" si="8"/>
        <v>0.4285714285714286</v>
      </c>
      <c r="AB17" s="6">
        <f t="shared" si="9"/>
        <v>0.66666666666666663</v>
      </c>
      <c r="AC17" s="6">
        <f t="shared" si="10"/>
        <v>0.27397260273972601</v>
      </c>
      <c r="AD17" s="6">
        <f t="shared" si="11"/>
        <v>0.90909090909090917</v>
      </c>
      <c r="AE17" s="6">
        <f t="shared" si="12"/>
        <v>2</v>
      </c>
      <c r="AF17" s="6">
        <f t="shared" si="13"/>
        <v>0.25641025641025639</v>
      </c>
      <c r="AG17" s="6">
        <f t="shared" si="14"/>
        <v>0.46875</v>
      </c>
      <c r="AH17" s="6">
        <f t="shared" si="15"/>
        <v>2.2727272727272725</v>
      </c>
    </row>
    <row r="18" spans="1:34">
      <c r="A18" s="1">
        <v>44642</v>
      </c>
      <c r="B18">
        <v>37</v>
      </c>
      <c r="C18">
        <v>2</v>
      </c>
      <c r="D18">
        <v>9</v>
      </c>
      <c r="E18">
        <v>3</v>
      </c>
      <c r="F18">
        <v>3</v>
      </c>
      <c r="G18">
        <v>4</v>
      </c>
      <c r="H18">
        <v>2</v>
      </c>
      <c r="I18">
        <v>1</v>
      </c>
      <c r="J18">
        <v>20</v>
      </c>
      <c r="K18">
        <v>5</v>
      </c>
      <c r="L18">
        <v>4</v>
      </c>
      <c r="M18">
        <v>0</v>
      </c>
      <c r="N18">
        <v>0</v>
      </c>
      <c r="O18">
        <v>1</v>
      </c>
      <c r="P18">
        <v>1</v>
      </c>
      <c r="Q18">
        <v>0</v>
      </c>
      <c r="S18" s="6">
        <f t="shared" si="0"/>
        <v>0.5433186490455213</v>
      </c>
      <c r="T18" s="6">
        <f t="shared" si="1"/>
        <v>0.11049723756906077</v>
      </c>
      <c r="U18" s="6">
        <f t="shared" si="2"/>
        <v>0.31141868512110726</v>
      </c>
      <c r="V18" s="6">
        <f t="shared" si="3"/>
        <v>0.39473684210526316</v>
      </c>
      <c r="W18" s="6">
        <f t="shared" si="4"/>
        <v>0.26315789473684209</v>
      </c>
      <c r="X18" s="6">
        <f t="shared" si="5"/>
        <v>0.42553191489361702</v>
      </c>
      <c r="Y18" s="6">
        <f t="shared" si="6"/>
        <v>0.12345679012345678</v>
      </c>
      <c r="Z18" s="6">
        <f t="shared" si="7"/>
        <v>0.16949152542372881</v>
      </c>
      <c r="AA18" s="6">
        <f t="shared" si="8"/>
        <v>0.95238095238095233</v>
      </c>
      <c r="AB18" s="6">
        <f t="shared" si="9"/>
        <v>0.55555555555555558</v>
      </c>
      <c r="AC18" s="6">
        <f t="shared" si="10"/>
        <v>0.54794520547945202</v>
      </c>
      <c r="AD18" s="6">
        <f t="shared" si="11"/>
        <v>0</v>
      </c>
      <c r="AE18" s="6">
        <f t="shared" si="12"/>
        <v>0</v>
      </c>
      <c r="AF18" s="6">
        <f t="shared" si="13"/>
        <v>0.25641025641025639</v>
      </c>
      <c r="AG18" s="6">
        <f t="shared" si="14"/>
        <v>0.15625</v>
      </c>
      <c r="AH18" s="6">
        <f t="shared" si="15"/>
        <v>0</v>
      </c>
    </row>
    <row r="19" spans="1:34">
      <c r="A19" s="1">
        <v>44643</v>
      </c>
      <c r="B19">
        <v>33</v>
      </c>
      <c r="C19">
        <v>3</v>
      </c>
      <c r="D19">
        <v>7</v>
      </c>
      <c r="E19">
        <v>2</v>
      </c>
      <c r="F19">
        <v>2</v>
      </c>
      <c r="G19" s="24"/>
      <c r="H19">
        <v>3</v>
      </c>
      <c r="I19">
        <v>4</v>
      </c>
      <c r="J19">
        <v>19</v>
      </c>
      <c r="K19">
        <v>17</v>
      </c>
      <c r="L19">
        <v>3</v>
      </c>
      <c r="M19">
        <v>0</v>
      </c>
      <c r="N19">
        <v>2</v>
      </c>
      <c r="O19">
        <v>0</v>
      </c>
      <c r="P19">
        <v>0</v>
      </c>
      <c r="Q19">
        <v>2</v>
      </c>
      <c r="S19" s="6">
        <f t="shared" si="0"/>
        <v>0.48458149779735682</v>
      </c>
      <c r="T19" s="6">
        <f t="shared" si="1"/>
        <v>0.16574585635359115</v>
      </c>
      <c r="U19" s="6">
        <f t="shared" si="2"/>
        <v>0.24221453287197231</v>
      </c>
      <c r="V19" s="6">
        <f t="shared" si="3"/>
        <v>0.26315789473684209</v>
      </c>
      <c r="W19" s="6">
        <f t="shared" si="4"/>
        <v>0.17543859649122806</v>
      </c>
      <c r="X19" s="6">
        <f t="shared" si="5"/>
        <v>0</v>
      </c>
      <c r="Y19" s="6">
        <f t="shared" si="6"/>
        <v>0.18518518518518517</v>
      </c>
      <c r="Z19" s="6">
        <f t="shared" si="7"/>
        <v>0.67796610169491522</v>
      </c>
      <c r="AA19" s="6">
        <f t="shared" si="8"/>
        <v>0.90476190476190477</v>
      </c>
      <c r="AB19" s="6">
        <f t="shared" si="9"/>
        <v>1.8888888888888888</v>
      </c>
      <c r="AC19" s="6">
        <f t="shared" si="10"/>
        <v>0.41095890410958902</v>
      </c>
      <c r="AD19" s="6">
        <f t="shared" si="11"/>
        <v>0</v>
      </c>
      <c r="AE19" s="6">
        <f t="shared" si="12"/>
        <v>0.5</v>
      </c>
      <c r="AF19" s="6">
        <f t="shared" si="13"/>
        <v>0</v>
      </c>
      <c r="AG19" s="6">
        <f t="shared" si="14"/>
        <v>0</v>
      </c>
      <c r="AH19" s="6">
        <f t="shared" si="15"/>
        <v>0.90909090909090917</v>
      </c>
    </row>
    <row r="20" spans="1:34">
      <c r="A20" s="1">
        <v>44644</v>
      </c>
      <c r="B20">
        <v>10</v>
      </c>
      <c r="C20">
        <v>16</v>
      </c>
      <c r="D20">
        <v>24</v>
      </c>
      <c r="E20">
        <v>11</v>
      </c>
      <c r="F20">
        <v>11</v>
      </c>
      <c r="G20">
        <v>4</v>
      </c>
      <c r="H20">
        <v>15</v>
      </c>
      <c r="I20">
        <v>4</v>
      </c>
      <c r="J20">
        <v>23</v>
      </c>
      <c r="K20">
        <v>4</v>
      </c>
      <c r="L20">
        <v>3</v>
      </c>
      <c r="M20">
        <v>2</v>
      </c>
      <c r="N20">
        <v>9</v>
      </c>
      <c r="O20">
        <v>0</v>
      </c>
      <c r="P20">
        <v>6</v>
      </c>
      <c r="Q20">
        <v>0</v>
      </c>
      <c r="S20" s="6">
        <f t="shared" si="0"/>
        <v>0.14684287812041116</v>
      </c>
      <c r="T20" s="6">
        <f t="shared" si="1"/>
        <v>0.88397790055248615</v>
      </c>
      <c r="U20" s="6">
        <f t="shared" si="2"/>
        <v>0.83044982698961933</v>
      </c>
      <c r="V20" s="6">
        <f t="shared" si="3"/>
        <v>1.4473684210526316</v>
      </c>
      <c r="W20" s="6">
        <f t="shared" si="4"/>
        <v>0.96491228070175428</v>
      </c>
      <c r="X20" s="6">
        <f t="shared" si="5"/>
        <v>0.42553191489361702</v>
      </c>
      <c r="Y20" s="6">
        <f t="shared" si="6"/>
        <v>0.92592592592592582</v>
      </c>
      <c r="Z20" s="6">
        <f t="shared" si="7"/>
        <v>0.67796610169491522</v>
      </c>
      <c r="AA20" s="6">
        <f t="shared" si="8"/>
        <v>1.0952380952380953</v>
      </c>
      <c r="AB20" s="6">
        <f t="shared" si="9"/>
        <v>0.44444444444444448</v>
      </c>
      <c r="AC20" s="6">
        <f t="shared" si="10"/>
        <v>0.41095890410958902</v>
      </c>
      <c r="AD20" s="6">
        <f t="shared" si="11"/>
        <v>1.8181818181818183</v>
      </c>
      <c r="AE20" s="6">
        <f t="shared" si="12"/>
        <v>2.25</v>
      </c>
      <c r="AF20" s="6">
        <f t="shared" si="13"/>
        <v>0</v>
      </c>
      <c r="AG20" s="6">
        <f t="shared" si="14"/>
        <v>0.9375</v>
      </c>
      <c r="AH20" s="6">
        <f t="shared" si="15"/>
        <v>0</v>
      </c>
    </row>
    <row r="21" spans="1:34">
      <c r="A21" s="1">
        <v>44645</v>
      </c>
      <c r="B21">
        <v>458</v>
      </c>
      <c r="C21">
        <v>11</v>
      </c>
      <c r="D21">
        <v>0</v>
      </c>
      <c r="E21">
        <v>2</v>
      </c>
      <c r="F21">
        <v>0</v>
      </c>
      <c r="G21">
        <v>2</v>
      </c>
      <c r="H21">
        <v>4</v>
      </c>
      <c r="I21">
        <v>0</v>
      </c>
      <c r="J21">
        <v>9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S21" s="6">
        <f t="shared" si="0"/>
        <v>6.725403817914831</v>
      </c>
      <c r="T21" s="6">
        <f t="shared" si="1"/>
        <v>0.60773480662983426</v>
      </c>
      <c r="U21" s="6">
        <f t="shared" si="2"/>
        <v>0</v>
      </c>
      <c r="V21" s="6">
        <f t="shared" si="3"/>
        <v>0.26315789473684209</v>
      </c>
      <c r="W21" s="6">
        <f t="shared" si="4"/>
        <v>0</v>
      </c>
      <c r="X21" s="6">
        <f t="shared" si="5"/>
        <v>0.21276595744680851</v>
      </c>
      <c r="Y21" s="6">
        <f t="shared" si="6"/>
        <v>0.24691358024691357</v>
      </c>
      <c r="Z21" s="6">
        <f t="shared" si="7"/>
        <v>0</v>
      </c>
      <c r="AA21" s="6">
        <f t="shared" si="8"/>
        <v>0.4285714285714286</v>
      </c>
      <c r="AB21" s="6">
        <f t="shared" si="9"/>
        <v>0.11111111111111112</v>
      </c>
      <c r="AC21" s="6">
        <f t="shared" si="10"/>
        <v>0</v>
      </c>
      <c r="AD21" s="6">
        <f t="shared" si="11"/>
        <v>0</v>
      </c>
      <c r="AE21" s="6">
        <f t="shared" si="12"/>
        <v>0.25</v>
      </c>
      <c r="AF21" s="6">
        <f t="shared" si="13"/>
        <v>0</v>
      </c>
      <c r="AG21" s="6">
        <f t="shared" si="14"/>
        <v>0</v>
      </c>
      <c r="AH21" s="6">
        <f t="shared" si="15"/>
        <v>0</v>
      </c>
    </row>
    <row r="22" spans="1:34">
      <c r="A22" s="1">
        <v>44646</v>
      </c>
      <c r="B22">
        <v>56</v>
      </c>
      <c r="C22">
        <v>16</v>
      </c>
      <c r="D22">
        <v>39</v>
      </c>
      <c r="E22">
        <v>9</v>
      </c>
      <c r="F22">
        <v>8</v>
      </c>
      <c r="G22">
        <v>16</v>
      </c>
      <c r="H22">
        <v>13</v>
      </c>
      <c r="I22">
        <v>9</v>
      </c>
      <c r="J22">
        <v>73</v>
      </c>
      <c r="K22">
        <v>24</v>
      </c>
      <c r="L22">
        <v>8</v>
      </c>
      <c r="M22">
        <v>0</v>
      </c>
      <c r="N22">
        <v>9</v>
      </c>
      <c r="O22">
        <v>2</v>
      </c>
      <c r="P22">
        <v>3</v>
      </c>
      <c r="Q22">
        <v>1</v>
      </c>
      <c r="S22" s="6">
        <f t="shared" si="0"/>
        <v>0.82232011747430245</v>
      </c>
      <c r="T22" s="6">
        <f t="shared" si="1"/>
        <v>0.88397790055248615</v>
      </c>
      <c r="U22" s="6">
        <f t="shared" si="2"/>
        <v>1.3494809688581317</v>
      </c>
      <c r="V22" s="6">
        <f t="shared" si="3"/>
        <v>1.1842105263157894</v>
      </c>
      <c r="W22" s="6">
        <f t="shared" si="4"/>
        <v>0.70175438596491224</v>
      </c>
      <c r="X22" s="6">
        <f t="shared" si="5"/>
        <v>1.7021276595744681</v>
      </c>
      <c r="Y22" s="6">
        <f t="shared" si="6"/>
        <v>0.80246913580246915</v>
      </c>
      <c r="Z22" s="6">
        <f t="shared" si="7"/>
        <v>1.5254237288135595</v>
      </c>
      <c r="AA22" s="6">
        <f t="shared" si="8"/>
        <v>3.4761904761904763</v>
      </c>
      <c r="AB22" s="6">
        <f t="shared" si="9"/>
        <v>2.6666666666666665</v>
      </c>
      <c r="AC22" s="6">
        <f t="shared" si="10"/>
        <v>1.095890410958904</v>
      </c>
      <c r="AD22" s="6">
        <f t="shared" si="11"/>
        <v>0</v>
      </c>
      <c r="AE22" s="6">
        <f t="shared" si="12"/>
        <v>2.25</v>
      </c>
      <c r="AF22" s="6">
        <f t="shared" si="13"/>
        <v>0.51282051282051277</v>
      </c>
      <c r="AG22" s="6">
        <f t="shared" si="14"/>
        <v>0.46875</v>
      </c>
      <c r="AH22" s="6">
        <f t="shared" si="15"/>
        <v>0.45454545454545459</v>
      </c>
    </row>
    <row r="23" spans="1:34">
      <c r="A23" s="1">
        <v>44647</v>
      </c>
      <c r="B23">
        <v>424</v>
      </c>
      <c r="C23">
        <v>7</v>
      </c>
      <c r="D23">
        <v>59</v>
      </c>
      <c r="E23">
        <v>4</v>
      </c>
      <c r="F23">
        <v>9</v>
      </c>
      <c r="G23">
        <v>21</v>
      </c>
      <c r="H23">
        <v>5</v>
      </c>
      <c r="I23">
        <v>9</v>
      </c>
      <c r="J23">
        <v>45</v>
      </c>
      <c r="K23">
        <v>20</v>
      </c>
      <c r="L23">
        <v>15</v>
      </c>
      <c r="M23">
        <v>3</v>
      </c>
      <c r="N23">
        <v>16</v>
      </c>
      <c r="O23">
        <v>8</v>
      </c>
      <c r="P23">
        <v>5</v>
      </c>
      <c r="Q23">
        <v>0</v>
      </c>
      <c r="S23" s="6">
        <f t="shared" si="0"/>
        <v>6.2261380323054327</v>
      </c>
      <c r="T23" s="6">
        <f t="shared" si="1"/>
        <v>0.38674033149171272</v>
      </c>
      <c r="U23" s="6">
        <f t="shared" si="2"/>
        <v>2.0415224913494807</v>
      </c>
      <c r="V23" s="6">
        <f t="shared" si="3"/>
        <v>0.52631578947368418</v>
      </c>
      <c r="W23" s="6">
        <f t="shared" si="4"/>
        <v>0.78947368421052633</v>
      </c>
      <c r="X23" s="6">
        <f t="shared" si="5"/>
        <v>2.2340425531914891</v>
      </c>
      <c r="Y23" s="6">
        <f t="shared" si="6"/>
        <v>0.30864197530864196</v>
      </c>
      <c r="Z23" s="6">
        <f t="shared" si="7"/>
        <v>1.5254237288135595</v>
      </c>
      <c r="AA23" s="6">
        <f t="shared" si="8"/>
        <v>2.1428571428571428</v>
      </c>
      <c r="AB23" s="6">
        <f t="shared" si="9"/>
        <v>2.2222222222222223</v>
      </c>
      <c r="AC23" s="6">
        <f t="shared" si="10"/>
        <v>2.054794520547945</v>
      </c>
      <c r="AD23" s="6">
        <f t="shared" si="11"/>
        <v>2.7272727272727271</v>
      </c>
      <c r="AE23" s="6">
        <f t="shared" si="12"/>
        <v>4</v>
      </c>
      <c r="AF23" s="6">
        <f t="shared" si="13"/>
        <v>2.0512820512820511</v>
      </c>
      <c r="AG23" s="6">
        <f t="shared" si="14"/>
        <v>0.78125</v>
      </c>
      <c r="AH23" s="6">
        <f t="shared" si="15"/>
        <v>0</v>
      </c>
    </row>
    <row r="24" spans="1:34">
      <c r="A24" s="1">
        <v>44648</v>
      </c>
      <c r="B24" s="25">
        <v>400</v>
      </c>
      <c r="C24">
        <v>16</v>
      </c>
      <c r="D24">
        <v>30</v>
      </c>
      <c r="E24">
        <v>16</v>
      </c>
      <c r="F24">
        <v>7</v>
      </c>
      <c r="G24">
        <v>27</v>
      </c>
      <c r="H24">
        <v>5</v>
      </c>
      <c r="I24">
        <v>6</v>
      </c>
      <c r="J24">
        <v>28</v>
      </c>
      <c r="K24">
        <v>19</v>
      </c>
      <c r="L24">
        <v>37</v>
      </c>
      <c r="M24">
        <v>2</v>
      </c>
      <c r="N24">
        <v>11</v>
      </c>
      <c r="O24">
        <v>6</v>
      </c>
      <c r="P24">
        <v>15</v>
      </c>
      <c r="Q24">
        <v>0</v>
      </c>
      <c r="S24" s="6">
        <f t="shared" si="0"/>
        <v>5.8737151248164468</v>
      </c>
      <c r="T24" s="6">
        <f t="shared" si="1"/>
        <v>0.88397790055248615</v>
      </c>
      <c r="U24" s="6">
        <f t="shared" si="2"/>
        <v>1.0380622837370241</v>
      </c>
      <c r="V24" s="6">
        <f t="shared" si="3"/>
        <v>2.1052631578947367</v>
      </c>
      <c r="W24" s="6">
        <f t="shared" si="4"/>
        <v>0.61403508771929816</v>
      </c>
      <c r="X24" s="6">
        <f t="shared" si="5"/>
        <v>2.8723404255319149</v>
      </c>
      <c r="Y24" s="6">
        <f t="shared" si="6"/>
        <v>0.30864197530864196</v>
      </c>
      <c r="Z24" s="6">
        <f t="shared" si="7"/>
        <v>1.0169491525423728</v>
      </c>
      <c r="AA24" s="6">
        <f t="shared" si="8"/>
        <v>1.3333333333333333</v>
      </c>
      <c r="AB24" s="6">
        <f t="shared" si="9"/>
        <v>2.1111111111111112</v>
      </c>
      <c r="AC24" s="6">
        <f t="shared" si="10"/>
        <v>5.0684931506849313</v>
      </c>
      <c r="AD24" s="6">
        <f t="shared" si="11"/>
        <v>1.8181818181818183</v>
      </c>
      <c r="AE24" s="6">
        <f t="shared" si="12"/>
        <v>2.75</v>
      </c>
      <c r="AF24" s="6">
        <f t="shared" si="13"/>
        <v>1.5384615384615385</v>
      </c>
      <c r="AG24" s="6">
        <f t="shared" si="14"/>
        <v>2.34375</v>
      </c>
      <c r="AH24" s="6">
        <f t="shared" si="15"/>
        <v>0</v>
      </c>
    </row>
    <row r="25" spans="1:34">
      <c r="A25" s="1">
        <v>44649</v>
      </c>
      <c r="B25">
        <v>354</v>
      </c>
      <c r="C25">
        <v>53</v>
      </c>
      <c r="D25">
        <v>123</v>
      </c>
      <c r="E25">
        <v>2</v>
      </c>
      <c r="F25">
        <v>18</v>
      </c>
      <c r="G25">
        <v>13</v>
      </c>
      <c r="H25">
        <v>24</v>
      </c>
      <c r="I25">
        <v>11</v>
      </c>
      <c r="J25">
        <v>65</v>
      </c>
      <c r="K25">
        <v>90</v>
      </c>
      <c r="L25">
        <v>20</v>
      </c>
      <c r="M25">
        <v>3</v>
      </c>
      <c r="N25">
        <v>17</v>
      </c>
      <c r="O25">
        <v>2</v>
      </c>
      <c r="P25">
        <v>19</v>
      </c>
      <c r="Q25">
        <v>2</v>
      </c>
      <c r="S25" s="6">
        <f t="shared" si="0"/>
        <v>5.1982378854625555</v>
      </c>
      <c r="T25" s="6">
        <f t="shared" si="1"/>
        <v>2.9281767955801103</v>
      </c>
      <c r="U25" s="6">
        <f t="shared" si="2"/>
        <v>4.2560553633217992</v>
      </c>
      <c r="V25" s="6">
        <f t="shared" si="3"/>
        <v>0.26315789473684209</v>
      </c>
      <c r="W25" s="6">
        <f t="shared" si="4"/>
        <v>1.5789473684210527</v>
      </c>
      <c r="X25" s="6">
        <f t="shared" si="5"/>
        <v>1.3829787234042554</v>
      </c>
      <c r="Y25" s="6">
        <f t="shared" si="6"/>
        <v>1.4814814814814814</v>
      </c>
      <c r="Z25" s="6">
        <f t="shared" si="7"/>
        <v>1.8644067796610169</v>
      </c>
      <c r="AA25" s="6">
        <f t="shared" si="8"/>
        <v>3.0952380952380953</v>
      </c>
      <c r="AB25" s="6">
        <f t="shared" si="9"/>
        <v>10</v>
      </c>
      <c r="AC25" s="6">
        <f t="shared" si="10"/>
        <v>2.7397260273972601</v>
      </c>
      <c r="AD25" s="6">
        <f t="shared" si="11"/>
        <v>2.7272727272727271</v>
      </c>
      <c r="AE25" s="6">
        <f t="shared" si="12"/>
        <v>4.25</v>
      </c>
      <c r="AF25" s="6">
        <f t="shared" si="13"/>
        <v>0.51282051282051277</v>
      </c>
      <c r="AG25" s="6">
        <f t="shared" si="14"/>
        <v>2.96875</v>
      </c>
      <c r="AH25" s="6">
        <f t="shared" si="15"/>
        <v>0.90909090909090917</v>
      </c>
    </row>
    <row r="26" spans="1:34">
      <c r="A26" s="1">
        <v>44650</v>
      </c>
      <c r="B26">
        <v>544</v>
      </c>
      <c r="C26">
        <v>83</v>
      </c>
      <c r="D26">
        <v>110</v>
      </c>
      <c r="E26">
        <v>14</v>
      </c>
      <c r="F26">
        <v>23</v>
      </c>
      <c r="G26">
        <v>32</v>
      </c>
      <c r="H26">
        <v>55</v>
      </c>
      <c r="I26">
        <v>8</v>
      </c>
      <c r="J26">
        <v>99</v>
      </c>
      <c r="K26">
        <v>19</v>
      </c>
      <c r="L26">
        <v>49</v>
      </c>
      <c r="M26">
        <v>3</v>
      </c>
      <c r="N26" s="24"/>
      <c r="O26">
        <v>12</v>
      </c>
      <c r="P26">
        <v>64</v>
      </c>
      <c r="Q26">
        <v>2</v>
      </c>
      <c r="S26" s="6">
        <f t="shared" si="0"/>
        <v>7.988252569750367</v>
      </c>
      <c r="T26" s="6">
        <f t="shared" si="1"/>
        <v>4.5856353591160222</v>
      </c>
      <c r="U26" s="6">
        <f t="shared" si="2"/>
        <v>3.8062283737024223</v>
      </c>
      <c r="V26" s="6">
        <f t="shared" si="3"/>
        <v>1.8421052631578947</v>
      </c>
      <c r="W26" s="6">
        <f t="shared" si="4"/>
        <v>2.0175438596491229</v>
      </c>
      <c r="X26" s="6">
        <f t="shared" si="5"/>
        <v>3.4042553191489362</v>
      </c>
      <c r="Y26" s="6">
        <f t="shared" si="6"/>
        <v>3.3950617283950617</v>
      </c>
      <c r="Z26" s="6">
        <f t="shared" si="7"/>
        <v>1.3559322033898304</v>
      </c>
      <c r="AA26" s="6">
        <f t="shared" si="8"/>
        <v>4.7142857142857144</v>
      </c>
      <c r="AB26" s="6">
        <f t="shared" si="9"/>
        <v>2.1111111111111112</v>
      </c>
      <c r="AC26" s="6">
        <f t="shared" si="10"/>
        <v>6.7123287671232879</v>
      </c>
      <c r="AD26" s="6">
        <f t="shared" si="11"/>
        <v>2.7272727272727271</v>
      </c>
      <c r="AE26" s="6">
        <f t="shared" si="12"/>
        <v>0</v>
      </c>
      <c r="AF26" s="6">
        <f t="shared" si="13"/>
        <v>3.0769230769230771</v>
      </c>
      <c r="AG26" s="6">
        <f t="shared" si="14"/>
        <v>10</v>
      </c>
      <c r="AH26" s="6">
        <f t="shared" si="15"/>
        <v>0.90909090909090917</v>
      </c>
    </row>
    <row r="27" spans="1:34">
      <c r="A27" s="1">
        <v>44651</v>
      </c>
      <c r="B27">
        <v>320</v>
      </c>
      <c r="C27">
        <v>27</v>
      </c>
      <c r="D27">
        <v>39</v>
      </c>
      <c r="E27">
        <v>76</v>
      </c>
      <c r="F27">
        <v>16</v>
      </c>
      <c r="G27">
        <v>8</v>
      </c>
      <c r="H27">
        <v>32</v>
      </c>
      <c r="I27">
        <v>16</v>
      </c>
      <c r="J27">
        <v>112</v>
      </c>
      <c r="K27">
        <v>12</v>
      </c>
      <c r="L27">
        <v>17</v>
      </c>
      <c r="M27">
        <v>4</v>
      </c>
      <c r="N27">
        <v>37</v>
      </c>
      <c r="O27">
        <v>21</v>
      </c>
      <c r="P27">
        <v>10</v>
      </c>
      <c r="Q27">
        <v>17</v>
      </c>
      <c r="S27" s="6">
        <f t="shared" si="0"/>
        <v>4.6989720998531572</v>
      </c>
      <c r="T27" s="6">
        <f t="shared" si="1"/>
        <v>1.4917127071823204</v>
      </c>
      <c r="U27" s="6">
        <f t="shared" si="2"/>
        <v>1.3494809688581317</v>
      </c>
      <c r="V27" s="6">
        <f t="shared" si="3"/>
        <v>10</v>
      </c>
      <c r="W27" s="6">
        <f t="shared" si="4"/>
        <v>1.4035087719298245</v>
      </c>
      <c r="X27" s="6">
        <f t="shared" si="5"/>
        <v>0.85106382978723405</v>
      </c>
      <c r="Y27" s="6">
        <f t="shared" si="6"/>
        <v>1.9753086419753085</v>
      </c>
      <c r="Z27" s="6">
        <f t="shared" si="7"/>
        <v>2.7118644067796609</v>
      </c>
      <c r="AA27" s="6">
        <f t="shared" si="8"/>
        <v>5.333333333333333</v>
      </c>
      <c r="AB27" s="6">
        <f t="shared" si="9"/>
        <v>1.3333333333333333</v>
      </c>
      <c r="AC27" s="6">
        <f t="shared" si="10"/>
        <v>2.3287671232876712</v>
      </c>
      <c r="AD27" s="6">
        <f t="shared" si="11"/>
        <v>3.6363636363636367</v>
      </c>
      <c r="AE27" s="6">
        <f t="shared" si="12"/>
        <v>9.25</v>
      </c>
      <c r="AF27" s="6">
        <f t="shared" si="13"/>
        <v>5.3846153846153841</v>
      </c>
      <c r="AG27" s="6">
        <f t="shared" si="14"/>
        <v>1.5625</v>
      </c>
      <c r="AH27" s="6">
        <f t="shared" si="15"/>
        <v>7.7272727272727266</v>
      </c>
    </row>
    <row r="28" spans="1:34">
      <c r="A28" s="1">
        <v>44652</v>
      </c>
      <c r="B28">
        <v>156</v>
      </c>
      <c r="C28">
        <v>22</v>
      </c>
      <c r="D28">
        <v>252</v>
      </c>
      <c r="E28">
        <v>5</v>
      </c>
      <c r="F28">
        <v>42</v>
      </c>
      <c r="G28">
        <v>45</v>
      </c>
      <c r="H28">
        <v>18</v>
      </c>
      <c r="I28">
        <v>27</v>
      </c>
      <c r="J28">
        <v>210</v>
      </c>
      <c r="K28">
        <v>28</v>
      </c>
      <c r="L28">
        <v>34</v>
      </c>
      <c r="M28">
        <v>3</v>
      </c>
      <c r="N28">
        <v>40</v>
      </c>
      <c r="O28">
        <v>11</v>
      </c>
      <c r="P28">
        <v>5</v>
      </c>
      <c r="Q28">
        <v>1</v>
      </c>
      <c r="S28" s="6">
        <f t="shared" si="0"/>
        <v>2.2907488986784141</v>
      </c>
      <c r="T28" s="6">
        <f t="shared" si="1"/>
        <v>1.2154696132596685</v>
      </c>
      <c r="U28" s="6">
        <f t="shared" si="2"/>
        <v>8.7197231833910038</v>
      </c>
      <c r="V28" s="6">
        <f t="shared" si="3"/>
        <v>0.6578947368421052</v>
      </c>
      <c r="W28" s="6">
        <f t="shared" si="4"/>
        <v>3.6842105263157894</v>
      </c>
      <c r="X28" s="6">
        <f t="shared" si="5"/>
        <v>4.7872340425531918</v>
      </c>
      <c r="Y28" s="6">
        <f t="shared" si="6"/>
        <v>1.1111111111111112</v>
      </c>
      <c r="Z28" s="6">
        <f t="shared" si="7"/>
        <v>4.5762711864406782</v>
      </c>
      <c r="AA28" s="6">
        <f t="shared" si="8"/>
        <v>10</v>
      </c>
      <c r="AB28" s="6">
        <f t="shared" si="9"/>
        <v>3.1111111111111112</v>
      </c>
      <c r="AC28" s="6">
        <f t="shared" si="10"/>
        <v>4.6575342465753424</v>
      </c>
      <c r="AD28" s="6">
        <f t="shared" si="11"/>
        <v>2.7272727272727271</v>
      </c>
      <c r="AE28" s="6">
        <f t="shared" si="12"/>
        <v>10</v>
      </c>
      <c r="AF28" s="6">
        <f t="shared" si="13"/>
        <v>2.8205128205128203</v>
      </c>
      <c r="AG28" s="6">
        <f t="shared" si="14"/>
        <v>0.78125</v>
      </c>
      <c r="AH28" s="6">
        <f t="shared" si="15"/>
        <v>0.45454545454545459</v>
      </c>
    </row>
    <row r="29" spans="1:34">
      <c r="A29" s="1">
        <v>44653</v>
      </c>
      <c r="B29">
        <v>200</v>
      </c>
      <c r="C29">
        <v>168</v>
      </c>
      <c r="D29">
        <v>289</v>
      </c>
      <c r="E29">
        <v>15</v>
      </c>
      <c r="F29">
        <v>61</v>
      </c>
      <c r="G29">
        <v>94</v>
      </c>
      <c r="H29">
        <v>162</v>
      </c>
      <c r="I29">
        <v>38</v>
      </c>
      <c r="J29">
        <v>121</v>
      </c>
      <c r="K29">
        <v>82</v>
      </c>
      <c r="L29">
        <v>73</v>
      </c>
      <c r="M29">
        <v>0</v>
      </c>
      <c r="N29">
        <v>14</v>
      </c>
      <c r="O29">
        <v>39</v>
      </c>
      <c r="P29">
        <v>8</v>
      </c>
      <c r="Q29">
        <v>0</v>
      </c>
      <c r="S29" s="6">
        <f t="shared" si="0"/>
        <v>2.9368575624082234</v>
      </c>
      <c r="T29" s="6">
        <f t="shared" si="1"/>
        <v>9.2817679558011044</v>
      </c>
      <c r="U29" s="6">
        <f t="shared" si="2"/>
        <v>10</v>
      </c>
      <c r="V29" s="6">
        <f t="shared" si="3"/>
        <v>1.9736842105263159</v>
      </c>
      <c r="W29" s="6">
        <f t="shared" si="4"/>
        <v>5.3508771929824563</v>
      </c>
      <c r="X29" s="6">
        <f t="shared" si="5"/>
        <v>10</v>
      </c>
      <c r="Y29" s="6">
        <f t="shared" si="6"/>
        <v>10</v>
      </c>
      <c r="Z29" s="6">
        <f t="shared" si="7"/>
        <v>6.4406779661016946</v>
      </c>
      <c r="AA29" s="6">
        <f t="shared" si="8"/>
        <v>5.761904761904761</v>
      </c>
      <c r="AB29" s="6">
        <f t="shared" si="9"/>
        <v>9.1111111111111107</v>
      </c>
      <c r="AC29" s="6">
        <f t="shared" si="10"/>
        <v>10</v>
      </c>
      <c r="AD29" s="6">
        <f t="shared" si="11"/>
        <v>0</v>
      </c>
      <c r="AE29" s="6">
        <f t="shared" si="12"/>
        <v>3.5</v>
      </c>
      <c r="AF29" s="6">
        <f t="shared" si="13"/>
        <v>10</v>
      </c>
      <c r="AG29" s="6">
        <f t="shared" si="14"/>
        <v>1.25</v>
      </c>
      <c r="AH29" s="6">
        <f t="shared" si="15"/>
        <v>0</v>
      </c>
    </row>
    <row r="30" spans="1:34">
      <c r="A30" s="1">
        <v>44654</v>
      </c>
      <c r="B30">
        <v>332</v>
      </c>
      <c r="C30">
        <v>47</v>
      </c>
      <c r="D30">
        <v>99</v>
      </c>
      <c r="E30">
        <v>19</v>
      </c>
      <c r="F30">
        <v>70</v>
      </c>
      <c r="G30">
        <v>78</v>
      </c>
      <c r="H30">
        <v>29</v>
      </c>
      <c r="I30">
        <v>59</v>
      </c>
      <c r="J30">
        <v>106</v>
      </c>
      <c r="K30">
        <v>86</v>
      </c>
      <c r="L30">
        <v>27</v>
      </c>
      <c r="M30">
        <v>11</v>
      </c>
      <c r="N30">
        <v>23</v>
      </c>
      <c r="O30">
        <v>7</v>
      </c>
      <c r="P30">
        <v>13</v>
      </c>
      <c r="Q30">
        <v>2</v>
      </c>
      <c r="S30" s="6">
        <f t="shared" si="0"/>
        <v>4.8751835535976511</v>
      </c>
      <c r="T30" s="6">
        <f t="shared" si="1"/>
        <v>2.596685082872928</v>
      </c>
      <c r="U30" s="6">
        <f t="shared" si="2"/>
        <v>3.4256055363321796</v>
      </c>
      <c r="V30" s="6">
        <f t="shared" si="3"/>
        <v>2.5</v>
      </c>
      <c r="W30" s="6">
        <f t="shared" si="4"/>
        <v>6.1403508771929829</v>
      </c>
      <c r="X30" s="6">
        <f t="shared" si="5"/>
        <v>8.2978723404255312</v>
      </c>
      <c r="Y30" s="6">
        <f t="shared" si="6"/>
        <v>1.7901234567901234</v>
      </c>
      <c r="Z30" s="6">
        <f t="shared" si="7"/>
        <v>10</v>
      </c>
      <c r="AA30" s="6">
        <f t="shared" si="8"/>
        <v>5.0476190476190474</v>
      </c>
      <c r="AB30" s="6">
        <f t="shared" si="9"/>
        <v>9.5555555555555554</v>
      </c>
      <c r="AC30" s="6">
        <f t="shared" si="10"/>
        <v>3.6986301369863011</v>
      </c>
      <c r="AD30" s="6">
        <f t="shared" si="11"/>
        <v>10</v>
      </c>
      <c r="AE30" s="6">
        <f t="shared" si="12"/>
        <v>5.75</v>
      </c>
      <c r="AF30" s="6">
        <f t="shared" si="13"/>
        <v>1.7948717948717949</v>
      </c>
      <c r="AG30" s="6">
        <f t="shared" si="14"/>
        <v>2.03125</v>
      </c>
      <c r="AH30" s="6">
        <f t="shared" si="15"/>
        <v>0.90909090909090917</v>
      </c>
    </row>
    <row r="31" spans="1:34">
      <c r="A31" s="1">
        <v>44655</v>
      </c>
      <c r="B31">
        <v>545</v>
      </c>
      <c r="C31">
        <v>36</v>
      </c>
      <c r="D31">
        <v>36</v>
      </c>
      <c r="E31">
        <v>3</v>
      </c>
      <c r="F31">
        <v>6</v>
      </c>
      <c r="G31">
        <v>13</v>
      </c>
      <c r="H31">
        <v>12</v>
      </c>
      <c r="I31">
        <v>19</v>
      </c>
      <c r="J31">
        <v>39</v>
      </c>
      <c r="K31">
        <v>3</v>
      </c>
      <c r="L31">
        <v>7</v>
      </c>
      <c r="M31">
        <v>2</v>
      </c>
      <c r="N31">
        <v>14</v>
      </c>
      <c r="O31">
        <v>5</v>
      </c>
      <c r="P31">
        <v>4</v>
      </c>
      <c r="Q31">
        <v>0</v>
      </c>
      <c r="S31" s="6">
        <f t="shared" si="0"/>
        <v>8.0029368575624087</v>
      </c>
      <c r="T31" s="6">
        <f t="shared" si="1"/>
        <v>1.9889502762430937</v>
      </c>
      <c r="U31" s="6">
        <f t="shared" si="2"/>
        <v>1.2456747404844291</v>
      </c>
      <c r="V31" s="6">
        <f t="shared" si="3"/>
        <v>0.39473684210526316</v>
      </c>
      <c r="W31" s="6">
        <f t="shared" si="4"/>
        <v>0.52631578947368418</v>
      </c>
      <c r="X31" s="6">
        <f t="shared" si="5"/>
        <v>1.3829787234042554</v>
      </c>
      <c r="Y31" s="6">
        <f t="shared" si="6"/>
        <v>0.7407407407407407</v>
      </c>
      <c r="Z31" s="6">
        <f t="shared" si="7"/>
        <v>3.2203389830508473</v>
      </c>
      <c r="AA31" s="6">
        <f t="shared" si="8"/>
        <v>1.8571428571428572</v>
      </c>
      <c r="AB31" s="6">
        <f t="shared" si="9"/>
        <v>0.33333333333333331</v>
      </c>
      <c r="AC31" s="6">
        <f t="shared" si="10"/>
        <v>0.95890410958904104</v>
      </c>
      <c r="AD31" s="6">
        <f t="shared" si="11"/>
        <v>1.8181818181818183</v>
      </c>
      <c r="AE31" s="6">
        <f t="shared" si="12"/>
        <v>3.5</v>
      </c>
      <c r="AF31" s="6">
        <f t="shared" si="13"/>
        <v>1.2820512820512819</v>
      </c>
      <c r="AG31" s="6">
        <f t="shared" si="14"/>
        <v>0.625</v>
      </c>
      <c r="AH31" s="6">
        <f t="shared" si="15"/>
        <v>0</v>
      </c>
    </row>
    <row r="32" spans="1:34">
      <c r="A32" s="1">
        <v>44656</v>
      </c>
      <c r="B32">
        <v>386</v>
      </c>
      <c r="C32">
        <v>48</v>
      </c>
      <c r="D32">
        <v>89</v>
      </c>
      <c r="E32">
        <v>10</v>
      </c>
      <c r="F32">
        <v>28</v>
      </c>
      <c r="G32">
        <v>15</v>
      </c>
      <c r="H32">
        <v>16</v>
      </c>
      <c r="I32">
        <v>36</v>
      </c>
      <c r="J32">
        <v>65</v>
      </c>
      <c r="K32">
        <v>19</v>
      </c>
      <c r="L32">
        <v>9</v>
      </c>
      <c r="M32">
        <v>1</v>
      </c>
      <c r="N32">
        <v>40</v>
      </c>
      <c r="O32">
        <v>8</v>
      </c>
      <c r="P32">
        <v>6</v>
      </c>
      <c r="Q32">
        <v>1</v>
      </c>
      <c r="S32" s="6">
        <f t="shared" si="0"/>
        <v>5.6681350954478704</v>
      </c>
      <c r="T32" s="6">
        <f t="shared" si="1"/>
        <v>2.6519337016574585</v>
      </c>
      <c r="U32" s="6">
        <f t="shared" si="2"/>
        <v>3.0795847750865053</v>
      </c>
      <c r="V32" s="6">
        <f t="shared" si="3"/>
        <v>1.3157894736842104</v>
      </c>
      <c r="W32" s="6">
        <f t="shared" si="4"/>
        <v>2.4561403508771926</v>
      </c>
      <c r="X32" s="6">
        <f t="shared" si="5"/>
        <v>1.5957446808510638</v>
      </c>
      <c r="Y32" s="6">
        <f t="shared" si="6"/>
        <v>0.98765432098765427</v>
      </c>
      <c r="Z32" s="6">
        <f t="shared" si="7"/>
        <v>6.1016949152542379</v>
      </c>
      <c r="AA32" s="6">
        <f t="shared" si="8"/>
        <v>3.0952380952380953</v>
      </c>
      <c r="AB32" s="6">
        <f t="shared" si="9"/>
        <v>2.1111111111111112</v>
      </c>
      <c r="AC32" s="6">
        <f t="shared" si="10"/>
        <v>1.2328767123287672</v>
      </c>
      <c r="AD32" s="6">
        <f t="shared" si="11"/>
        <v>0.90909090909090917</v>
      </c>
      <c r="AE32" s="6">
        <f t="shared" si="12"/>
        <v>10</v>
      </c>
      <c r="AF32" s="6">
        <f t="shared" si="13"/>
        <v>2.0512820512820511</v>
      </c>
      <c r="AG32" s="6">
        <f t="shared" si="14"/>
        <v>0.9375</v>
      </c>
      <c r="AH32" s="6">
        <f t="shared" si="15"/>
        <v>0.45454545454545459</v>
      </c>
    </row>
    <row r="33" spans="1:34">
      <c r="A33" s="1">
        <v>44657</v>
      </c>
      <c r="B33">
        <v>490</v>
      </c>
      <c r="C33">
        <v>46</v>
      </c>
      <c r="D33">
        <v>45</v>
      </c>
      <c r="E33">
        <v>44</v>
      </c>
      <c r="F33">
        <v>42</v>
      </c>
      <c r="G33">
        <v>42</v>
      </c>
      <c r="H33">
        <v>55</v>
      </c>
      <c r="I33">
        <v>29</v>
      </c>
      <c r="J33">
        <v>54</v>
      </c>
      <c r="K33">
        <v>26</v>
      </c>
      <c r="L33">
        <v>32</v>
      </c>
      <c r="M33">
        <v>5</v>
      </c>
      <c r="N33">
        <v>5</v>
      </c>
      <c r="O33">
        <v>6</v>
      </c>
      <c r="P33">
        <v>6</v>
      </c>
      <c r="Q33">
        <v>1</v>
      </c>
      <c r="S33" s="6">
        <f t="shared" si="0"/>
        <v>7.1953010279001468</v>
      </c>
      <c r="T33" s="6">
        <f t="shared" si="1"/>
        <v>2.541436464088398</v>
      </c>
      <c r="U33" s="6">
        <f t="shared" si="2"/>
        <v>1.5570934256055362</v>
      </c>
      <c r="V33" s="6">
        <f t="shared" si="3"/>
        <v>5.7894736842105265</v>
      </c>
      <c r="W33" s="6">
        <f t="shared" si="4"/>
        <v>3.6842105263157894</v>
      </c>
      <c r="X33" s="6">
        <f t="shared" si="5"/>
        <v>4.4680851063829783</v>
      </c>
      <c r="Y33" s="6">
        <f t="shared" si="6"/>
        <v>3.3950617283950617</v>
      </c>
      <c r="Z33" s="6">
        <f t="shared" si="7"/>
        <v>4.9152542372881358</v>
      </c>
      <c r="AA33" s="6">
        <f t="shared" si="8"/>
        <v>2.5714285714285712</v>
      </c>
      <c r="AB33" s="6">
        <f t="shared" si="9"/>
        <v>2.8888888888888884</v>
      </c>
      <c r="AC33" s="6">
        <f t="shared" si="10"/>
        <v>4.3835616438356162</v>
      </c>
      <c r="AD33" s="6">
        <f t="shared" si="11"/>
        <v>4.545454545454545</v>
      </c>
      <c r="AE33" s="6">
        <f t="shared" si="12"/>
        <v>1.25</v>
      </c>
      <c r="AF33" s="6">
        <f t="shared" si="13"/>
        <v>1.5384615384615385</v>
      </c>
      <c r="AG33" s="6">
        <f t="shared" si="14"/>
        <v>0.9375</v>
      </c>
      <c r="AH33" s="6">
        <f t="shared" si="15"/>
        <v>0.45454545454545459</v>
      </c>
    </row>
    <row r="34" spans="1:34">
      <c r="A34" s="1">
        <v>44658</v>
      </c>
      <c r="B34">
        <v>675</v>
      </c>
      <c r="C34">
        <v>51</v>
      </c>
      <c r="D34">
        <v>23</v>
      </c>
      <c r="E34">
        <v>22</v>
      </c>
      <c r="F34">
        <v>12</v>
      </c>
      <c r="G34">
        <v>27</v>
      </c>
      <c r="H34">
        <v>19</v>
      </c>
      <c r="I34">
        <v>21</v>
      </c>
      <c r="J34">
        <v>91</v>
      </c>
      <c r="K34">
        <v>8</v>
      </c>
      <c r="L34">
        <v>10</v>
      </c>
      <c r="M34">
        <v>7</v>
      </c>
      <c r="N34">
        <v>8</v>
      </c>
      <c r="O34">
        <v>3</v>
      </c>
      <c r="P34">
        <v>2</v>
      </c>
      <c r="Q34">
        <v>1</v>
      </c>
      <c r="S34" s="6">
        <f t="shared" si="0"/>
        <v>9.9118942731277535</v>
      </c>
      <c r="T34" s="6">
        <f t="shared" si="1"/>
        <v>2.8176795580110499</v>
      </c>
      <c r="U34" s="6">
        <f t="shared" si="2"/>
        <v>0.79584775086505188</v>
      </c>
      <c r="V34" s="6">
        <f t="shared" si="3"/>
        <v>2.8947368421052633</v>
      </c>
      <c r="W34" s="6">
        <f t="shared" si="4"/>
        <v>1.0526315789473684</v>
      </c>
      <c r="X34" s="6">
        <f t="shared" si="5"/>
        <v>2.8723404255319149</v>
      </c>
      <c r="Y34" s="6">
        <f t="shared" si="6"/>
        <v>1.1728395061728394</v>
      </c>
      <c r="Z34" s="6">
        <f t="shared" si="7"/>
        <v>3.5593220338983049</v>
      </c>
      <c r="AA34" s="6">
        <f t="shared" si="8"/>
        <v>4.3333333333333339</v>
      </c>
      <c r="AB34" s="6">
        <f t="shared" si="9"/>
        <v>0.88888888888888895</v>
      </c>
      <c r="AC34" s="6">
        <f t="shared" si="10"/>
        <v>1.3698630136986301</v>
      </c>
      <c r="AD34" s="6">
        <f t="shared" si="11"/>
        <v>6.3636363636363633</v>
      </c>
      <c r="AE34" s="6">
        <f t="shared" si="12"/>
        <v>2</v>
      </c>
      <c r="AF34" s="6">
        <f t="shared" si="13"/>
        <v>0.76923076923076927</v>
      </c>
      <c r="AG34" s="6">
        <f t="shared" si="14"/>
        <v>0.3125</v>
      </c>
      <c r="AH34" s="6">
        <f t="shared" si="15"/>
        <v>0.45454545454545459</v>
      </c>
    </row>
    <row r="35" spans="1:34">
      <c r="A35" s="1">
        <v>44659</v>
      </c>
      <c r="B35">
        <v>488</v>
      </c>
      <c r="C35">
        <v>41</v>
      </c>
      <c r="D35">
        <v>221</v>
      </c>
      <c r="E35">
        <v>12</v>
      </c>
      <c r="F35">
        <v>48</v>
      </c>
      <c r="G35">
        <v>55</v>
      </c>
      <c r="H35">
        <v>7</v>
      </c>
      <c r="I35">
        <v>23</v>
      </c>
      <c r="J35">
        <v>62</v>
      </c>
      <c r="K35">
        <v>21</v>
      </c>
      <c r="L35">
        <v>30</v>
      </c>
      <c r="M35">
        <v>7</v>
      </c>
      <c r="N35">
        <v>19</v>
      </c>
      <c r="O35">
        <v>9</v>
      </c>
      <c r="P35">
        <v>3</v>
      </c>
      <c r="Q35">
        <v>4</v>
      </c>
      <c r="S35" s="6">
        <f t="shared" si="0"/>
        <v>7.1659324522760652</v>
      </c>
      <c r="T35" s="6">
        <f t="shared" si="1"/>
        <v>2.2651933701657461</v>
      </c>
      <c r="U35" s="6">
        <f t="shared" si="2"/>
        <v>7.6470588235294112</v>
      </c>
      <c r="V35" s="6">
        <f t="shared" si="3"/>
        <v>1.5789473684210527</v>
      </c>
      <c r="W35" s="6">
        <f t="shared" si="4"/>
        <v>4.2105263157894735</v>
      </c>
      <c r="X35" s="6">
        <f t="shared" si="5"/>
        <v>5.8510638297872344</v>
      </c>
      <c r="Y35" s="6">
        <f t="shared" si="6"/>
        <v>0.43209876543209874</v>
      </c>
      <c r="Z35" s="6">
        <f t="shared" si="7"/>
        <v>3.898305084745763</v>
      </c>
      <c r="AA35" s="6">
        <f t="shared" si="8"/>
        <v>2.9523809523809526</v>
      </c>
      <c r="AB35" s="6">
        <f t="shared" si="9"/>
        <v>2.3333333333333335</v>
      </c>
      <c r="AC35" s="6">
        <f t="shared" si="10"/>
        <v>4.10958904109589</v>
      </c>
      <c r="AD35" s="6">
        <f t="shared" si="11"/>
        <v>6.3636363636363633</v>
      </c>
      <c r="AE35" s="6">
        <f t="shared" si="12"/>
        <v>4.75</v>
      </c>
      <c r="AF35" s="6">
        <f t="shared" si="13"/>
        <v>2.3076923076923079</v>
      </c>
      <c r="AG35" s="6">
        <f t="shared" si="14"/>
        <v>0.46875</v>
      </c>
      <c r="AH35" s="6">
        <f t="shared" si="15"/>
        <v>1.8181818181818183</v>
      </c>
    </row>
    <row r="36" spans="1:34">
      <c r="A36" s="1">
        <v>44660</v>
      </c>
      <c r="B36">
        <v>681</v>
      </c>
      <c r="C36">
        <v>34</v>
      </c>
      <c r="D36">
        <v>78</v>
      </c>
      <c r="E36">
        <v>32</v>
      </c>
      <c r="F36">
        <v>39</v>
      </c>
      <c r="G36">
        <v>35</v>
      </c>
      <c r="H36">
        <v>36</v>
      </c>
      <c r="I36">
        <v>27</v>
      </c>
      <c r="J36">
        <v>77</v>
      </c>
      <c r="K36">
        <v>37</v>
      </c>
      <c r="L36">
        <v>13</v>
      </c>
      <c r="M36">
        <v>4</v>
      </c>
      <c r="N36">
        <v>9</v>
      </c>
      <c r="O36">
        <v>3</v>
      </c>
      <c r="P36">
        <v>1</v>
      </c>
      <c r="Q36">
        <v>1</v>
      </c>
      <c r="S36" s="6">
        <f t="shared" si="0"/>
        <v>10</v>
      </c>
      <c r="T36" s="6">
        <f t="shared" si="1"/>
        <v>1.878453038674033</v>
      </c>
      <c r="U36" s="6">
        <f t="shared" si="2"/>
        <v>2.6989619377162635</v>
      </c>
      <c r="V36" s="6">
        <f t="shared" si="3"/>
        <v>4.2105263157894735</v>
      </c>
      <c r="W36" s="6">
        <f t="shared" si="4"/>
        <v>3.4210526315789473</v>
      </c>
      <c r="X36" s="6">
        <f t="shared" si="5"/>
        <v>3.7234042553191489</v>
      </c>
      <c r="Y36" s="6">
        <f t="shared" si="6"/>
        <v>2.2222222222222223</v>
      </c>
      <c r="Z36" s="6">
        <f t="shared" si="7"/>
        <v>4.5762711864406782</v>
      </c>
      <c r="AA36" s="6">
        <f t="shared" si="8"/>
        <v>3.6666666666666665</v>
      </c>
      <c r="AB36" s="6">
        <f t="shared" si="9"/>
        <v>4.1111111111111107</v>
      </c>
      <c r="AC36" s="6">
        <f t="shared" si="10"/>
        <v>1.7808219178082192</v>
      </c>
      <c r="AD36" s="6">
        <f t="shared" si="11"/>
        <v>3.6363636363636367</v>
      </c>
      <c r="AE36" s="6">
        <f t="shared" si="12"/>
        <v>2.25</v>
      </c>
      <c r="AF36" s="6">
        <f t="shared" si="13"/>
        <v>0.76923076923076927</v>
      </c>
      <c r="AG36" s="6">
        <f t="shared" si="14"/>
        <v>0.15625</v>
      </c>
      <c r="AH36" s="6">
        <f t="shared" si="15"/>
        <v>0.45454545454545459</v>
      </c>
    </row>
    <row r="37" spans="1:34">
      <c r="A37" s="1">
        <v>44661</v>
      </c>
      <c r="B37">
        <v>478</v>
      </c>
      <c r="C37">
        <v>181</v>
      </c>
      <c r="D37">
        <v>261</v>
      </c>
      <c r="E37">
        <v>10</v>
      </c>
      <c r="F37">
        <v>41</v>
      </c>
      <c r="G37">
        <v>58</v>
      </c>
      <c r="H37">
        <v>32</v>
      </c>
      <c r="I37">
        <v>19</v>
      </c>
      <c r="J37">
        <v>86</v>
      </c>
      <c r="K37">
        <v>30</v>
      </c>
      <c r="L37">
        <v>14</v>
      </c>
      <c r="M37">
        <v>5</v>
      </c>
      <c r="N37">
        <v>13</v>
      </c>
      <c r="O37">
        <v>9</v>
      </c>
      <c r="P37">
        <v>7</v>
      </c>
      <c r="Q37">
        <v>2</v>
      </c>
      <c r="S37" s="6">
        <f t="shared" si="0"/>
        <v>7.0190895741556538</v>
      </c>
      <c r="T37" s="6">
        <f t="shared" si="1"/>
        <v>10</v>
      </c>
      <c r="U37" s="6">
        <f t="shared" si="2"/>
        <v>9.0311418685121101</v>
      </c>
      <c r="V37" s="6">
        <f t="shared" si="3"/>
        <v>1.3157894736842104</v>
      </c>
      <c r="W37" s="6">
        <f t="shared" si="4"/>
        <v>3.5964912280701755</v>
      </c>
      <c r="X37" s="6">
        <f t="shared" si="5"/>
        <v>6.1702127659574471</v>
      </c>
      <c r="Y37" s="6">
        <f t="shared" si="6"/>
        <v>1.9753086419753085</v>
      </c>
      <c r="Z37" s="6">
        <f t="shared" si="7"/>
        <v>3.2203389830508473</v>
      </c>
      <c r="AA37" s="6">
        <f t="shared" si="8"/>
        <v>4.0952380952380949</v>
      </c>
      <c r="AB37" s="6">
        <f t="shared" si="9"/>
        <v>3.333333333333333</v>
      </c>
      <c r="AC37" s="6">
        <f t="shared" si="10"/>
        <v>1.9178082191780821</v>
      </c>
      <c r="AD37" s="6">
        <f t="shared" si="11"/>
        <v>4.545454545454545</v>
      </c>
      <c r="AE37" s="6">
        <f t="shared" si="12"/>
        <v>3.25</v>
      </c>
      <c r="AF37" s="6">
        <f t="shared" si="13"/>
        <v>2.3076923076923079</v>
      </c>
      <c r="AG37" s="6">
        <f t="shared" si="14"/>
        <v>1.09375</v>
      </c>
      <c r="AH37" s="6">
        <f t="shared" si="15"/>
        <v>0.90909090909090917</v>
      </c>
    </row>
    <row r="38" spans="1:34">
      <c r="A38" s="1">
        <v>44662</v>
      </c>
      <c r="B38">
        <v>420</v>
      </c>
      <c r="C38">
        <v>59</v>
      </c>
      <c r="D38">
        <v>59</v>
      </c>
      <c r="E38">
        <v>9</v>
      </c>
      <c r="F38">
        <v>24</v>
      </c>
      <c r="G38">
        <v>42</v>
      </c>
      <c r="H38">
        <v>20</v>
      </c>
      <c r="I38">
        <v>20</v>
      </c>
      <c r="J38">
        <v>65</v>
      </c>
      <c r="K38">
        <v>12</v>
      </c>
      <c r="L38">
        <v>26</v>
      </c>
      <c r="M38">
        <v>3</v>
      </c>
      <c r="N38">
        <v>15</v>
      </c>
      <c r="O38">
        <v>11</v>
      </c>
      <c r="P38">
        <v>0</v>
      </c>
      <c r="Q38">
        <v>1</v>
      </c>
      <c r="S38" s="6">
        <f t="shared" si="0"/>
        <v>6.1674008810572687</v>
      </c>
      <c r="T38" s="6">
        <f t="shared" si="1"/>
        <v>3.2596685082872927</v>
      </c>
      <c r="U38" s="6">
        <f t="shared" si="2"/>
        <v>2.0415224913494807</v>
      </c>
      <c r="V38" s="6">
        <f t="shared" si="3"/>
        <v>1.1842105263157894</v>
      </c>
      <c r="W38" s="6">
        <f t="shared" si="4"/>
        <v>2.1052631578947367</v>
      </c>
      <c r="X38" s="6">
        <f t="shared" si="5"/>
        <v>4.4680851063829783</v>
      </c>
      <c r="Y38" s="6">
        <f t="shared" si="6"/>
        <v>1.2345679012345678</v>
      </c>
      <c r="Z38" s="6">
        <f t="shared" si="7"/>
        <v>3.3898305084745761</v>
      </c>
      <c r="AA38" s="6">
        <f t="shared" si="8"/>
        <v>3.0952380952380953</v>
      </c>
      <c r="AB38" s="6">
        <f t="shared" si="9"/>
        <v>1.3333333333333333</v>
      </c>
      <c r="AC38" s="6">
        <f t="shared" si="10"/>
        <v>3.5616438356164384</v>
      </c>
      <c r="AD38" s="6">
        <f t="shared" si="11"/>
        <v>2.7272727272727271</v>
      </c>
      <c r="AE38" s="6">
        <f t="shared" si="12"/>
        <v>3.75</v>
      </c>
      <c r="AF38" s="6">
        <f t="shared" si="13"/>
        <v>2.8205128205128203</v>
      </c>
      <c r="AG38" s="6">
        <f t="shared" si="14"/>
        <v>0</v>
      </c>
      <c r="AH38" s="6">
        <f t="shared" si="15"/>
        <v>0.45454545454545459</v>
      </c>
    </row>
    <row r="39" spans="1:34">
      <c r="A39" s="1">
        <v>44663</v>
      </c>
      <c r="B39">
        <v>422</v>
      </c>
      <c r="C39">
        <v>71</v>
      </c>
      <c r="D39">
        <v>46</v>
      </c>
      <c r="E39">
        <v>29</v>
      </c>
      <c r="F39">
        <v>114</v>
      </c>
      <c r="G39">
        <v>82</v>
      </c>
      <c r="H39">
        <v>33</v>
      </c>
      <c r="I39">
        <v>16</v>
      </c>
      <c r="J39">
        <v>38</v>
      </c>
      <c r="K39">
        <v>28</v>
      </c>
      <c r="L39">
        <v>13</v>
      </c>
      <c r="M39">
        <v>3</v>
      </c>
      <c r="N39">
        <v>9</v>
      </c>
      <c r="O39">
        <v>14</v>
      </c>
      <c r="P39">
        <v>3</v>
      </c>
      <c r="Q39">
        <v>19</v>
      </c>
      <c r="S39" s="6">
        <f t="shared" si="0"/>
        <v>6.1967694566813512</v>
      </c>
      <c r="T39" s="6">
        <f t="shared" si="1"/>
        <v>3.9226519337016574</v>
      </c>
      <c r="U39" s="6">
        <f t="shared" si="2"/>
        <v>1.5916955017301038</v>
      </c>
      <c r="V39" s="6">
        <f t="shared" si="3"/>
        <v>3.8157894736842106</v>
      </c>
      <c r="W39" s="6">
        <f t="shared" si="4"/>
        <v>10</v>
      </c>
      <c r="X39" s="6">
        <f t="shared" si="5"/>
        <v>8.7234042553191493</v>
      </c>
      <c r="Y39" s="6">
        <f t="shared" si="6"/>
        <v>2.0370370370370368</v>
      </c>
      <c r="Z39" s="6">
        <f t="shared" si="7"/>
        <v>2.7118644067796609</v>
      </c>
      <c r="AA39" s="6">
        <f t="shared" si="8"/>
        <v>1.8095238095238095</v>
      </c>
      <c r="AB39" s="6">
        <f t="shared" si="9"/>
        <v>3.1111111111111112</v>
      </c>
      <c r="AC39" s="6">
        <f t="shared" si="10"/>
        <v>1.7808219178082192</v>
      </c>
      <c r="AD39" s="6">
        <f t="shared" si="11"/>
        <v>2.7272727272727271</v>
      </c>
      <c r="AE39" s="6">
        <f t="shared" si="12"/>
        <v>2.25</v>
      </c>
      <c r="AF39" s="6">
        <f t="shared" si="13"/>
        <v>3.5897435897435899</v>
      </c>
      <c r="AG39" s="6">
        <f t="shared" si="14"/>
        <v>0.46875</v>
      </c>
      <c r="AH39" s="6">
        <f t="shared" si="15"/>
        <v>8.6363636363636367</v>
      </c>
    </row>
    <row r="40" spans="1:34">
      <c r="A40" s="1">
        <v>44664</v>
      </c>
      <c r="B40">
        <v>554</v>
      </c>
      <c r="C40">
        <v>47</v>
      </c>
      <c r="D40">
        <v>47</v>
      </c>
      <c r="E40">
        <v>22</v>
      </c>
      <c r="F40">
        <v>24</v>
      </c>
      <c r="G40">
        <v>40</v>
      </c>
      <c r="H40">
        <v>17</v>
      </c>
      <c r="I40">
        <v>4</v>
      </c>
      <c r="J40">
        <v>47</v>
      </c>
      <c r="K40">
        <v>17</v>
      </c>
      <c r="L40">
        <v>8</v>
      </c>
      <c r="M40">
        <v>0</v>
      </c>
      <c r="N40">
        <v>11</v>
      </c>
      <c r="O40">
        <v>6</v>
      </c>
      <c r="P40">
        <v>3</v>
      </c>
      <c r="Q40">
        <v>10</v>
      </c>
      <c r="S40" s="6">
        <f t="shared" si="0"/>
        <v>8.1350954478707784</v>
      </c>
      <c r="T40" s="6">
        <f t="shared" si="1"/>
        <v>2.596685082872928</v>
      </c>
      <c r="U40" s="6">
        <f t="shared" si="2"/>
        <v>1.6262975778546713</v>
      </c>
      <c r="V40" s="6">
        <f t="shared" si="3"/>
        <v>2.8947368421052633</v>
      </c>
      <c r="W40" s="6">
        <f t="shared" si="4"/>
        <v>2.1052631578947367</v>
      </c>
      <c r="X40" s="6">
        <f t="shared" si="5"/>
        <v>4.2553191489361701</v>
      </c>
      <c r="Y40" s="6">
        <f t="shared" si="6"/>
        <v>1.0493827160493827</v>
      </c>
      <c r="Z40" s="6">
        <f t="shared" si="7"/>
        <v>0.67796610169491522</v>
      </c>
      <c r="AA40" s="6">
        <f t="shared" si="8"/>
        <v>2.2380952380952381</v>
      </c>
      <c r="AB40" s="6">
        <f t="shared" si="9"/>
        <v>1.8888888888888888</v>
      </c>
      <c r="AC40" s="6">
        <f t="shared" si="10"/>
        <v>1.095890410958904</v>
      </c>
      <c r="AD40" s="6">
        <f t="shared" si="11"/>
        <v>0</v>
      </c>
      <c r="AE40" s="6">
        <f t="shared" si="12"/>
        <v>2.75</v>
      </c>
      <c r="AF40" s="6">
        <f t="shared" si="13"/>
        <v>1.5384615384615385</v>
      </c>
      <c r="AG40" s="6">
        <f t="shared" si="14"/>
        <v>0.46875</v>
      </c>
      <c r="AH40" s="6">
        <f t="shared" si="15"/>
        <v>4.545454545454545</v>
      </c>
    </row>
    <row r="41" spans="1:34">
      <c r="A41" s="1">
        <v>44665</v>
      </c>
      <c r="B41">
        <v>370</v>
      </c>
      <c r="C41">
        <v>36</v>
      </c>
      <c r="D41">
        <v>111</v>
      </c>
      <c r="E41">
        <v>26</v>
      </c>
      <c r="F41">
        <v>21</v>
      </c>
      <c r="G41">
        <v>29</v>
      </c>
      <c r="H41">
        <v>47</v>
      </c>
      <c r="I41">
        <v>3</v>
      </c>
      <c r="J41">
        <v>23</v>
      </c>
      <c r="K41">
        <v>20</v>
      </c>
      <c r="L41">
        <v>7</v>
      </c>
      <c r="M41">
        <v>2</v>
      </c>
      <c r="N41" s="24"/>
      <c r="O41">
        <v>10</v>
      </c>
      <c r="P41">
        <v>4</v>
      </c>
      <c r="Q41">
        <v>5</v>
      </c>
      <c r="S41" s="6">
        <f t="shared" si="0"/>
        <v>5.4331864904552134</v>
      </c>
      <c r="T41" s="6">
        <f t="shared" si="1"/>
        <v>1.9889502762430937</v>
      </c>
      <c r="U41" s="6">
        <f t="shared" si="2"/>
        <v>3.8408304498269894</v>
      </c>
      <c r="V41" s="6">
        <f t="shared" si="3"/>
        <v>3.4210526315789473</v>
      </c>
      <c r="W41" s="6">
        <f t="shared" si="4"/>
        <v>1.8421052631578947</v>
      </c>
      <c r="X41" s="6">
        <f t="shared" si="5"/>
        <v>3.0851063829787235</v>
      </c>
      <c r="Y41" s="6">
        <f t="shared" si="6"/>
        <v>2.9012345679012346</v>
      </c>
      <c r="Z41" s="6">
        <f t="shared" si="7"/>
        <v>0.50847457627118642</v>
      </c>
      <c r="AA41" s="6">
        <f t="shared" si="8"/>
        <v>1.0952380952380953</v>
      </c>
      <c r="AB41" s="6">
        <f t="shared" si="9"/>
        <v>2.2222222222222223</v>
      </c>
      <c r="AC41" s="6">
        <f t="shared" si="10"/>
        <v>0.95890410958904104</v>
      </c>
      <c r="AD41" s="6">
        <f t="shared" si="11"/>
        <v>1.8181818181818183</v>
      </c>
      <c r="AE41" s="6">
        <f t="shared" si="12"/>
        <v>0</v>
      </c>
      <c r="AF41" s="6">
        <f t="shared" si="13"/>
        <v>2.5641025641025639</v>
      </c>
      <c r="AG41" s="6">
        <f t="shared" si="14"/>
        <v>0.625</v>
      </c>
      <c r="AH41" s="6">
        <f t="shared" si="15"/>
        <v>2.2727272727272725</v>
      </c>
    </row>
    <row r="42" spans="1:34">
      <c r="A42" s="1">
        <v>44666</v>
      </c>
      <c r="B42">
        <v>529</v>
      </c>
      <c r="C42">
        <v>26</v>
      </c>
      <c r="D42">
        <v>41</v>
      </c>
      <c r="E42">
        <v>76</v>
      </c>
      <c r="F42">
        <v>28</v>
      </c>
      <c r="G42">
        <v>40</v>
      </c>
      <c r="H42">
        <v>4</v>
      </c>
      <c r="I42">
        <v>6</v>
      </c>
      <c r="J42">
        <v>41</v>
      </c>
      <c r="K42">
        <v>4</v>
      </c>
      <c r="L42">
        <v>14</v>
      </c>
      <c r="M42">
        <v>0</v>
      </c>
      <c r="N42">
        <v>11</v>
      </c>
      <c r="O42">
        <v>20</v>
      </c>
      <c r="P42">
        <v>4</v>
      </c>
      <c r="Q42">
        <v>8</v>
      </c>
      <c r="S42" s="6">
        <f t="shared" si="0"/>
        <v>7.7679882525697508</v>
      </c>
      <c r="T42" s="6">
        <f t="shared" si="1"/>
        <v>1.4364640883977899</v>
      </c>
      <c r="U42" s="6">
        <f t="shared" si="2"/>
        <v>1.4186851211072664</v>
      </c>
      <c r="V42" s="6">
        <f t="shared" si="3"/>
        <v>10</v>
      </c>
      <c r="W42" s="6">
        <f t="shared" si="4"/>
        <v>2.4561403508771926</v>
      </c>
      <c r="X42" s="6">
        <f t="shared" si="5"/>
        <v>4.2553191489361701</v>
      </c>
      <c r="Y42" s="6">
        <f t="shared" si="6"/>
        <v>0.24691358024691357</v>
      </c>
      <c r="Z42" s="6">
        <f t="shared" si="7"/>
        <v>1.0169491525423728</v>
      </c>
      <c r="AA42" s="6">
        <f t="shared" si="8"/>
        <v>1.9523809523809523</v>
      </c>
      <c r="AB42" s="6">
        <f t="shared" si="9"/>
        <v>0.44444444444444448</v>
      </c>
      <c r="AC42" s="6">
        <f t="shared" si="10"/>
        <v>1.9178082191780821</v>
      </c>
      <c r="AD42" s="6">
        <f t="shared" si="11"/>
        <v>0</v>
      </c>
      <c r="AE42" s="6">
        <f t="shared" si="12"/>
        <v>2.75</v>
      </c>
      <c r="AF42" s="6">
        <f t="shared" si="13"/>
        <v>5.1282051282051277</v>
      </c>
      <c r="AG42" s="6">
        <f t="shared" si="14"/>
        <v>0.625</v>
      </c>
      <c r="AH42" s="6">
        <f t="shared" si="15"/>
        <v>3.6363636363636367</v>
      </c>
    </row>
    <row r="43" spans="1:34">
      <c r="A43" s="1">
        <v>44667</v>
      </c>
      <c r="B43">
        <v>426</v>
      </c>
      <c r="C43">
        <v>38</v>
      </c>
      <c r="D43">
        <v>47</v>
      </c>
      <c r="E43">
        <v>24</v>
      </c>
      <c r="F43">
        <v>23</v>
      </c>
      <c r="G43">
        <v>44</v>
      </c>
      <c r="H43">
        <v>37</v>
      </c>
      <c r="I43">
        <v>6</v>
      </c>
      <c r="J43">
        <v>19</v>
      </c>
      <c r="K43">
        <v>14</v>
      </c>
      <c r="L43">
        <v>13</v>
      </c>
      <c r="M43">
        <v>0</v>
      </c>
      <c r="N43">
        <v>4</v>
      </c>
      <c r="O43">
        <v>6</v>
      </c>
      <c r="P43">
        <v>1</v>
      </c>
      <c r="Q43">
        <v>20</v>
      </c>
      <c r="S43" s="6">
        <f t="shared" si="0"/>
        <v>6.2555066079295152</v>
      </c>
      <c r="T43" s="6">
        <f t="shared" si="1"/>
        <v>2.0994475138121547</v>
      </c>
      <c r="U43" s="6">
        <f t="shared" si="2"/>
        <v>1.6262975778546713</v>
      </c>
      <c r="V43" s="6">
        <f t="shared" si="3"/>
        <v>3.1578947368421053</v>
      </c>
      <c r="W43" s="6">
        <f t="shared" si="4"/>
        <v>2.0175438596491229</v>
      </c>
      <c r="X43" s="6">
        <f t="shared" si="5"/>
        <v>4.6808510638297873</v>
      </c>
      <c r="Y43" s="6">
        <f t="shared" si="6"/>
        <v>2.2839506172839505</v>
      </c>
      <c r="Z43" s="6">
        <f t="shared" si="7"/>
        <v>1.0169491525423728</v>
      </c>
      <c r="AA43" s="6">
        <f t="shared" si="8"/>
        <v>0.90476190476190477</v>
      </c>
      <c r="AB43" s="6">
        <f t="shared" si="9"/>
        <v>1.5555555555555556</v>
      </c>
      <c r="AC43" s="6">
        <f t="shared" si="10"/>
        <v>1.7808219178082192</v>
      </c>
      <c r="AD43" s="6">
        <f t="shared" si="11"/>
        <v>0</v>
      </c>
      <c r="AE43" s="6">
        <f t="shared" si="12"/>
        <v>1</v>
      </c>
      <c r="AF43" s="6">
        <f t="shared" si="13"/>
        <v>1.5384615384615385</v>
      </c>
      <c r="AG43" s="6">
        <f t="shared" si="14"/>
        <v>0.15625</v>
      </c>
      <c r="AH43" s="6">
        <f t="shared" si="15"/>
        <v>9.0909090909090899</v>
      </c>
    </row>
    <row r="44" spans="1:34">
      <c r="A44" s="1">
        <v>44668</v>
      </c>
      <c r="B44">
        <v>230</v>
      </c>
      <c r="C44">
        <v>70</v>
      </c>
      <c r="D44">
        <v>54</v>
      </c>
      <c r="E44">
        <v>35</v>
      </c>
      <c r="F44">
        <v>15</v>
      </c>
      <c r="G44">
        <v>32</v>
      </c>
      <c r="H44">
        <v>22</v>
      </c>
      <c r="I44">
        <v>11</v>
      </c>
      <c r="J44">
        <v>24</v>
      </c>
      <c r="K44">
        <v>11</v>
      </c>
      <c r="L44">
        <v>12</v>
      </c>
      <c r="M44">
        <v>1</v>
      </c>
      <c r="N44">
        <v>8</v>
      </c>
      <c r="O44">
        <v>9</v>
      </c>
      <c r="P44">
        <v>5</v>
      </c>
      <c r="Q44">
        <v>22</v>
      </c>
      <c r="S44" s="6">
        <f t="shared" si="0"/>
        <v>3.3773861967694567</v>
      </c>
      <c r="T44" s="6">
        <f t="shared" si="1"/>
        <v>3.8674033149171274</v>
      </c>
      <c r="U44" s="6">
        <f t="shared" si="2"/>
        <v>1.8685121107266436</v>
      </c>
      <c r="V44" s="6">
        <f t="shared" si="3"/>
        <v>4.6052631578947363</v>
      </c>
      <c r="W44" s="6">
        <f t="shared" si="4"/>
        <v>1.3157894736842104</v>
      </c>
      <c r="X44" s="6">
        <f t="shared" si="5"/>
        <v>3.4042553191489362</v>
      </c>
      <c r="Y44" s="6">
        <f t="shared" si="6"/>
        <v>1.3580246913580245</v>
      </c>
      <c r="Z44" s="6">
        <f t="shared" si="7"/>
        <v>1.8644067796610169</v>
      </c>
      <c r="AA44" s="6">
        <f t="shared" si="8"/>
        <v>1.1428571428571428</v>
      </c>
      <c r="AB44" s="6">
        <f t="shared" si="9"/>
        <v>1.2222222222222221</v>
      </c>
      <c r="AC44" s="6">
        <f t="shared" si="10"/>
        <v>1.6438356164383561</v>
      </c>
      <c r="AD44" s="6">
        <f t="shared" si="11"/>
        <v>0.90909090909090917</v>
      </c>
      <c r="AE44" s="6">
        <f t="shared" si="12"/>
        <v>2</v>
      </c>
      <c r="AF44" s="6">
        <f t="shared" si="13"/>
        <v>2.3076923076923079</v>
      </c>
      <c r="AG44" s="6">
        <f t="shared" si="14"/>
        <v>0.78125</v>
      </c>
      <c r="AH44" s="6">
        <f t="shared" si="15"/>
        <v>10</v>
      </c>
    </row>
    <row r="45" spans="1:34">
      <c r="A45" s="1">
        <v>44669</v>
      </c>
      <c r="B45">
        <v>228</v>
      </c>
      <c r="C45">
        <v>118</v>
      </c>
      <c r="D45">
        <v>37</v>
      </c>
      <c r="E45">
        <v>22</v>
      </c>
      <c r="F45">
        <v>25</v>
      </c>
      <c r="G45">
        <v>8</v>
      </c>
      <c r="H45">
        <v>36</v>
      </c>
      <c r="I45">
        <v>3</v>
      </c>
      <c r="J45">
        <v>16</v>
      </c>
      <c r="K45">
        <v>13</v>
      </c>
      <c r="L45">
        <v>9</v>
      </c>
      <c r="M45">
        <v>0</v>
      </c>
      <c r="N45">
        <v>2</v>
      </c>
      <c r="O45">
        <v>27</v>
      </c>
      <c r="P45">
        <v>0</v>
      </c>
      <c r="Q45">
        <v>6</v>
      </c>
      <c r="S45" s="6">
        <f t="shared" si="0"/>
        <v>3.3480176211453743</v>
      </c>
      <c r="T45" s="6">
        <f t="shared" si="1"/>
        <v>6.5193370165745854</v>
      </c>
      <c r="U45" s="6">
        <f t="shared" si="2"/>
        <v>1.2802768166089964</v>
      </c>
      <c r="V45" s="6">
        <f t="shared" si="3"/>
        <v>2.8947368421052633</v>
      </c>
      <c r="W45" s="6">
        <f t="shared" si="4"/>
        <v>2.1929824561403506</v>
      </c>
      <c r="X45" s="6">
        <f t="shared" si="5"/>
        <v>0.85106382978723405</v>
      </c>
      <c r="Y45" s="6">
        <f t="shared" si="6"/>
        <v>2.2222222222222223</v>
      </c>
      <c r="Z45" s="6">
        <f t="shared" si="7"/>
        <v>0.50847457627118642</v>
      </c>
      <c r="AA45" s="6">
        <f t="shared" si="8"/>
        <v>0.76190476190476197</v>
      </c>
      <c r="AB45" s="6">
        <f t="shared" si="9"/>
        <v>1.4444444444444442</v>
      </c>
      <c r="AC45" s="6">
        <f t="shared" si="10"/>
        <v>1.2328767123287672</v>
      </c>
      <c r="AD45" s="6">
        <f t="shared" si="11"/>
        <v>0</v>
      </c>
      <c r="AE45" s="6">
        <f t="shared" si="12"/>
        <v>0.5</v>
      </c>
      <c r="AF45" s="6">
        <f t="shared" si="13"/>
        <v>6.9230769230769234</v>
      </c>
      <c r="AG45" s="6">
        <f t="shared" si="14"/>
        <v>0</v>
      </c>
      <c r="AH45" s="6">
        <f t="shared" si="15"/>
        <v>2.7272727272727271</v>
      </c>
    </row>
    <row r="46" spans="1:34">
      <c r="A46" s="1">
        <v>44670</v>
      </c>
      <c r="B46">
        <v>146</v>
      </c>
      <c r="C46">
        <v>38</v>
      </c>
      <c r="D46">
        <v>95</v>
      </c>
      <c r="E46">
        <v>6</v>
      </c>
      <c r="F46">
        <v>39</v>
      </c>
      <c r="G46">
        <v>12</v>
      </c>
      <c r="H46">
        <v>16</v>
      </c>
      <c r="I46">
        <v>3</v>
      </c>
      <c r="J46">
        <v>9</v>
      </c>
      <c r="K46">
        <v>4</v>
      </c>
      <c r="L46">
        <v>10</v>
      </c>
      <c r="M46">
        <v>0</v>
      </c>
      <c r="N46">
        <v>2</v>
      </c>
      <c r="O46">
        <v>8</v>
      </c>
      <c r="P46">
        <v>2</v>
      </c>
      <c r="Q46">
        <v>0</v>
      </c>
      <c r="S46" s="6">
        <f t="shared" si="0"/>
        <v>2.1439060205580027</v>
      </c>
      <c r="T46" s="6">
        <f t="shared" si="1"/>
        <v>2.0994475138121547</v>
      </c>
      <c r="U46" s="6">
        <f t="shared" si="2"/>
        <v>3.2871972318339098</v>
      </c>
      <c r="V46" s="6">
        <f t="shared" si="3"/>
        <v>0.78947368421052633</v>
      </c>
      <c r="W46" s="6">
        <f t="shared" si="4"/>
        <v>3.4210526315789473</v>
      </c>
      <c r="X46" s="6">
        <f t="shared" si="5"/>
        <v>1.2765957446808509</v>
      </c>
      <c r="Y46" s="6">
        <f t="shared" si="6"/>
        <v>0.98765432098765427</v>
      </c>
      <c r="Z46" s="6">
        <f t="shared" si="7"/>
        <v>0.50847457627118642</v>
      </c>
      <c r="AA46" s="6">
        <f t="shared" si="8"/>
        <v>0.4285714285714286</v>
      </c>
      <c r="AB46" s="6">
        <f t="shared" si="9"/>
        <v>0.44444444444444448</v>
      </c>
      <c r="AC46" s="6">
        <f t="shared" si="10"/>
        <v>1.3698630136986301</v>
      </c>
      <c r="AD46" s="6">
        <f t="shared" si="11"/>
        <v>0</v>
      </c>
      <c r="AE46" s="6">
        <f t="shared" si="12"/>
        <v>0.5</v>
      </c>
      <c r="AF46" s="6">
        <f t="shared" si="13"/>
        <v>2.0512820512820511</v>
      </c>
      <c r="AG46" s="6">
        <f t="shared" si="14"/>
        <v>0.3125</v>
      </c>
      <c r="AH46" s="6">
        <f t="shared" si="15"/>
        <v>0</v>
      </c>
    </row>
    <row r="47" spans="1:34">
      <c r="A47" s="1">
        <v>44671</v>
      </c>
      <c r="B47">
        <v>130</v>
      </c>
      <c r="C47">
        <v>46</v>
      </c>
      <c r="D47">
        <v>40</v>
      </c>
      <c r="E47">
        <v>48</v>
      </c>
      <c r="F47">
        <v>13</v>
      </c>
      <c r="G47">
        <v>32</v>
      </c>
      <c r="H47">
        <v>32</v>
      </c>
      <c r="I47">
        <v>16</v>
      </c>
      <c r="J47">
        <v>33</v>
      </c>
      <c r="K47">
        <v>28</v>
      </c>
      <c r="L47">
        <v>8</v>
      </c>
      <c r="M47">
        <v>1</v>
      </c>
      <c r="N47">
        <v>7</v>
      </c>
      <c r="O47">
        <v>7</v>
      </c>
      <c r="P47">
        <v>0</v>
      </c>
      <c r="Q47">
        <v>0</v>
      </c>
      <c r="S47" s="6">
        <f t="shared" si="0"/>
        <v>1.9089574155653453</v>
      </c>
      <c r="T47" s="6">
        <f t="shared" si="1"/>
        <v>2.541436464088398</v>
      </c>
      <c r="U47" s="6">
        <f t="shared" ref="U47:AH47" si="16">D47/181*10</f>
        <v>2.2099447513812152</v>
      </c>
      <c r="V47" s="6">
        <f t="shared" si="16"/>
        <v>2.6519337016574585</v>
      </c>
      <c r="W47" s="6">
        <f t="shared" si="16"/>
        <v>0.71823204419889497</v>
      </c>
      <c r="X47" s="6">
        <f t="shared" si="16"/>
        <v>1.7679558011049723</v>
      </c>
      <c r="Y47" s="6">
        <f t="shared" si="16"/>
        <v>1.7679558011049723</v>
      </c>
      <c r="Z47" s="6">
        <f t="shared" si="16"/>
        <v>0.88397790055248615</v>
      </c>
      <c r="AA47" s="6">
        <f t="shared" si="16"/>
        <v>1.8232044198895028</v>
      </c>
      <c r="AB47" s="6">
        <f t="shared" si="16"/>
        <v>1.5469613259668509</v>
      </c>
      <c r="AC47" s="6">
        <f t="shared" si="16"/>
        <v>0.44198895027624308</v>
      </c>
      <c r="AD47" s="6">
        <f t="shared" si="16"/>
        <v>5.5248618784530384E-2</v>
      </c>
      <c r="AE47" s="6">
        <f t="shared" si="16"/>
        <v>0.38674033149171272</v>
      </c>
      <c r="AF47" s="6">
        <f t="shared" si="16"/>
        <v>0.38674033149171272</v>
      </c>
      <c r="AG47" s="6">
        <f t="shared" si="16"/>
        <v>0</v>
      </c>
      <c r="AH47" s="6">
        <f t="shared" si="16"/>
        <v>0</v>
      </c>
    </row>
    <row r="48" spans="1:34">
      <c r="A48" s="1">
        <v>44672</v>
      </c>
      <c r="B48">
        <v>37</v>
      </c>
      <c r="C48">
        <v>21</v>
      </c>
      <c r="D48">
        <v>50</v>
      </c>
      <c r="E48">
        <v>8</v>
      </c>
      <c r="F48">
        <v>17</v>
      </c>
      <c r="G48">
        <v>12</v>
      </c>
      <c r="H48">
        <v>6</v>
      </c>
      <c r="I48">
        <v>10</v>
      </c>
      <c r="J48">
        <v>45</v>
      </c>
      <c r="K48">
        <v>13</v>
      </c>
      <c r="L48">
        <v>12</v>
      </c>
      <c r="M48">
        <v>0</v>
      </c>
      <c r="N48">
        <v>2</v>
      </c>
      <c r="O48">
        <v>17</v>
      </c>
      <c r="P48">
        <v>0</v>
      </c>
      <c r="Q48">
        <v>0</v>
      </c>
      <c r="R48" s="6" t="s">
        <v>26</v>
      </c>
      <c r="S48" s="6">
        <f t="shared" si="0"/>
        <v>0.5433186490455213</v>
      </c>
      <c r="T48" s="6">
        <f t="shared" si="1"/>
        <v>1.160220994475138</v>
      </c>
      <c r="U48" s="6">
        <f t="shared" ref="U48:AH48" si="17">D48/181*10</f>
        <v>2.7624309392265194</v>
      </c>
      <c r="V48" s="6">
        <f t="shared" si="17"/>
        <v>0.44198895027624308</v>
      </c>
      <c r="W48" s="6">
        <f t="shared" si="17"/>
        <v>0.93922651933701651</v>
      </c>
      <c r="X48" s="6">
        <f t="shared" si="17"/>
        <v>0.66298342541436461</v>
      </c>
      <c r="Y48" s="6">
        <f t="shared" si="17"/>
        <v>0.33149171270718231</v>
      </c>
      <c r="Z48" s="6">
        <f t="shared" si="17"/>
        <v>0.55248618784530379</v>
      </c>
      <c r="AA48" s="6">
        <f t="shared" si="17"/>
        <v>2.4861878453038675</v>
      </c>
      <c r="AB48" s="6">
        <f t="shared" si="17"/>
        <v>0.71823204419889497</v>
      </c>
      <c r="AC48" s="6">
        <f t="shared" si="17"/>
        <v>0.66298342541436461</v>
      </c>
      <c r="AD48" s="6">
        <f t="shared" si="17"/>
        <v>0</v>
      </c>
      <c r="AE48" s="6">
        <f t="shared" si="17"/>
        <v>0.11049723756906077</v>
      </c>
      <c r="AF48" s="6">
        <f t="shared" si="17"/>
        <v>0.93922651933701651</v>
      </c>
      <c r="AG48" s="6">
        <f t="shared" si="17"/>
        <v>0</v>
      </c>
      <c r="AH48" s="6">
        <f t="shared" si="17"/>
        <v>0</v>
      </c>
    </row>
    <row r="49" spans="1:34">
      <c r="A49" s="1">
        <v>44673</v>
      </c>
      <c r="B49">
        <v>31</v>
      </c>
      <c r="C49">
        <v>10</v>
      </c>
      <c r="D49">
        <v>51</v>
      </c>
      <c r="E49">
        <v>5</v>
      </c>
      <c r="F49">
        <v>17</v>
      </c>
      <c r="G49">
        <v>6</v>
      </c>
      <c r="H49">
        <v>6</v>
      </c>
      <c r="I49">
        <v>14</v>
      </c>
      <c r="J49">
        <v>29</v>
      </c>
      <c r="K49">
        <v>24</v>
      </c>
      <c r="L49">
        <v>6</v>
      </c>
      <c r="M49">
        <v>1</v>
      </c>
      <c r="N49">
        <v>4</v>
      </c>
      <c r="O49">
        <v>14</v>
      </c>
      <c r="P49">
        <v>0</v>
      </c>
      <c r="Q49">
        <v>0</v>
      </c>
      <c r="S49" s="6">
        <f t="shared" ref="S49:S57" si="18">B49/681*10</f>
        <v>0.45521292217327458</v>
      </c>
      <c r="T49" s="6">
        <f t="shared" ref="T49:T57" si="19">C49/181*10</f>
        <v>0.55248618784530379</v>
      </c>
      <c r="U49" s="6">
        <f t="shared" ref="U49:U57" si="20">D49/181*10</f>
        <v>2.8176795580110499</v>
      </c>
      <c r="V49" s="6">
        <f t="shared" ref="V49:V57" si="21">E49/181*10</f>
        <v>0.27624309392265189</v>
      </c>
      <c r="W49" s="6">
        <f t="shared" ref="W49:W57" si="22">F49/181*10</f>
        <v>0.93922651933701651</v>
      </c>
      <c r="X49" s="6">
        <f t="shared" ref="X49:X57" si="23">G49/181*10</f>
        <v>0.33149171270718231</v>
      </c>
      <c r="Y49" s="6">
        <f t="shared" ref="Y49:Y57" si="24">H49/181*10</f>
        <v>0.33149171270718231</v>
      </c>
      <c r="Z49" s="6">
        <f t="shared" ref="Z49:Z57" si="25">I49/181*10</f>
        <v>0.77348066298342544</v>
      </c>
      <c r="AA49" s="6">
        <f t="shared" ref="AA49:AA57" si="26">J49/181*10</f>
        <v>1.6022099447513813</v>
      </c>
      <c r="AB49" s="6">
        <f t="shared" ref="AB49:AB57" si="27">K49/181*10</f>
        <v>1.3259668508287292</v>
      </c>
      <c r="AC49" s="6">
        <f t="shared" ref="AC49:AC57" si="28">L49/181*10</f>
        <v>0.33149171270718231</v>
      </c>
      <c r="AD49" s="6">
        <f t="shared" ref="AD49:AD57" si="29">M49/181*10</f>
        <v>5.5248618784530384E-2</v>
      </c>
      <c r="AE49" s="6">
        <f t="shared" ref="AE49:AE57" si="30">N49/181*10</f>
        <v>0.22099447513812154</v>
      </c>
      <c r="AF49" s="6">
        <f t="shared" ref="AF49:AF57" si="31">O49/181*10</f>
        <v>0.77348066298342544</v>
      </c>
      <c r="AG49" s="6">
        <f t="shared" ref="AG49:AG57" si="32">P49/181*10</f>
        <v>0</v>
      </c>
      <c r="AH49" s="6">
        <f t="shared" ref="AH49:AH57" si="33">Q49/181*10</f>
        <v>0</v>
      </c>
    </row>
    <row r="50" spans="1:34">
      <c r="A50" s="1">
        <v>44674</v>
      </c>
      <c r="B50">
        <v>62</v>
      </c>
      <c r="C50">
        <v>1</v>
      </c>
      <c r="D50">
        <v>21</v>
      </c>
      <c r="E50">
        <v>17</v>
      </c>
      <c r="F50">
        <v>7</v>
      </c>
      <c r="G50">
        <v>1</v>
      </c>
      <c r="H50">
        <v>17</v>
      </c>
      <c r="I50">
        <v>24</v>
      </c>
      <c r="J50">
        <v>26</v>
      </c>
      <c r="K50">
        <v>37</v>
      </c>
      <c r="L50">
        <v>10</v>
      </c>
      <c r="M50">
        <v>1</v>
      </c>
      <c r="N50">
        <v>4</v>
      </c>
      <c r="O50">
        <v>43</v>
      </c>
      <c r="P50">
        <v>8</v>
      </c>
      <c r="Q50">
        <v>1</v>
      </c>
      <c r="S50" s="6">
        <f t="shared" si="18"/>
        <v>0.91042584434654916</v>
      </c>
      <c r="T50" s="6">
        <f t="shared" si="19"/>
        <v>5.5248618784530384E-2</v>
      </c>
      <c r="U50" s="6">
        <f t="shared" si="20"/>
        <v>1.160220994475138</v>
      </c>
      <c r="V50" s="6">
        <f t="shared" si="21"/>
        <v>0.93922651933701651</v>
      </c>
      <c r="W50" s="6">
        <f t="shared" si="22"/>
        <v>0.38674033149171272</v>
      </c>
      <c r="X50" s="6">
        <f t="shared" si="23"/>
        <v>5.5248618784530384E-2</v>
      </c>
      <c r="Y50" s="6">
        <f t="shared" si="24"/>
        <v>0.93922651933701651</v>
      </c>
      <c r="Z50" s="6">
        <f t="shared" si="25"/>
        <v>1.3259668508287292</v>
      </c>
      <c r="AA50" s="6">
        <f t="shared" si="26"/>
        <v>1.4364640883977899</v>
      </c>
      <c r="AB50" s="6">
        <f t="shared" si="27"/>
        <v>2.0441988950276242</v>
      </c>
      <c r="AC50" s="6">
        <f t="shared" si="28"/>
        <v>0.55248618784530379</v>
      </c>
      <c r="AD50" s="6">
        <f t="shared" si="29"/>
        <v>5.5248618784530384E-2</v>
      </c>
      <c r="AE50" s="6">
        <f t="shared" si="30"/>
        <v>0.22099447513812154</v>
      </c>
      <c r="AF50" s="6">
        <f t="shared" si="31"/>
        <v>2.3756906077348066</v>
      </c>
      <c r="AG50" s="6">
        <f t="shared" si="32"/>
        <v>0.44198895027624308</v>
      </c>
      <c r="AH50" s="6">
        <f t="shared" si="33"/>
        <v>5.5248618784530384E-2</v>
      </c>
    </row>
    <row r="51" spans="1:34">
      <c r="A51" s="1">
        <v>44675</v>
      </c>
      <c r="B51">
        <v>73</v>
      </c>
      <c r="C51">
        <v>3</v>
      </c>
      <c r="D51">
        <v>16</v>
      </c>
      <c r="E51">
        <v>4</v>
      </c>
      <c r="F51">
        <v>20</v>
      </c>
      <c r="G51">
        <v>3</v>
      </c>
      <c r="H51">
        <v>11</v>
      </c>
      <c r="I51">
        <v>26</v>
      </c>
      <c r="J51">
        <v>33</v>
      </c>
      <c r="K51">
        <v>17</v>
      </c>
      <c r="L51">
        <v>7</v>
      </c>
      <c r="M51">
        <v>1</v>
      </c>
      <c r="N51">
        <v>0</v>
      </c>
      <c r="O51">
        <v>3</v>
      </c>
      <c r="P51">
        <v>0</v>
      </c>
      <c r="Q51">
        <v>0</v>
      </c>
      <c r="S51" s="6">
        <f t="shared" si="18"/>
        <v>1.0719530102790014</v>
      </c>
      <c r="T51" s="6">
        <f t="shared" si="19"/>
        <v>0.16574585635359115</v>
      </c>
      <c r="U51" s="6">
        <f t="shared" si="20"/>
        <v>0.88397790055248615</v>
      </c>
      <c r="V51" s="6">
        <f t="shared" si="21"/>
        <v>0.22099447513812154</v>
      </c>
      <c r="W51" s="6">
        <f t="shared" si="22"/>
        <v>1.1049723756906076</v>
      </c>
      <c r="X51" s="6">
        <f t="shared" si="23"/>
        <v>0.16574585635359115</v>
      </c>
      <c r="Y51" s="6">
        <f t="shared" si="24"/>
        <v>0.60773480662983426</v>
      </c>
      <c r="Z51" s="6">
        <f t="shared" si="25"/>
        <v>1.4364640883977899</v>
      </c>
      <c r="AA51" s="6">
        <f t="shared" si="26"/>
        <v>1.8232044198895028</v>
      </c>
      <c r="AB51" s="6">
        <f t="shared" si="27"/>
        <v>0.93922651933701651</v>
      </c>
      <c r="AC51" s="6">
        <f t="shared" si="28"/>
        <v>0.38674033149171272</v>
      </c>
      <c r="AD51" s="6">
        <f t="shared" si="29"/>
        <v>5.5248618784530384E-2</v>
      </c>
      <c r="AE51" s="6">
        <f t="shared" si="30"/>
        <v>0</v>
      </c>
      <c r="AF51" s="6">
        <f t="shared" si="31"/>
        <v>0.16574585635359115</v>
      </c>
      <c r="AG51" s="6">
        <f t="shared" si="32"/>
        <v>0</v>
      </c>
      <c r="AH51" s="6">
        <f t="shared" si="33"/>
        <v>0</v>
      </c>
    </row>
    <row r="52" spans="1:34">
      <c r="A52" s="1">
        <v>44676</v>
      </c>
      <c r="B52">
        <v>49</v>
      </c>
      <c r="C52">
        <v>1</v>
      </c>
      <c r="D52">
        <v>10</v>
      </c>
      <c r="E52">
        <v>3</v>
      </c>
      <c r="F52">
        <v>3</v>
      </c>
      <c r="G52">
        <v>4</v>
      </c>
      <c r="H52">
        <v>14</v>
      </c>
      <c r="I52">
        <v>66</v>
      </c>
      <c r="J52">
        <v>7</v>
      </c>
      <c r="K52">
        <v>35</v>
      </c>
      <c r="L52">
        <v>20</v>
      </c>
      <c r="M52">
        <v>0</v>
      </c>
      <c r="N52">
        <v>5</v>
      </c>
      <c r="O52">
        <v>0</v>
      </c>
      <c r="P52" s="24"/>
      <c r="Q52">
        <v>0</v>
      </c>
      <c r="S52" s="6">
        <f t="shared" si="18"/>
        <v>0.71953010279001473</v>
      </c>
      <c r="T52" s="6">
        <f t="shared" si="19"/>
        <v>5.5248618784530384E-2</v>
      </c>
      <c r="U52" s="6">
        <f t="shared" si="20"/>
        <v>0.55248618784530379</v>
      </c>
      <c r="V52" s="6">
        <f t="shared" si="21"/>
        <v>0.16574585635359115</v>
      </c>
      <c r="W52" s="6">
        <f t="shared" si="22"/>
        <v>0.16574585635359115</v>
      </c>
      <c r="X52" s="6">
        <f t="shared" si="23"/>
        <v>0.22099447513812154</v>
      </c>
      <c r="Y52" s="6">
        <f t="shared" si="24"/>
        <v>0.77348066298342544</v>
      </c>
      <c r="Z52" s="6">
        <f t="shared" si="25"/>
        <v>3.6464088397790055</v>
      </c>
      <c r="AA52" s="6">
        <f t="shared" si="26"/>
        <v>0.38674033149171272</v>
      </c>
      <c r="AB52" s="6">
        <f t="shared" si="27"/>
        <v>1.9337016574585637</v>
      </c>
      <c r="AC52" s="6">
        <f t="shared" si="28"/>
        <v>1.1049723756906076</v>
      </c>
      <c r="AD52" s="6">
        <f t="shared" si="29"/>
        <v>0</v>
      </c>
      <c r="AE52" s="6">
        <f t="shared" si="30"/>
        <v>0.27624309392265189</v>
      </c>
      <c r="AF52" s="6">
        <f t="shared" si="31"/>
        <v>0</v>
      </c>
      <c r="AG52" s="6">
        <f t="shared" si="32"/>
        <v>0</v>
      </c>
      <c r="AH52" s="6">
        <f t="shared" si="33"/>
        <v>0</v>
      </c>
    </row>
    <row r="53" spans="1:34">
      <c r="A53" s="1">
        <v>44677</v>
      </c>
      <c r="B53">
        <v>108</v>
      </c>
      <c r="C53">
        <v>0</v>
      </c>
      <c r="D53">
        <v>16</v>
      </c>
      <c r="E53">
        <v>1</v>
      </c>
      <c r="F53">
        <v>9</v>
      </c>
      <c r="G53">
        <v>2</v>
      </c>
      <c r="H53">
        <v>7</v>
      </c>
      <c r="I53">
        <v>0</v>
      </c>
      <c r="J53">
        <v>1</v>
      </c>
      <c r="K53">
        <v>24</v>
      </c>
      <c r="L53">
        <v>0</v>
      </c>
      <c r="M53">
        <v>1</v>
      </c>
      <c r="N53">
        <v>2</v>
      </c>
      <c r="O53">
        <v>0</v>
      </c>
      <c r="P53">
        <v>0</v>
      </c>
      <c r="Q53">
        <v>0</v>
      </c>
      <c r="S53" s="6">
        <f t="shared" si="18"/>
        <v>1.5859030837004406</v>
      </c>
      <c r="T53" s="6">
        <f t="shared" si="19"/>
        <v>0</v>
      </c>
      <c r="U53" s="6">
        <f t="shared" si="20"/>
        <v>0.88397790055248615</v>
      </c>
      <c r="V53" s="6">
        <f t="shared" si="21"/>
        <v>5.5248618784530384E-2</v>
      </c>
      <c r="W53" s="6">
        <f t="shared" si="22"/>
        <v>0.49723756906077343</v>
      </c>
      <c r="X53" s="6">
        <f t="shared" si="23"/>
        <v>0.11049723756906077</v>
      </c>
      <c r="Y53" s="6">
        <f t="shared" si="24"/>
        <v>0.38674033149171272</v>
      </c>
      <c r="Z53" s="6">
        <f t="shared" si="25"/>
        <v>0</v>
      </c>
      <c r="AA53" s="6">
        <f t="shared" si="26"/>
        <v>5.5248618784530384E-2</v>
      </c>
      <c r="AB53" s="6">
        <f t="shared" si="27"/>
        <v>1.3259668508287292</v>
      </c>
      <c r="AC53" s="6">
        <f t="shared" si="28"/>
        <v>0</v>
      </c>
      <c r="AD53" s="6">
        <f t="shared" si="29"/>
        <v>5.5248618784530384E-2</v>
      </c>
      <c r="AE53" s="6">
        <f t="shared" si="30"/>
        <v>0.11049723756906077</v>
      </c>
      <c r="AF53" s="6">
        <f t="shared" si="31"/>
        <v>0</v>
      </c>
      <c r="AG53" s="6">
        <f t="shared" si="32"/>
        <v>0</v>
      </c>
      <c r="AH53" s="6">
        <f t="shared" si="33"/>
        <v>0</v>
      </c>
    </row>
    <row r="54" spans="1:34">
      <c r="A54" s="1">
        <v>44678</v>
      </c>
      <c r="B54">
        <v>97</v>
      </c>
      <c r="C54">
        <v>0</v>
      </c>
      <c r="D54">
        <v>8</v>
      </c>
      <c r="E54">
        <v>19</v>
      </c>
      <c r="F54">
        <v>15</v>
      </c>
      <c r="G54">
        <v>9</v>
      </c>
      <c r="H54">
        <v>22</v>
      </c>
      <c r="I54">
        <v>0</v>
      </c>
      <c r="J54">
        <v>2</v>
      </c>
      <c r="K54">
        <v>18</v>
      </c>
      <c r="L54">
        <v>0</v>
      </c>
      <c r="M54">
        <v>0</v>
      </c>
      <c r="N54">
        <v>2</v>
      </c>
      <c r="O54">
        <v>0</v>
      </c>
      <c r="P54">
        <v>0</v>
      </c>
      <c r="Q54">
        <v>0</v>
      </c>
      <c r="S54" s="6">
        <f t="shared" si="18"/>
        <v>1.4243759177679882</v>
      </c>
      <c r="T54" s="6">
        <f t="shared" si="19"/>
        <v>0</v>
      </c>
      <c r="U54" s="6">
        <f t="shared" si="20"/>
        <v>0.44198895027624308</v>
      </c>
      <c r="V54" s="6">
        <f t="shared" si="21"/>
        <v>1.0497237569060773</v>
      </c>
      <c r="W54" s="6">
        <f t="shared" si="22"/>
        <v>0.82872928176795579</v>
      </c>
      <c r="X54" s="6">
        <f t="shared" si="23"/>
        <v>0.49723756906077343</v>
      </c>
      <c r="Y54" s="6">
        <f t="shared" si="24"/>
        <v>1.2154696132596685</v>
      </c>
      <c r="Z54" s="6">
        <f t="shared" si="25"/>
        <v>0</v>
      </c>
      <c r="AA54" s="6">
        <f t="shared" si="26"/>
        <v>0.11049723756906077</v>
      </c>
      <c r="AB54" s="6">
        <f t="shared" si="27"/>
        <v>0.99447513812154686</v>
      </c>
      <c r="AC54" s="6">
        <f t="shared" si="28"/>
        <v>0</v>
      </c>
      <c r="AD54" s="6">
        <f t="shared" si="29"/>
        <v>0</v>
      </c>
      <c r="AE54" s="6">
        <f t="shared" si="30"/>
        <v>0.11049723756906077</v>
      </c>
      <c r="AF54" s="6">
        <f t="shared" si="31"/>
        <v>0</v>
      </c>
      <c r="AG54" s="6">
        <f t="shared" si="32"/>
        <v>0</v>
      </c>
      <c r="AH54" s="6">
        <f t="shared" si="33"/>
        <v>0</v>
      </c>
    </row>
    <row r="55" spans="1:34">
      <c r="A55" s="1">
        <v>44679</v>
      </c>
      <c r="B55">
        <v>71</v>
      </c>
      <c r="C55">
        <v>0</v>
      </c>
      <c r="D55">
        <v>0</v>
      </c>
      <c r="E55">
        <v>0</v>
      </c>
      <c r="F55">
        <v>8</v>
      </c>
      <c r="G55">
        <v>1</v>
      </c>
      <c r="H55">
        <v>0</v>
      </c>
      <c r="I55">
        <v>0</v>
      </c>
      <c r="J55">
        <v>1</v>
      </c>
      <c r="K55">
        <v>21</v>
      </c>
      <c r="L55">
        <v>0</v>
      </c>
      <c r="M55">
        <v>0</v>
      </c>
      <c r="N55">
        <v>6</v>
      </c>
      <c r="O55">
        <v>0</v>
      </c>
      <c r="P55">
        <v>0</v>
      </c>
      <c r="Q55">
        <v>0</v>
      </c>
      <c r="S55" s="6">
        <f t="shared" si="18"/>
        <v>1.0425844346549193</v>
      </c>
      <c r="T55" s="6">
        <f t="shared" si="19"/>
        <v>0</v>
      </c>
      <c r="U55" s="6">
        <f t="shared" si="20"/>
        <v>0</v>
      </c>
      <c r="V55" s="6">
        <f t="shared" si="21"/>
        <v>0</v>
      </c>
      <c r="W55" s="6">
        <f t="shared" si="22"/>
        <v>0.44198895027624308</v>
      </c>
      <c r="X55" s="6">
        <f t="shared" si="23"/>
        <v>5.5248618784530384E-2</v>
      </c>
      <c r="Y55" s="6">
        <f t="shared" si="24"/>
        <v>0</v>
      </c>
      <c r="Z55" s="6">
        <f t="shared" si="25"/>
        <v>0</v>
      </c>
      <c r="AA55" s="6">
        <f t="shared" si="26"/>
        <v>5.5248618784530384E-2</v>
      </c>
      <c r="AB55" s="6">
        <f t="shared" si="27"/>
        <v>1.160220994475138</v>
      </c>
      <c r="AC55" s="6">
        <f t="shared" si="28"/>
        <v>0</v>
      </c>
      <c r="AD55" s="6">
        <f t="shared" si="29"/>
        <v>0</v>
      </c>
      <c r="AE55" s="6">
        <f t="shared" si="30"/>
        <v>0.33149171270718231</v>
      </c>
      <c r="AF55" s="6">
        <f t="shared" si="31"/>
        <v>0</v>
      </c>
      <c r="AG55" s="6">
        <f t="shared" si="32"/>
        <v>0</v>
      </c>
      <c r="AH55" s="6">
        <f t="shared" si="33"/>
        <v>0</v>
      </c>
    </row>
    <row r="56" spans="1:34">
      <c r="A56" s="1">
        <v>44680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S56" s="6">
        <f t="shared" si="18"/>
        <v>0</v>
      </c>
      <c r="T56" s="6">
        <f t="shared" si="19"/>
        <v>0</v>
      </c>
      <c r="U56" s="6">
        <f t="shared" si="20"/>
        <v>0</v>
      </c>
      <c r="V56" s="6">
        <f t="shared" si="21"/>
        <v>0</v>
      </c>
      <c r="W56" s="6">
        <f t="shared" si="22"/>
        <v>0</v>
      </c>
      <c r="X56" s="6">
        <f t="shared" si="23"/>
        <v>0</v>
      </c>
      <c r="Y56" s="6">
        <f t="shared" si="24"/>
        <v>0</v>
      </c>
      <c r="Z56" s="6">
        <f t="shared" si="25"/>
        <v>0</v>
      </c>
      <c r="AA56" s="6">
        <f t="shared" si="26"/>
        <v>0</v>
      </c>
      <c r="AB56" s="6">
        <f t="shared" si="27"/>
        <v>0</v>
      </c>
      <c r="AC56" s="6">
        <f t="shared" si="28"/>
        <v>0</v>
      </c>
      <c r="AD56" s="6">
        <f t="shared" si="29"/>
        <v>0</v>
      </c>
      <c r="AE56" s="6">
        <f t="shared" si="30"/>
        <v>0</v>
      </c>
      <c r="AF56" s="6">
        <f t="shared" si="31"/>
        <v>0</v>
      </c>
      <c r="AG56" s="6">
        <f t="shared" si="32"/>
        <v>0</v>
      </c>
      <c r="AH56" s="6">
        <f t="shared" si="33"/>
        <v>0</v>
      </c>
    </row>
    <row r="57" spans="1:34">
      <c r="A57" s="1">
        <v>44681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S57" s="6">
        <f t="shared" si="18"/>
        <v>0</v>
      </c>
      <c r="T57" s="6">
        <f t="shared" si="19"/>
        <v>0</v>
      </c>
      <c r="U57" s="6">
        <f t="shared" si="20"/>
        <v>0</v>
      </c>
      <c r="V57" s="6">
        <f t="shared" si="21"/>
        <v>0</v>
      </c>
      <c r="W57" s="6">
        <f t="shared" si="22"/>
        <v>0</v>
      </c>
      <c r="X57" s="6">
        <f t="shared" si="23"/>
        <v>0</v>
      </c>
      <c r="Y57" s="6">
        <f t="shared" si="24"/>
        <v>0</v>
      </c>
      <c r="Z57" s="6">
        <f t="shared" si="25"/>
        <v>0</v>
      </c>
      <c r="AA57" s="6">
        <f t="shared" si="26"/>
        <v>0</v>
      </c>
      <c r="AB57" s="6">
        <f t="shared" si="27"/>
        <v>0</v>
      </c>
      <c r="AC57" s="6">
        <f t="shared" si="28"/>
        <v>0</v>
      </c>
      <c r="AD57" s="6">
        <f t="shared" si="29"/>
        <v>0</v>
      </c>
      <c r="AE57" s="6">
        <f t="shared" si="30"/>
        <v>0</v>
      </c>
      <c r="AF57" s="6">
        <f t="shared" si="31"/>
        <v>0</v>
      </c>
      <c r="AG57" s="6">
        <f t="shared" si="32"/>
        <v>0</v>
      </c>
      <c r="AH57" s="6">
        <f t="shared" si="33"/>
        <v>0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89"/>
  <sheetViews>
    <sheetView workbookViewId="0">
      <selection activeCell="D16" sqref="D16"/>
    </sheetView>
  </sheetViews>
  <sheetFormatPr defaultColWidth="8.75" defaultRowHeight="13.5"/>
  <sheetData>
    <row r="1" spans="1:22"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</row>
    <row r="2" spans="1:22">
      <c r="A2" s="1">
        <v>44626</v>
      </c>
      <c r="B2">
        <v>3</v>
      </c>
      <c r="C2">
        <v>1</v>
      </c>
      <c r="D2">
        <v>4</v>
      </c>
      <c r="E2">
        <v>0</v>
      </c>
      <c r="F2">
        <v>1</v>
      </c>
      <c r="G2">
        <v>5</v>
      </c>
      <c r="H2">
        <v>0</v>
      </c>
      <c r="I2">
        <v>0</v>
      </c>
      <c r="J2">
        <v>7</v>
      </c>
      <c r="K2">
        <v>6</v>
      </c>
      <c r="L2">
        <v>13</v>
      </c>
      <c r="M2">
        <v>0</v>
      </c>
      <c r="N2">
        <v>6</v>
      </c>
      <c r="O2">
        <v>0</v>
      </c>
      <c r="P2">
        <v>2</v>
      </c>
      <c r="Q2">
        <v>0</v>
      </c>
      <c r="S2">
        <f>F2+C2+B2+E2</f>
        <v>5</v>
      </c>
      <c r="T2">
        <f>D2+L2+H2+I2</f>
        <v>17</v>
      </c>
      <c r="U2">
        <f>O2+M2+P2+J2</f>
        <v>9</v>
      </c>
      <c r="V2">
        <f>G2+N2+Q2+K2</f>
        <v>17</v>
      </c>
    </row>
    <row r="3" spans="1:22">
      <c r="A3" s="1">
        <v>44627</v>
      </c>
      <c r="B3">
        <v>4</v>
      </c>
      <c r="C3">
        <v>0</v>
      </c>
      <c r="D3">
        <v>13</v>
      </c>
      <c r="E3">
        <v>0</v>
      </c>
      <c r="F3">
        <v>0</v>
      </c>
      <c r="G3">
        <v>1</v>
      </c>
      <c r="H3">
        <v>1</v>
      </c>
      <c r="I3">
        <v>0</v>
      </c>
      <c r="J3">
        <v>13</v>
      </c>
      <c r="K3">
        <v>6</v>
      </c>
      <c r="L3">
        <v>12</v>
      </c>
      <c r="M3">
        <v>1</v>
      </c>
      <c r="N3">
        <v>4</v>
      </c>
      <c r="O3">
        <v>0</v>
      </c>
      <c r="P3">
        <v>0</v>
      </c>
      <c r="Q3">
        <v>0</v>
      </c>
      <c r="S3">
        <f t="shared" ref="S3:S48" si="0">F3+C3+B3+E3</f>
        <v>4</v>
      </c>
      <c r="T3">
        <f t="shared" ref="T3:T48" si="1">D3+L3+H3+I3</f>
        <v>26</v>
      </c>
      <c r="U3">
        <f t="shared" ref="U3:U48" si="2">O3+M3+P3+J3</f>
        <v>14</v>
      </c>
      <c r="V3">
        <f t="shared" ref="V3:V48" si="3">G3+N3+Q3+K3</f>
        <v>11</v>
      </c>
    </row>
    <row r="4" spans="1:22">
      <c r="A4" s="1">
        <v>44628</v>
      </c>
      <c r="B4">
        <v>3</v>
      </c>
      <c r="C4">
        <v>0</v>
      </c>
      <c r="D4">
        <v>9</v>
      </c>
      <c r="E4">
        <v>1</v>
      </c>
      <c r="F4">
        <v>2</v>
      </c>
      <c r="G4">
        <v>2</v>
      </c>
      <c r="H4">
        <v>0</v>
      </c>
      <c r="I4">
        <v>0</v>
      </c>
      <c r="J4">
        <v>12</v>
      </c>
      <c r="K4">
        <v>11</v>
      </c>
      <c r="L4">
        <v>8</v>
      </c>
      <c r="M4">
        <v>0</v>
      </c>
      <c r="N4">
        <v>14</v>
      </c>
      <c r="O4">
        <v>3</v>
      </c>
      <c r="P4">
        <v>0</v>
      </c>
      <c r="Q4">
        <v>0</v>
      </c>
      <c r="S4">
        <f t="shared" si="0"/>
        <v>6</v>
      </c>
      <c r="T4">
        <f t="shared" si="1"/>
        <v>17</v>
      </c>
      <c r="U4">
        <f t="shared" si="2"/>
        <v>15</v>
      </c>
      <c r="V4">
        <f t="shared" si="3"/>
        <v>27</v>
      </c>
    </row>
    <row r="5" spans="1:22">
      <c r="A5" s="1">
        <v>44629</v>
      </c>
      <c r="B5">
        <v>9</v>
      </c>
      <c r="C5">
        <v>1</v>
      </c>
      <c r="D5">
        <v>6</v>
      </c>
      <c r="E5">
        <v>1</v>
      </c>
      <c r="F5">
        <v>4</v>
      </c>
      <c r="G5">
        <v>1</v>
      </c>
      <c r="H5">
        <v>4</v>
      </c>
      <c r="I5">
        <v>1</v>
      </c>
      <c r="J5">
        <v>25</v>
      </c>
      <c r="K5">
        <v>2</v>
      </c>
      <c r="L5">
        <v>16</v>
      </c>
      <c r="M5">
        <v>0</v>
      </c>
      <c r="N5">
        <v>9</v>
      </c>
      <c r="O5">
        <v>0</v>
      </c>
      <c r="P5">
        <v>1</v>
      </c>
      <c r="Q5">
        <v>0</v>
      </c>
      <c r="S5">
        <f t="shared" si="0"/>
        <v>15</v>
      </c>
      <c r="T5">
        <f t="shared" si="1"/>
        <v>27</v>
      </c>
      <c r="U5">
        <f t="shared" si="2"/>
        <v>26</v>
      </c>
      <c r="V5">
        <f t="shared" si="3"/>
        <v>12</v>
      </c>
    </row>
    <row r="6" spans="1:22">
      <c r="A6" s="1">
        <v>44630</v>
      </c>
      <c r="B6">
        <v>10</v>
      </c>
      <c r="C6">
        <v>1</v>
      </c>
      <c r="D6">
        <v>7</v>
      </c>
      <c r="E6">
        <v>1</v>
      </c>
      <c r="F6">
        <v>2</v>
      </c>
      <c r="G6">
        <v>4</v>
      </c>
      <c r="H6">
        <v>6</v>
      </c>
      <c r="I6">
        <v>0</v>
      </c>
      <c r="J6">
        <v>14</v>
      </c>
      <c r="K6">
        <v>10</v>
      </c>
      <c r="L6">
        <v>6</v>
      </c>
      <c r="M6">
        <v>0</v>
      </c>
      <c r="N6">
        <v>8</v>
      </c>
      <c r="O6">
        <v>5</v>
      </c>
      <c r="P6">
        <v>0</v>
      </c>
      <c r="Q6">
        <v>0</v>
      </c>
      <c r="S6">
        <f t="shared" si="0"/>
        <v>14</v>
      </c>
      <c r="T6">
        <f t="shared" si="1"/>
        <v>19</v>
      </c>
      <c r="U6">
        <f t="shared" si="2"/>
        <v>19</v>
      </c>
      <c r="V6">
        <f t="shared" si="3"/>
        <v>22</v>
      </c>
    </row>
    <row r="7" spans="1:22">
      <c r="A7" s="1">
        <v>44631</v>
      </c>
      <c r="B7">
        <v>9</v>
      </c>
      <c r="C7">
        <v>5</v>
      </c>
      <c r="D7">
        <v>12</v>
      </c>
      <c r="E7">
        <v>1</v>
      </c>
      <c r="F7">
        <v>3</v>
      </c>
      <c r="G7">
        <v>1</v>
      </c>
      <c r="H7">
        <v>2</v>
      </c>
      <c r="I7">
        <v>0</v>
      </c>
      <c r="J7">
        <v>17</v>
      </c>
      <c r="K7">
        <v>9</v>
      </c>
      <c r="L7">
        <v>12</v>
      </c>
      <c r="M7">
        <v>4</v>
      </c>
      <c r="N7">
        <v>5</v>
      </c>
      <c r="O7">
        <v>1</v>
      </c>
      <c r="P7">
        <v>1</v>
      </c>
      <c r="Q7">
        <v>0</v>
      </c>
      <c r="S7">
        <f t="shared" si="0"/>
        <v>18</v>
      </c>
      <c r="T7">
        <f t="shared" si="1"/>
        <v>26</v>
      </c>
      <c r="U7">
        <f t="shared" si="2"/>
        <v>23</v>
      </c>
      <c r="V7">
        <f t="shared" si="3"/>
        <v>15</v>
      </c>
    </row>
    <row r="8" spans="1:22">
      <c r="A8" s="1">
        <v>44632</v>
      </c>
      <c r="B8">
        <v>34</v>
      </c>
      <c r="C8">
        <v>3</v>
      </c>
      <c r="D8">
        <v>1</v>
      </c>
      <c r="E8">
        <v>2</v>
      </c>
      <c r="F8">
        <v>2</v>
      </c>
      <c r="G8">
        <v>0</v>
      </c>
      <c r="H8">
        <v>0</v>
      </c>
      <c r="I8">
        <v>0</v>
      </c>
      <c r="J8">
        <v>11</v>
      </c>
      <c r="K8">
        <v>3</v>
      </c>
      <c r="L8">
        <v>3</v>
      </c>
      <c r="M8">
        <v>4</v>
      </c>
      <c r="N8">
        <v>1</v>
      </c>
      <c r="O8">
        <v>0</v>
      </c>
      <c r="P8">
        <v>0</v>
      </c>
      <c r="Q8">
        <v>0</v>
      </c>
      <c r="S8">
        <f t="shared" si="0"/>
        <v>41</v>
      </c>
      <c r="T8">
        <f t="shared" si="1"/>
        <v>4</v>
      </c>
      <c r="U8">
        <f t="shared" si="2"/>
        <v>15</v>
      </c>
      <c r="V8">
        <f t="shared" si="3"/>
        <v>4</v>
      </c>
    </row>
    <row r="9" spans="1:22">
      <c r="A9" s="1">
        <v>44633</v>
      </c>
      <c r="B9">
        <v>39</v>
      </c>
      <c r="C9">
        <v>12</v>
      </c>
      <c r="D9">
        <v>18</v>
      </c>
      <c r="E9">
        <v>4</v>
      </c>
      <c r="F9">
        <v>10</v>
      </c>
      <c r="G9">
        <v>6</v>
      </c>
      <c r="H9">
        <v>5</v>
      </c>
      <c r="I9">
        <v>3</v>
      </c>
      <c r="J9">
        <v>28</v>
      </c>
      <c r="K9">
        <v>3</v>
      </c>
      <c r="L9">
        <v>19</v>
      </c>
      <c r="M9">
        <v>6</v>
      </c>
      <c r="N9">
        <v>8</v>
      </c>
      <c r="O9">
        <v>4</v>
      </c>
      <c r="P9">
        <v>2</v>
      </c>
      <c r="Q9">
        <v>0</v>
      </c>
      <c r="S9">
        <f t="shared" si="0"/>
        <v>65</v>
      </c>
      <c r="T9">
        <f t="shared" si="1"/>
        <v>45</v>
      </c>
      <c r="U9">
        <f t="shared" si="2"/>
        <v>40</v>
      </c>
      <c r="V9">
        <f t="shared" si="3"/>
        <v>17</v>
      </c>
    </row>
    <row r="10" spans="1:22">
      <c r="A10" s="1">
        <v>44634</v>
      </c>
      <c r="B10">
        <v>23</v>
      </c>
      <c r="C10">
        <v>23</v>
      </c>
      <c r="D10">
        <v>12</v>
      </c>
      <c r="E10">
        <v>1</v>
      </c>
      <c r="F10">
        <v>6</v>
      </c>
      <c r="G10">
        <v>0</v>
      </c>
      <c r="H10">
        <v>4</v>
      </c>
      <c r="I10">
        <v>1</v>
      </c>
      <c r="J10">
        <v>26</v>
      </c>
      <c r="K10">
        <v>2</v>
      </c>
      <c r="L10">
        <v>23</v>
      </c>
      <c r="M10">
        <v>4</v>
      </c>
      <c r="N10">
        <v>10</v>
      </c>
      <c r="O10">
        <v>0</v>
      </c>
      <c r="P10">
        <v>3</v>
      </c>
      <c r="Q10">
        <v>0</v>
      </c>
      <c r="S10">
        <f t="shared" si="0"/>
        <v>53</v>
      </c>
      <c r="T10">
        <f t="shared" si="1"/>
        <v>40</v>
      </c>
      <c r="U10">
        <f t="shared" si="2"/>
        <v>33</v>
      </c>
      <c r="V10">
        <f t="shared" si="3"/>
        <v>12</v>
      </c>
    </row>
    <row r="11" spans="1:22">
      <c r="A11" s="1">
        <v>44635</v>
      </c>
      <c r="B11">
        <v>42</v>
      </c>
      <c r="C11">
        <v>12</v>
      </c>
      <c r="D11">
        <v>24</v>
      </c>
      <c r="E11">
        <v>4</v>
      </c>
      <c r="F11">
        <v>10</v>
      </c>
      <c r="G11">
        <v>9</v>
      </c>
      <c r="H11">
        <v>6</v>
      </c>
      <c r="I11">
        <v>2</v>
      </c>
      <c r="J11">
        <v>27</v>
      </c>
      <c r="K11">
        <v>11</v>
      </c>
      <c r="L11">
        <v>21</v>
      </c>
      <c r="M11">
        <v>8</v>
      </c>
      <c r="N11">
        <v>11</v>
      </c>
      <c r="O11">
        <v>6</v>
      </c>
      <c r="P11">
        <v>5</v>
      </c>
      <c r="Q11">
        <v>0</v>
      </c>
      <c r="S11">
        <f t="shared" si="0"/>
        <v>68</v>
      </c>
      <c r="T11">
        <f t="shared" si="1"/>
        <v>53</v>
      </c>
      <c r="U11">
        <f t="shared" si="2"/>
        <v>46</v>
      </c>
      <c r="V11">
        <f t="shared" si="3"/>
        <v>31</v>
      </c>
    </row>
    <row r="12" spans="1:22">
      <c r="A12" s="1">
        <v>44636</v>
      </c>
      <c r="B12">
        <v>44</v>
      </c>
      <c r="C12">
        <v>9</v>
      </c>
      <c r="D12">
        <v>7</v>
      </c>
      <c r="E12">
        <v>3</v>
      </c>
      <c r="F12">
        <v>3</v>
      </c>
      <c r="G12">
        <v>3</v>
      </c>
      <c r="H12">
        <v>10</v>
      </c>
      <c r="I12">
        <v>2</v>
      </c>
      <c r="J12">
        <v>17</v>
      </c>
      <c r="K12">
        <v>10</v>
      </c>
      <c r="L12">
        <v>41</v>
      </c>
      <c r="M12">
        <v>0</v>
      </c>
      <c r="N12">
        <v>4</v>
      </c>
      <c r="O12">
        <v>1</v>
      </c>
      <c r="P12">
        <v>2</v>
      </c>
      <c r="Q12">
        <v>0</v>
      </c>
      <c r="S12">
        <f t="shared" si="0"/>
        <v>59</v>
      </c>
      <c r="T12">
        <f t="shared" si="1"/>
        <v>60</v>
      </c>
      <c r="U12">
        <f t="shared" si="2"/>
        <v>20</v>
      </c>
      <c r="V12">
        <f t="shared" si="3"/>
        <v>17</v>
      </c>
    </row>
    <row r="13" spans="1:22">
      <c r="A13" s="1">
        <v>44637</v>
      </c>
      <c r="B13">
        <v>35</v>
      </c>
      <c r="C13">
        <v>20</v>
      </c>
      <c r="D13">
        <v>36</v>
      </c>
      <c r="E13">
        <v>1</v>
      </c>
      <c r="F13">
        <v>4</v>
      </c>
      <c r="G13">
        <v>7</v>
      </c>
      <c r="H13">
        <v>7</v>
      </c>
      <c r="I13">
        <v>2</v>
      </c>
      <c r="J13">
        <v>82</v>
      </c>
      <c r="K13">
        <v>14</v>
      </c>
      <c r="L13">
        <v>35</v>
      </c>
      <c r="M13">
        <v>1</v>
      </c>
      <c r="N13">
        <v>10</v>
      </c>
      <c r="O13">
        <v>1</v>
      </c>
      <c r="P13">
        <v>2</v>
      </c>
      <c r="Q13">
        <v>3</v>
      </c>
      <c r="S13">
        <f t="shared" si="0"/>
        <v>60</v>
      </c>
      <c r="T13">
        <f t="shared" si="1"/>
        <v>80</v>
      </c>
      <c r="U13">
        <f t="shared" si="2"/>
        <v>86</v>
      </c>
      <c r="V13">
        <f t="shared" si="3"/>
        <v>34</v>
      </c>
    </row>
    <row r="14" spans="1:22">
      <c r="A14" s="1">
        <v>44638</v>
      </c>
      <c r="B14">
        <v>67</v>
      </c>
      <c r="C14">
        <v>15</v>
      </c>
      <c r="D14">
        <v>39</v>
      </c>
      <c r="E14">
        <v>7</v>
      </c>
      <c r="F14">
        <v>12</v>
      </c>
      <c r="G14">
        <v>23</v>
      </c>
      <c r="H14">
        <v>19</v>
      </c>
      <c r="I14">
        <v>8</v>
      </c>
      <c r="J14">
        <v>59</v>
      </c>
      <c r="K14">
        <v>27</v>
      </c>
      <c r="L14">
        <v>44</v>
      </c>
      <c r="M14">
        <v>17</v>
      </c>
      <c r="N14">
        <v>13</v>
      </c>
      <c r="O14">
        <v>16</v>
      </c>
      <c r="P14">
        <v>7</v>
      </c>
      <c r="Q14">
        <v>0</v>
      </c>
      <c r="S14">
        <f t="shared" si="0"/>
        <v>101</v>
      </c>
      <c r="T14">
        <f t="shared" si="1"/>
        <v>110</v>
      </c>
      <c r="U14">
        <f t="shared" si="2"/>
        <v>99</v>
      </c>
      <c r="V14">
        <f t="shared" si="3"/>
        <v>63</v>
      </c>
    </row>
    <row r="15" spans="1:22">
      <c r="A15" s="1">
        <v>44639</v>
      </c>
      <c r="B15">
        <v>135</v>
      </c>
      <c r="C15">
        <v>36</v>
      </c>
      <c r="D15">
        <v>61</v>
      </c>
      <c r="E15">
        <v>12</v>
      </c>
      <c r="F15">
        <v>15</v>
      </c>
      <c r="G15">
        <v>25</v>
      </c>
      <c r="H15">
        <v>7</v>
      </c>
      <c r="I15">
        <v>14</v>
      </c>
      <c r="J15">
        <v>49</v>
      </c>
      <c r="K15">
        <v>17</v>
      </c>
      <c r="L15">
        <v>79</v>
      </c>
      <c r="M15">
        <v>3</v>
      </c>
      <c r="N15">
        <v>16</v>
      </c>
      <c r="O15">
        <v>5</v>
      </c>
      <c r="P15">
        <v>6</v>
      </c>
      <c r="Q15">
        <v>23</v>
      </c>
      <c r="S15">
        <f t="shared" si="0"/>
        <v>198</v>
      </c>
      <c r="T15">
        <f t="shared" si="1"/>
        <v>161</v>
      </c>
      <c r="U15">
        <f t="shared" si="2"/>
        <v>63</v>
      </c>
      <c r="V15">
        <f t="shared" si="3"/>
        <v>81</v>
      </c>
    </row>
    <row r="16" spans="1:22">
      <c r="A16" s="1">
        <v>44640</v>
      </c>
      <c r="B16">
        <v>220</v>
      </c>
      <c r="C16">
        <v>42</v>
      </c>
      <c r="D16">
        <v>46</v>
      </c>
      <c r="E16">
        <v>13</v>
      </c>
      <c r="F16">
        <v>32</v>
      </c>
      <c r="G16">
        <v>18</v>
      </c>
      <c r="H16">
        <v>12</v>
      </c>
      <c r="I16">
        <v>8</v>
      </c>
      <c r="J16">
        <v>265</v>
      </c>
      <c r="K16">
        <v>13</v>
      </c>
      <c r="L16">
        <v>40</v>
      </c>
      <c r="M16">
        <v>11</v>
      </c>
      <c r="N16">
        <v>9</v>
      </c>
      <c r="O16">
        <v>4</v>
      </c>
      <c r="P16">
        <v>13</v>
      </c>
      <c r="Q16">
        <v>12</v>
      </c>
      <c r="S16">
        <f t="shared" si="0"/>
        <v>307</v>
      </c>
      <c r="T16">
        <f t="shared" si="1"/>
        <v>106</v>
      </c>
      <c r="U16">
        <f t="shared" si="2"/>
        <v>293</v>
      </c>
      <c r="V16">
        <f t="shared" si="3"/>
        <v>52</v>
      </c>
    </row>
    <row r="17" spans="1:26">
      <c r="A17" s="1">
        <v>44641</v>
      </c>
      <c r="B17">
        <v>169</v>
      </c>
      <c r="C17">
        <v>49</v>
      </c>
      <c r="D17">
        <v>130</v>
      </c>
      <c r="E17">
        <v>26</v>
      </c>
      <c r="F17">
        <v>44</v>
      </c>
      <c r="G17">
        <v>31</v>
      </c>
      <c r="H17">
        <v>23</v>
      </c>
      <c r="I17">
        <v>10</v>
      </c>
      <c r="J17">
        <v>122</v>
      </c>
      <c r="K17">
        <v>67</v>
      </c>
      <c r="L17">
        <v>103</v>
      </c>
      <c r="M17">
        <v>16</v>
      </c>
      <c r="N17">
        <v>39</v>
      </c>
      <c r="O17">
        <v>5</v>
      </c>
      <c r="P17">
        <v>22</v>
      </c>
      <c r="Q17">
        <v>40</v>
      </c>
      <c r="S17">
        <f t="shared" si="0"/>
        <v>288</v>
      </c>
      <c r="T17">
        <f t="shared" si="1"/>
        <v>266</v>
      </c>
      <c r="U17">
        <f t="shared" si="2"/>
        <v>165</v>
      </c>
      <c r="V17">
        <f t="shared" si="3"/>
        <v>177</v>
      </c>
    </row>
    <row r="18" spans="1:26">
      <c r="A18" s="1">
        <v>44642</v>
      </c>
      <c r="B18">
        <v>237</v>
      </c>
      <c r="C18">
        <v>59</v>
      </c>
      <c r="D18">
        <v>87</v>
      </c>
      <c r="E18">
        <v>19</v>
      </c>
      <c r="F18">
        <v>28</v>
      </c>
      <c r="G18">
        <v>21</v>
      </c>
      <c r="H18">
        <v>13</v>
      </c>
      <c r="I18">
        <v>3</v>
      </c>
      <c r="J18">
        <v>305</v>
      </c>
      <c r="K18">
        <v>16</v>
      </c>
      <c r="L18">
        <v>111</v>
      </c>
      <c r="M18">
        <v>4</v>
      </c>
      <c r="N18">
        <v>31</v>
      </c>
      <c r="O18">
        <v>20</v>
      </c>
      <c r="P18">
        <v>8</v>
      </c>
      <c r="Q18">
        <v>19</v>
      </c>
      <c r="S18">
        <f t="shared" si="0"/>
        <v>343</v>
      </c>
      <c r="T18">
        <f t="shared" si="1"/>
        <v>214</v>
      </c>
      <c r="U18">
        <f t="shared" si="2"/>
        <v>337</v>
      </c>
      <c r="V18">
        <f t="shared" si="3"/>
        <v>87</v>
      </c>
    </row>
    <row r="19" spans="1:26">
      <c r="A19" s="1">
        <v>44643</v>
      </c>
      <c r="B19">
        <v>218</v>
      </c>
      <c r="C19">
        <v>20</v>
      </c>
      <c r="D19">
        <v>106</v>
      </c>
      <c r="E19">
        <v>11</v>
      </c>
      <c r="F19">
        <v>48</v>
      </c>
      <c r="G19">
        <v>34</v>
      </c>
      <c r="H19">
        <v>26</v>
      </c>
      <c r="I19">
        <v>11</v>
      </c>
      <c r="J19">
        <v>256</v>
      </c>
      <c r="K19">
        <v>69</v>
      </c>
      <c r="L19">
        <v>69</v>
      </c>
      <c r="M19">
        <v>5</v>
      </c>
      <c r="N19">
        <v>34</v>
      </c>
      <c r="O19">
        <v>10</v>
      </c>
      <c r="P19">
        <v>12</v>
      </c>
      <c r="Q19">
        <v>54</v>
      </c>
      <c r="S19">
        <f t="shared" si="0"/>
        <v>297</v>
      </c>
      <c r="T19">
        <f t="shared" si="1"/>
        <v>212</v>
      </c>
      <c r="U19">
        <f t="shared" si="2"/>
        <v>283</v>
      </c>
      <c r="V19">
        <f t="shared" si="3"/>
        <v>191</v>
      </c>
    </row>
    <row r="20" spans="1:26">
      <c r="A20" s="1">
        <v>44644</v>
      </c>
      <c r="B20">
        <v>193</v>
      </c>
      <c r="C20">
        <v>102</v>
      </c>
      <c r="D20">
        <v>167</v>
      </c>
      <c r="E20">
        <v>59</v>
      </c>
      <c r="F20">
        <v>70</v>
      </c>
      <c r="G20">
        <v>38</v>
      </c>
      <c r="H20">
        <v>29</v>
      </c>
      <c r="I20">
        <v>21</v>
      </c>
      <c r="J20">
        <v>490</v>
      </c>
      <c r="K20">
        <v>87</v>
      </c>
      <c r="L20">
        <v>130</v>
      </c>
      <c r="M20">
        <v>12</v>
      </c>
      <c r="N20">
        <v>92</v>
      </c>
      <c r="O20">
        <v>13</v>
      </c>
      <c r="P20">
        <v>24</v>
      </c>
      <c r="Q20">
        <v>82</v>
      </c>
      <c r="S20">
        <f t="shared" si="0"/>
        <v>424</v>
      </c>
      <c r="T20">
        <f t="shared" si="1"/>
        <v>347</v>
      </c>
      <c r="U20">
        <f t="shared" si="2"/>
        <v>539</v>
      </c>
      <c r="V20">
        <f t="shared" si="3"/>
        <v>299</v>
      </c>
    </row>
    <row r="21" spans="1:26">
      <c r="A21" s="1">
        <v>44645</v>
      </c>
      <c r="B21">
        <v>1913</v>
      </c>
      <c r="C21">
        <v>23</v>
      </c>
      <c r="D21">
        <v>2</v>
      </c>
      <c r="E21">
        <v>4</v>
      </c>
      <c r="F21">
        <v>2</v>
      </c>
      <c r="G21">
        <v>8</v>
      </c>
      <c r="H21">
        <v>4</v>
      </c>
      <c r="I21">
        <v>11</v>
      </c>
      <c r="J21">
        <v>205</v>
      </c>
      <c r="K21">
        <v>4</v>
      </c>
      <c r="L21">
        <v>19</v>
      </c>
      <c r="M21">
        <v>1</v>
      </c>
      <c r="N21">
        <v>14</v>
      </c>
      <c r="O21">
        <v>13</v>
      </c>
      <c r="P21">
        <v>0</v>
      </c>
      <c r="Q21">
        <v>41</v>
      </c>
      <c r="S21">
        <f t="shared" si="0"/>
        <v>1942</v>
      </c>
      <c r="T21">
        <f t="shared" si="1"/>
        <v>36</v>
      </c>
      <c r="U21">
        <f t="shared" si="2"/>
        <v>219</v>
      </c>
      <c r="V21">
        <f t="shared" si="3"/>
        <v>67</v>
      </c>
    </row>
    <row r="22" spans="1:26">
      <c r="A22" s="1">
        <v>44646</v>
      </c>
      <c r="B22">
        <v>323</v>
      </c>
      <c r="C22">
        <v>160</v>
      </c>
      <c r="D22">
        <v>331</v>
      </c>
      <c r="E22">
        <v>29</v>
      </c>
      <c r="F22">
        <v>108</v>
      </c>
      <c r="G22">
        <v>69</v>
      </c>
      <c r="H22">
        <v>50</v>
      </c>
      <c r="I22">
        <v>23</v>
      </c>
      <c r="J22">
        <v>972</v>
      </c>
      <c r="K22">
        <v>153</v>
      </c>
      <c r="L22">
        <v>242</v>
      </c>
      <c r="M22">
        <v>4</v>
      </c>
      <c r="N22">
        <v>79</v>
      </c>
      <c r="O22">
        <v>22</v>
      </c>
      <c r="P22">
        <v>84</v>
      </c>
      <c r="Q22">
        <v>27</v>
      </c>
      <c r="S22">
        <f t="shared" si="0"/>
        <v>620</v>
      </c>
      <c r="T22">
        <f t="shared" si="1"/>
        <v>646</v>
      </c>
      <c r="U22">
        <f t="shared" si="2"/>
        <v>1082</v>
      </c>
      <c r="V22">
        <f t="shared" si="3"/>
        <v>328</v>
      </c>
    </row>
    <row r="23" spans="1:26">
      <c r="A23" s="1">
        <v>44647</v>
      </c>
      <c r="B23">
        <v>1429</v>
      </c>
      <c r="C23">
        <v>56</v>
      </c>
      <c r="D23">
        <v>277</v>
      </c>
      <c r="E23">
        <v>45</v>
      </c>
      <c r="F23">
        <v>70</v>
      </c>
      <c r="G23">
        <v>70</v>
      </c>
      <c r="H23">
        <v>27</v>
      </c>
      <c r="I23">
        <v>35</v>
      </c>
      <c r="J23">
        <v>619</v>
      </c>
      <c r="K23">
        <v>94</v>
      </c>
      <c r="L23">
        <v>251</v>
      </c>
      <c r="M23">
        <v>13</v>
      </c>
      <c r="N23">
        <v>190</v>
      </c>
      <c r="O23">
        <v>43</v>
      </c>
      <c r="P23">
        <v>45</v>
      </c>
      <c r="Q23">
        <v>236</v>
      </c>
      <c r="S23">
        <f t="shared" si="0"/>
        <v>1600</v>
      </c>
      <c r="T23">
        <f t="shared" si="1"/>
        <v>590</v>
      </c>
      <c r="U23">
        <f t="shared" si="2"/>
        <v>720</v>
      </c>
      <c r="V23">
        <f t="shared" si="3"/>
        <v>590</v>
      </c>
    </row>
    <row r="24" spans="1:26">
      <c r="A24" s="1">
        <v>44648</v>
      </c>
      <c r="B24">
        <v>2506</v>
      </c>
      <c r="C24">
        <v>282</v>
      </c>
      <c r="D24">
        <v>90</v>
      </c>
      <c r="E24">
        <v>115</v>
      </c>
      <c r="F24">
        <v>97</v>
      </c>
      <c r="G24">
        <v>80</v>
      </c>
      <c r="H24">
        <v>6</v>
      </c>
      <c r="I24">
        <v>47</v>
      </c>
      <c r="J24">
        <v>363</v>
      </c>
      <c r="K24">
        <v>311</v>
      </c>
      <c r="L24">
        <v>209</v>
      </c>
      <c r="M24">
        <v>19</v>
      </c>
      <c r="N24">
        <v>92</v>
      </c>
      <c r="O24">
        <v>57</v>
      </c>
      <c r="P24">
        <v>115</v>
      </c>
      <c r="Q24">
        <v>67</v>
      </c>
      <c r="S24">
        <f t="shared" si="0"/>
        <v>3000</v>
      </c>
      <c r="T24">
        <f t="shared" si="1"/>
        <v>352</v>
      </c>
      <c r="U24">
        <f t="shared" si="2"/>
        <v>554</v>
      </c>
      <c r="V24">
        <f t="shared" si="3"/>
        <v>550</v>
      </c>
    </row>
    <row r="25" spans="1:26">
      <c r="A25" s="1">
        <v>44649</v>
      </c>
      <c r="B25">
        <v>2180</v>
      </c>
      <c r="C25">
        <v>110</v>
      </c>
      <c r="D25">
        <v>1096</v>
      </c>
      <c r="E25">
        <v>30</v>
      </c>
      <c r="F25">
        <v>174</v>
      </c>
      <c r="G25">
        <v>112</v>
      </c>
      <c r="H25">
        <v>73</v>
      </c>
      <c r="I25">
        <v>99</v>
      </c>
      <c r="J25">
        <v>983</v>
      </c>
      <c r="K25">
        <v>361</v>
      </c>
      <c r="L25">
        <v>253</v>
      </c>
      <c r="M25">
        <v>26</v>
      </c>
      <c r="N25">
        <v>229</v>
      </c>
      <c r="O25">
        <v>87</v>
      </c>
      <c r="P25">
        <v>96</v>
      </c>
      <c r="Q25">
        <v>55</v>
      </c>
      <c r="S25">
        <f t="shared" si="0"/>
        <v>2494</v>
      </c>
      <c r="T25">
        <f t="shared" si="1"/>
        <v>1521</v>
      </c>
      <c r="U25">
        <f t="shared" si="2"/>
        <v>1192</v>
      </c>
      <c r="V25">
        <f t="shared" si="3"/>
        <v>757</v>
      </c>
    </row>
    <row r="26" spans="1:26">
      <c r="A26" s="1">
        <v>44650</v>
      </c>
      <c r="B26">
        <v>2206</v>
      </c>
      <c r="C26">
        <v>361</v>
      </c>
      <c r="D26">
        <v>404</v>
      </c>
      <c r="E26">
        <v>122</v>
      </c>
      <c r="F26">
        <v>102</v>
      </c>
      <c r="G26">
        <v>144</v>
      </c>
      <c r="H26">
        <v>84</v>
      </c>
      <c r="I26">
        <v>100</v>
      </c>
      <c r="J26">
        <v>780</v>
      </c>
      <c r="K26">
        <v>504</v>
      </c>
      <c r="L26">
        <v>157</v>
      </c>
      <c r="M26">
        <v>33</v>
      </c>
      <c r="N26">
        <v>245</v>
      </c>
      <c r="O26">
        <v>75</v>
      </c>
      <c r="P26">
        <v>127</v>
      </c>
      <c r="Q26">
        <v>193</v>
      </c>
      <c r="S26">
        <f t="shared" si="0"/>
        <v>2791</v>
      </c>
      <c r="T26">
        <f t="shared" si="1"/>
        <v>745</v>
      </c>
      <c r="U26">
        <f t="shared" si="2"/>
        <v>1015</v>
      </c>
      <c r="V26">
        <f t="shared" si="3"/>
        <v>1086</v>
      </c>
    </row>
    <row r="27" spans="1:26">
      <c r="A27" s="1">
        <v>44651</v>
      </c>
      <c r="B27">
        <v>2405</v>
      </c>
      <c r="C27">
        <v>120</v>
      </c>
      <c r="D27">
        <v>224</v>
      </c>
      <c r="E27">
        <v>255</v>
      </c>
      <c r="F27">
        <v>164</v>
      </c>
      <c r="G27">
        <v>13</v>
      </c>
      <c r="H27">
        <v>128</v>
      </c>
      <c r="I27">
        <v>172</v>
      </c>
      <c r="J27">
        <v>385</v>
      </c>
      <c r="K27">
        <v>17</v>
      </c>
      <c r="L27">
        <v>53</v>
      </c>
      <c r="M27">
        <v>42</v>
      </c>
      <c r="N27">
        <v>183</v>
      </c>
      <c r="O27">
        <v>94</v>
      </c>
      <c r="P27">
        <v>183</v>
      </c>
      <c r="Q27">
        <v>44</v>
      </c>
      <c r="S27">
        <f t="shared" si="0"/>
        <v>2944</v>
      </c>
      <c r="T27">
        <f t="shared" si="1"/>
        <v>577</v>
      </c>
      <c r="U27">
        <f t="shared" si="2"/>
        <v>704</v>
      </c>
      <c r="V27">
        <f t="shared" si="3"/>
        <v>257</v>
      </c>
    </row>
    <row r="28" spans="1:26">
      <c r="A28" s="1">
        <v>44652</v>
      </c>
      <c r="B28">
        <v>2584</v>
      </c>
      <c r="C28">
        <v>260</v>
      </c>
      <c r="D28">
        <v>639</v>
      </c>
      <c r="E28">
        <v>37</v>
      </c>
      <c r="F28">
        <v>189</v>
      </c>
      <c r="G28">
        <v>245</v>
      </c>
      <c r="H28">
        <v>61</v>
      </c>
      <c r="I28">
        <v>133</v>
      </c>
      <c r="J28">
        <v>1043</v>
      </c>
      <c r="K28">
        <v>44</v>
      </c>
      <c r="L28">
        <v>200</v>
      </c>
      <c r="M28">
        <v>49</v>
      </c>
      <c r="N28">
        <v>493</v>
      </c>
      <c r="O28">
        <v>87</v>
      </c>
      <c r="P28">
        <v>161</v>
      </c>
      <c r="Q28">
        <v>84</v>
      </c>
      <c r="S28">
        <f t="shared" si="0"/>
        <v>3070</v>
      </c>
      <c r="T28">
        <f t="shared" si="1"/>
        <v>1033</v>
      </c>
      <c r="U28">
        <f t="shared" si="2"/>
        <v>1340</v>
      </c>
      <c r="V28">
        <f t="shared" si="3"/>
        <v>866</v>
      </c>
    </row>
    <row r="29" spans="1:26">
      <c r="A29" s="1">
        <v>44653</v>
      </c>
      <c r="B29">
        <v>2029</v>
      </c>
      <c r="C29">
        <v>656</v>
      </c>
      <c r="D29">
        <v>1035</v>
      </c>
      <c r="E29">
        <v>96</v>
      </c>
      <c r="F29">
        <v>322</v>
      </c>
      <c r="G29">
        <v>384</v>
      </c>
      <c r="H29">
        <v>337</v>
      </c>
      <c r="I29">
        <v>271</v>
      </c>
      <c r="J29">
        <v>813</v>
      </c>
      <c r="K29">
        <v>479</v>
      </c>
      <c r="L29">
        <v>612</v>
      </c>
      <c r="M29">
        <v>60</v>
      </c>
      <c r="N29">
        <v>563</v>
      </c>
      <c r="O29">
        <v>231</v>
      </c>
      <c r="P29">
        <v>155</v>
      </c>
      <c r="Q29">
        <v>110</v>
      </c>
      <c r="S29">
        <f t="shared" si="0"/>
        <v>3103</v>
      </c>
      <c r="T29">
        <f t="shared" si="1"/>
        <v>2255</v>
      </c>
      <c r="U29">
        <f t="shared" si="2"/>
        <v>1259</v>
      </c>
      <c r="V29">
        <f t="shared" si="3"/>
        <v>1536</v>
      </c>
    </row>
    <row r="30" spans="1:26">
      <c r="A30" s="1">
        <v>44654</v>
      </c>
      <c r="B30">
        <v>3643</v>
      </c>
      <c r="C30">
        <v>821</v>
      </c>
      <c r="D30">
        <v>492</v>
      </c>
      <c r="E30">
        <v>104</v>
      </c>
      <c r="F30">
        <v>335</v>
      </c>
      <c r="G30">
        <v>321</v>
      </c>
      <c r="H30">
        <v>186</v>
      </c>
      <c r="I30">
        <v>373</v>
      </c>
      <c r="J30">
        <v>918</v>
      </c>
      <c r="K30">
        <v>458</v>
      </c>
      <c r="L30">
        <v>410</v>
      </c>
      <c r="M30">
        <v>103</v>
      </c>
      <c r="N30">
        <v>257</v>
      </c>
      <c r="O30">
        <v>231</v>
      </c>
      <c r="P30">
        <v>118</v>
      </c>
      <c r="Q30">
        <v>165</v>
      </c>
      <c r="S30">
        <f t="shared" si="0"/>
        <v>4903</v>
      </c>
      <c r="T30">
        <f t="shared" si="1"/>
        <v>1461</v>
      </c>
      <c r="U30">
        <f t="shared" si="2"/>
        <v>1370</v>
      </c>
      <c r="V30">
        <f t="shared" si="3"/>
        <v>1201</v>
      </c>
      <c r="Z30" s="2" t="s">
        <v>10</v>
      </c>
    </row>
    <row r="31" spans="1:26">
      <c r="A31" s="1">
        <v>44655</v>
      </c>
      <c r="B31">
        <v>7069</v>
      </c>
      <c r="C31">
        <v>970</v>
      </c>
      <c r="D31">
        <v>1229</v>
      </c>
      <c r="E31">
        <v>33</v>
      </c>
      <c r="F31">
        <v>50</v>
      </c>
      <c r="G31">
        <v>254</v>
      </c>
      <c r="H31">
        <v>608</v>
      </c>
      <c r="I31">
        <v>220</v>
      </c>
      <c r="J31">
        <v>1379</v>
      </c>
      <c r="K31">
        <v>265</v>
      </c>
      <c r="L31">
        <v>237</v>
      </c>
      <c r="M31">
        <v>52</v>
      </c>
      <c r="N31">
        <v>559</v>
      </c>
      <c r="O31">
        <v>314</v>
      </c>
      <c r="P31">
        <v>64</v>
      </c>
      <c r="Q31">
        <v>47</v>
      </c>
      <c r="S31">
        <f t="shared" si="0"/>
        <v>8122</v>
      </c>
      <c r="T31">
        <f t="shared" si="1"/>
        <v>2294</v>
      </c>
      <c r="U31">
        <f t="shared" si="2"/>
        <v>1809</v>
      </c>
      <c r="V31">
        <f t="shared" si="3"/>
        <v>1125</v>
      </c>
      <c r="Z31" s="2" t="s">
        <v>11</v>
      </c>
    </row>
    <row r="32" spans="1:26">
      <c r="A32" s="1">
        <v>44656</v>
      </c>
      <c r="B32">
        <v>8139</v>
      </c>
      <c r="C32">
        <v>655</v>
      </c>
      <c r="D32">
        <v>917</v>
      </c>
      <c r="E32">
        <v>83</v>
      </c>
      <c r="F32">
        <v>301</v>
      </c>
      <c r="G32">
        <v>482</v>
      </c>
      <c r="H32">
        <v>409</v>
      </c>
      <c r="I32">
        <v>622</v>
      </c>
      <c r="J32">
        <v>2928</v>
      </c>
      <c r="K32">
        <v>553</v>
      </c>
      <c r="L32">
        <v>475</v>
      </c>
      <c r="M32">
        <v>77</v>
      </c>
      <c r="N32">
        <v>791</v>
      </c>
      <c r="O32">
        <v>384</v>
      </c>
      <c r="P32">
        <v>144</v>
      </c>
      <c r="Q32">
        <v>77</v>
      </c>
      <c r="S32">
        <f t="shared" si="0"/>
        <v>9178</v>
      </c>
      <c r="T32">
        <f t="shared" si="1"/>
        <v>2423</v>
      </c>
      <c r="U32">
        <f t="shared" si="2"/>
        <v>3533</v>
      </c>
      <c r="V32">
        <f t="shared" si="3"/>
        <v>1903</v>
      </c>
      <c r="Z32" s="2" t="s">
        <v>12</v>
      </c>
    </row>
    <row r="33" spans="1:26">
      <c r="A33" s="1">
        <v>44657</v>
      </c>
      <c r="B33">
        <v>8449</v>
      </c>
      <c r="C33">
        <v>1044</v>
      </c>
      <c r="D33">
        <v>1104</v>
      </c>
      <c r="E33">
        <v>349</v>
      </c>
      <c r="F33">
        <v>544</v>
      </c>
      <c r="G33">
        <v>1033</v>
      </c>
      <c r="H33">
        <v>668</v>
      </c>
      <c r="I33">
        <v>630</v>
      </c>
      <c r="J33">
        <v>2408</v>
      </c>
      <c r="K33">
        <v>660</v>
      </c>
      <c r="L33">
        <v>1407</v>
      </c>
      <c r="M33">
        <v>79</v>
      </c>
      <c r="N33">
        <v>781</v>
      </c>
      <c r="O33">
        <v>470</v>
      </c>
      <c r="P33">
        <v>278</v>
      </c>
      <c r="Q33">
        <v>63</v>
      </c>
      <c r="S33">
        <f t="shared" si="0"/>
        <v>10386</v>
      </c>
      <c r="T33">
        <f t="shared" si="1"/>
        <v>3809</v>
      </c>
      <c r="U33">
        <f t="shared" si="2"/>
        <v>3235</v>
      </c>
      <c r="V33">
        <f t="shared" si="3"/>
        <v>2537</v>
      </c>
      <c r="Z33" s="2" t="s">
        <v>13</v>
      </c>
    </row>
    <row r="34" spans="1:26">
      <c r="A34" s="1">
        <v>44658</v>
      </c>
      <c r="B34">
        <v>8995</v>
      </c>
      <c r="C34">
        <v>1372</v>
      </c>
      <c r="D34">
        <v>2045</v>
      </c>
      <c r="E34">
        <v>834</v>
      </c>
      <c r="F34">
        <v>364</v>
      </c>
      <c r="G34">
        <v>952</v>
      </c>
      <c r="H34">
        <v>576</v>
      </c>
      <c r="I34">
        <v>580</v>
      </c>
      <c r="J34">
        <v>2223</v>
      </c>
      <c r="K34">
        <v>409</v>
      </c>
      <c r="L34">
        <v>915</v>
      </c>
      <c r="M34">
        <v>58</v>
      </c>
      <c r="N34">
        <v>739</v>
      </c>
      <c r="O34">
        <v>489</v>
      </c>
      <c r="P34">
        <v>88</v>
      </c>
      <c r="Q34">
        <v>260</v>
      </c>
      <c r="S34">
        <f t="shared" si="0"/>
        <v>11565</v>
      </c>
      <c r="T34">
        <f t="shared" si="1"/>
        <v>4116</v>
      </c>
      <c r="U34">
        <f t="shared" si="2"/>
        <v>2858</v>
      </c>
      <c r="V34">
        <f t="shared" si="3"/>
        <v>2360</v>
      </c>
      <c r="Z34" s="3" t="s">
        <v>14</v>
      </c>
    </row>
    <row r="35" spans="1:26">
      <c r="A35" s="1">
        <v>44659</v>
      </c>
      <c r="B35">
        <v>7243</v>
      </c>
      <c r="C35">
        <v>2573</v>
      </c>
      <c r="D35">
        <v>1591</v>
      </c>
      <c r="E35">
        <v>603</v>
      </c>
      <c r="F35">
        <v>648</v>
      </c>
      <c r="G35">
        <v>1082</v>
      </c>
      <c r="H35">
        <v>362</v>
      </c>
      <c r="I35">
        <v>694</v>
      </c>
      <c r="J35">
        <v>2815</v>
      </c>
      <c r="K35">
        <v>2799</v>
      </c>
      <c r="L35">
        <v>1404</v>
      </c>
      <c r="M35">
        <v>47</v>
      </c>
      <c r="N35">
        <v>754</v>
      </c>
      <c r="O35">
        <v>334</v>
      </c>
      <c r="P35">
        <v>86</v>
      </c>
      <c r="Q35">
        <v>169</v>
      </c>
      <c r="S35">
        <f t="shared" si="0"/>
        <v>11067</v>
      </c>
      <c r="T35">
        <f t="shared" si="1"/>
        <v>4051</v>
      </c>
      <c r="U35">
        <f t="shared" si="2"/>
        <v>3282</v>
      </c>
      <c r="V35">
        <f t="shared" si="3"/>
        <v>4804</v>
      </c>
      <c r="Z35" s="3" t="s">
        <v>15</v>
      </c>
    </row>
    <row r="36" spans="1:26">
      <c r="A36" s="1">
        <v>44660</v>
      </c>
      <c r="B36">
        <v>11085</v>
      </c>
      <c r="C36">
        <v>537</v>
      </c>
      <c r="D36">
        <v>1134</v>
      </c>
      <c r="E36">
        <v>754</v>
      </c>
      <c r="F36">
        <v>601</v>
      </c>
      <c r="G36">
        <v>649</v>
      </c>
      <c r="H36">
        <v>342</v>
      </c>
      <c r="I36">
        <v>1067</v>
      </c>
      <c r="J36">
        <v>4604</v>
      </c>
      <c r="K36">
        <v>2250</v>
      </c>
      <c r="L36">
        <v>361</v>
      </c>
      <c r="M36">
        <v>45</v>
      </c>
      <c r="N36">
        <v>491</v>
      </c>
      <c r="O36">
        <v>550</v>
      </c>
      <c r="P36">
        <v>107</v>
      </c>
      <c r="Q36">
        <v>170</v>
      </c>
      <c r="S36">
        <f t="shared" si="0"/>
        <v>12977</v>
      </c>
      <c r="T36">
        <f t="shared" si="1"/>
        <v>2904</v>
      </c>
      <c r="U36">
        <f t="shared" si="2"/>
        <v>5306</v>
      </c>
      <c r="V36">
        <f t="shared" si="3"/>
        <v>3560</v>
      </c>
      <c r="Z36" s="3" t="s">
        <v>16</v>
      </c>
    </row>
    <row r="37" spans="1:26">
      <c r="A37" s="1">
        <v>44661</v>
      </c>
      <c r="B37">
        <v>6729</v>
      </c>
      <c r="C37">
        <v>1757</v>
      </c>
      <c r="D37">
        <v>3201</v>
      </c>
      <c r="E37">
        <v>386</v>
      </c>
      <c r="F37">
        <v>601</v>
      </c>
      <c r="G37">
        <v>1000</v>
      </c>
      <c r="H37">
        <v>1238</v>
      </c>
      <c r="I37">
        <v>1877</v>
      </c>
      <c r="J37">
        <v>3179</v>
      </c>
      <c r="K37">
        <v>1837</v>
      </c>
      <c r="L37">
        <v>1383</v>
      </c>
      <c r="M37">
        <v>57</v>
      </c>
      <c r="N37">
        <v>1825</v>
      </c>
      <c r="O37">
        <v>877</v>
      </c>
      <c r="P37">
        <v>38</v>
      </c>
      <c r="Q37">
        <v>55</v>
      </c>
      <c r="S37">
        <f t="shared" si="0"/>
        <v>9473</v>
      </c>
      <c r="T37">
        <f t="shared" si="1"/>
        <v>7699</v>
      </c>
      <c r="U37">
        <f t="shared" si="2"/>
        <v>4151</v>
      </c>
      <c r="V37">
        <f t="shared" si="3"/>
        <v>4717</v>
      </c>
      <c r="Z37" s="3" t="s">
        <v>17</v>
      </c>
    </row>
    <row r="38" spans="1:26">
      <c r="A38" s="1">
        <v>44662</v>
      </c>
      <c r="B38">
        <v>8243</v>
      </c>
      <c r="C38">
        <v>2203</v>
      </c>
      <c r="D38">
        <v>1740</v>
      </c>
      <c r="E38">
        <v>382</v>
      </c>
      <c r="F38">
        <v>541</v>
      </c>
      <c r="G38">
        <v>1857</v>
      </c>
      <c r="H38">
        <v>1368</v>
      </c>
      <c r="I38">
        <v>1402</v>
      </c>
      <c r="J38">
        <v>2988</v>
      </c>
      <c r="K38">
        <v>980</v>
      </c>
      <c r="L38">
        <v>199</v>
      </c>
      <c r="M38">
        <v>35</v>
      </c>
      <c r="N38">
        <v>686</v>
      </c>
      <c r="O38">
        <v>327</v>
      </c>
      <c r="P38">
        <v>64</v>
      </c>
      <c r="Q38">
        <v>54</v>
      </c>
      <c r="S38">
        <f t="shared" si="0"/>
        <v>11369</v>
      </c>
      <c r="T38">
        <f t="shared" si="1"/>
        <v>4709</v>
      </c>
      <c r="U38">
        <f t="shared" si="2"/>
        <v>3414</v>
      </c>
      <c r="V38">
        <f t="shared" si="3"/>
        <v>3577</v>
      </c>
      <c r="Z38" s="4" t="s">
        <v>18</v>
      </c>
    </row>
    <row r="39" spans="1:26">
      <c r="A39" s="1">
        <v>44663</v>
      </c>
      <c r="B39">
        <v>11047</v>
      </c>
      <c r="C39">
        <v>1803</v>
      </c>
      <c r="D39">
        <v>1107</v>
      </c>
      <c r="E39">
        <v>1133</v>
      </c>
      <c r="F39">
        <v>1054</v>
      </c>
      <c r="G39">
        <v>1169</v>
      </c>
      <c r="H39">
        <v>931</v>
      </c>
      <c r="I39">
        <v>1159</v>
      </c>
      <c r="J39">
        <v>4242</v>
      </c>
      <c r="K39">
        <v>295</v>
      </c>
      <c r="L39">
        <v>975</v>
      </c>
      <c r="M39">
        <v>39</v>
      </c>
      <c r="N39">
        <v>711</v>
      </c>
      <c r="O39">
        <v>523</v>
      </c>
      <c r="P39">
        <v>33</v>
      </c>
      <c r="Q39">
        <v>86</v>
      </c>
      <c r="S39">
        <f t="shared" si="0"/>
        <v>15037</v>
      </c>
      <c r="T39">
        <f t="shared" si="1"/>
        <v>4172</v>
      </c>
      <c r="U39">
        <f t="shared" si="2"/>
        <v>4837</v>
      </c>
      <c r="V39">
        <f t="shared" si="3"/>
        <v>2261</v>
      </c>
      <c r="Z39" s="4" t="s">
        <v>19</v>
      </c>
    </row>
    <row r="40" spans="1:26">
      <c r="A40" s="1">
        <v>44664</v>
      </c>
      <c r="B40">
        <v>15026</v>
      </c>
      <c r="C40">
        <v>1397</v>
      </c>
      <c r="D40">
        <v>1491</v>
      </c>
      <c r="E40">
        <v>957</v>
      </c>
      <c r="F40">
        <v>220</v>
      </c>
      <c r="G40">
        <v>473</v>
      </c>
      <c r="H40">
        <v>1487</v>
      </c>
      <c r="I40">
        <v>1185</v>
      </c>
      <c r="J40">
        <v>2896</v>
      </c>
      <c r="K40">
        <v>650</v>
      </c>
      <c r="L40">
        <v>713</v>
      </c>
      <c r="M40">
        <v>34</v>
      </c>
      <c r="N40">
        <v>652</v>
      </c>
      <c r="O40">
        <v>278</v>
      </c>
      <c r="P40">
        <v>83</v>
      </c>
      <c r="Q40">
        <v>63</v>
      </c>
      <c r="S40">
        <f t="shared" si="0"/>
        <v>17600</v>
      </c>
      <c r="T40">
        <f t="shared" si="1"/>
        <v>4876</v>
      </c>
      <c r="U40">
        <f t="shared" si="2"/>
        <v>3291</v>
      </c>
      <c r="V40">
        <f t="shared" si="3"/>
        <v>1838</v>
      </c>
      <c r="Z40" s="4" t="s">
        <v>20</v>
      </c>
    </row>
    <row r="41" spans="1:26">
      <c r="A41" s="1">
        <v>44665</v>
      </c>
      <c r="B41">
        <v>11578</v>
      </c>
      <c r="C41">
        <v>2009</v>
      </c>
      <c r="D41">
        <v>1221</v>
      </c>
      <c r="E41">
        <v>998</v>
      </c>
      <c r="F41">
        <v>266</v>
      </c>
      <c r="G41">
        <v>264</v>
      </c>
      <c r="H41">
        <v>930</v>
      </c>
      <c r="I41">
        <v>816</v>
      </c>
      <c r="J41">
        <v>2377</v>
      </c>
      <c r="K41">
        <v>415</v>
      </c>
      <c r="L41">
        <v>705</v>
      </c>
      <c r="M41">
        <v>28</v>
      </c>
      <c r="N41">
        <v>761</v>
      </c>
      <c r="O41">
        <v>304</v>
      </c>
      <c r="P41">
        <v>34</v>
      </c>
      <c r="Q41">
        <v>59</v>
      </c>
      <c r="S41">
        <f t="shared" si="0"/>
        <v>14851</v>
      </c>
      <c r="T41">
        <f t="shared" si="1"/>
        <v>3672</v>
      </c>
      <c r="U41">
        <f t="shared" si="2"/>
        <v>2743</v>
      </c>
      <c r="V41">
        <f t="shared" si="3"/>
        <v>1499</v>
      </c>
      <c r="Z41" s="4" t="s">
        <v>21</v>
      </c>
    </row>
    <row r="42" spans="1:26">
      <c r="A42" s="1">
        <v>44666</v>
      </c>
      <c r="B42">
        <v>10264</v>
      </c>
      <c r="C42">
        <v>1378</v>
      </c>
      <c r="D42">
        <v>1520</v>
      </c>
      <c r="E42">
        <v>617</v>
      </c>
      <c r="F42">
        <v>432</v>
      </c>
      <c r="G42">
        <v>425</v>
      </c>
      <c r="H42">
        <v>1312</v>
      </c>
      <c r="I42">
        <v>1264</v>
      </c>
      <c r="J42">
        <v>1839</v>
      </c>
      <c r="K42">
        <v>1270</v>
      </c>
      <c r="L42">
        <v>735</v>
      </c>
      <c r="M42">
        <v>31</v>
      </c>
      <c r="N42">
        <v>773</v>
      </c>
      <c r="O42">
        <v>535</v>
      </c>
      <c r="P42">
        <v>106</v>
      </c>
      <c r="Q42">
        <v>90</v>
      </c>
      <c r="S42">
        <f t="shared" si="0"/>
        <v>12691</v>
      </c>
      <c r="T42">
        <f t="shared" si="1"/>
        <v>4831</v>
      </c>
      <c r="U42">
        <f t="shared" si="2"/>
        <v>2511</v>
      </c>
      <c r="V42">
        <f t="shared" si="3"/>
        <v>2558</v>
      </c>
      <c r="Z42" s="5" t="s">
        <v>22</v>
      </c>
    </row>
    <row r="43" spans="1:26">
      <c r="A43" s="1">
        <v>44667</v>
      </c>
      <c r="B43">
        <v>10315</v>
      </c>
      <c r="C43">
        <v>1559</v>
      </c>
      <c r="D43">
        <v>1531</v>
      </c>
      <c r="E43">
        <v>703</v>
      </c>
      <c r="F43">
        <v>1134</v>
      </c>
      <c r="G43">
        <v>1330</v>
      </c>
      <c r="H43">
        <v>1027</v>
      </c>
      <c r="I43">
        <v>859</v>
      </c>
      <c r="J43">
        <v>2411</v>
      </c>
      <c r="K43">
        <v>1289</v>
      </c>
      <c r="L43">
        <v>663</v>
      </c>
      <c r="M43">
        <v>16</v>
      </c>
      <c r="N43">
        <v>409</v>
      </c>
      <c r="O43">
        <v>303</v>
      </c>
      <c r="P43">
        <v>48</v>
      </c>
      <c r="Q43">
        <v>46</v>
      </c>
      <c r="S43">
        <f t="shared" si="0"/>
        <v>13711</v>
      </c>
      <c r="T43">
        <f t="shared" si="1"/>
        <v>4080</v>
      </c>
      <c r="U43">
        <f t="shared" si="2"/>
        <v>2778</v>
      </c>
      <c r="V43">
        <f t="shared" si="3"/>
        <v>3074</v>
      </c>
      <c r="Z43" s="5" t="s">
        <v>23</v>
      </c>
    </row>
    <row r="44" spans="1:26">
      <c r="A44" s="1">
        <v>44668</v>
      </c>
      <c r="B44">
        <v>7718</v>
      </c>
      <c r="C44">
        <v>1890</v>
      </c>
      <c r="D44">
        <v>1446</v>
      </c>
      <c r="E44">
        <v>739</v>
      </c>
      <c r="F44">
        <v>839</v>
      </c>
      <c r="G44">
        <v>979</v>
      </c>
      <c r="H44">
        <v>1057</v>
      </c>
      <c r="I44">
        <v>882</v>
      </c>
      <c r="J44">
        <v>2364</v>
      </c>
      <c r="K44">
        <v>1442</v>
      </c>
      <c r="L44">
        <v>674</v>
      </c>
      <c r="M44">
        <v>23</v>
      </c>
      <c r="N44">
        <v>902</v>
      </c>
      <c r="O44">
        <v>368</v>
      </c>
      <c r="P44">
        <v>20</v>
      </c>
      <c r="Q44">
        <v>52</v>
      </c>
      <c r="S44">
        <f t="shared" si="0"/>
        <v>11186</v>
      </c>
      <c r="T44">
        <f t="shared" si="1"/>
        <v>4059</v>
      </c>
      <c r="U44">
        <f t="shared" si="2"/>
        <v>2775</v>
      </c>
      <c r="V44">
        <f t="shared" si="3"/>
        <v>3375</v>
      </c>
      <c r="Z44" s="5" t="s">
        <v>24</v>
      </c>
    </row>
    <row r="45" spans="1:26">
      <c r="A45" s="1">
        <v>44669</v>
      </c>
      <c r="B45">
        <v>8443</v>
      </c>
      <c r="C45">
        <v>3318</v>
      </c>
      <c r="D45">
        <v>555</v>
      </c>
      <c r="E45">
        <v>571</v>
      </c>
      <c r="F45">
        <v>1007</v>
      </c>
      <c r="G45">
        <v>370</v>
      </c>
      <c r="H45">
        <v>1009</v>
      </c>
      <c r="I45">
        <v>475</v>
      </c>
      <c r="J45">
        <v>1207</v>
      </c>
      <c r="K45">
        <v>930</v>
      </c>
      <c r="L45">
        <v>584</v>
      </c>
      <c r="M45">
        <v>7</v>
      </c>
      <c r="N45">
        <v>695</v>
      </c>
      <c r="O45">
        <v>234</v>
      </c>
      <c r="P45">
        <v>13</v>
      </c>
      <c r="Q45">
        <v>24</v>
      </c>
      <c r="S45">
        <f t="shared" si="0"/>
        <v>13339</v>
      </c>
      <c r="T45">
        <f t="shared" si="1"/>
        <v>2623</v>
      </c>
      <c r="U45">
        <f t="shared" si="2"/>
        <v>1461</v>
      </c>
      <c r="V45">
        <f t="shared" si="3"/>
        <v>2019</v>
      </c>
      <c r="Z45" s="5" t="s">
        <v>25</v>
      </c>
    </row>
    <row r="46" spans="1:26">
      <c r="A46" s="1">
        <v>44670</v>
      </c>
      <c r="B46">
        <v>5451</v>
      </c>
      <c r="C46">
        <v>2988</v>
      </c>
      <c r="D46">
        <v>1605</v>
      </c>
      <c r="E46">
        <v>605</v>
      </c>
      <c r="F46">
        <v>1723</v>
      </c>
      <c r="G46">
        <v>512</v>
      </c>
      <c r="H46">
        <v>739</v>
      </c>
      <c r="I46">
        <v>730</v>
      </c>
      <c r="J46">
        <v>1491</v>
      </c>
      <c r="K46">
        <v>955</v>
      </c>
      <c r="L46">
        <v>719</v>
      </c>
      <c r="M46">
        <v>8</v>
      </c>
      <c r="N46">
        <v>324</v>
      </c>
      <c r="O46">
        <v>385</v>
      </c>
      <c r="P46">
        <v>58</v>
      </c>
      <c r="Q46">
        <v>75</v>
      </c>
      <c r="S46">
        <f t="shared" si="0"/>
        <v>10767</v>
      </c>
      <c r="T46">
        <f t="shared" si="1"/>
        <v>3793</v>
      </c>
      <c r="U46">
        <f t="shared" si="2"/>
        <v>1942</v>
      </c>
      <c r="V46">
        <f t="shared" si="3"/>
        <v>1866</v>
      </c>
    </row>
    <row r="47" spans="1:26">
      <c r="A47" s="1">
        <v>44671</v>
      </c>
      <c r="B47">
        <v>4310</v>
      </c>
      <c r="C47">
        <v>3062</v>
      </c>
      <c r="D47">
        <v>1392</v>
      </c>
      <c r="E47">
        <v>716</v>
      </c>
      <c r="F47">
        <v>1104</v>
      </c>
      <c r="G47">
        <v>544</v>
      </c>
      <c r="H47">
        <v>825</v>
      </c>
      <c r="I47">
        <v>1982</v>
      </c>
      <c r="J47">
        <v>1660</v>
      </c>
      <c r="K47">
        <v>822</v>
      </c>
      <c r="L47">
        <v>628</v>
      </c>
      <c r="M47">
        <v>18</v>
      </c>
      <c r="N47">
        <v>654</v>
      </c>
      <c r="O47">
        <v>224</v>
      </c>
      <c r="P47">
        <v>31</v>
      </c>
      <c r="Q47">
        <v>64</v>
      </c>
      <c r="S47">
        <f t="shared" si="0"/>
        <v>9192</v>
      </c>
      <c r="T47">
        <f t="shared" si="1"/>
        <v>4827</v>
      </c>
      <c r="U47">
        <f t="shared" si="2"/>
        <v>1933</v>
      </c>
      <c r="V47">
        <f t="shared" si="3"/>
        <v>2084</v>
      </c>
    </row>
    <row r="48" spans="1:26">
      <c r="A48" s="1">
        <v>44672</v>
      </c>
      <c r="B48">
        <v>4641</v>
      </c>
      <c r="C48">
        <v>1727</v>
      </c>
      <c r="D48">
        <v>1289</v>
      </c>
      <c r="E48">
        <v>495</v>
      </c>
      <c r="F48">
        <v>2063</v>
      </c>
      <c r="G48">
        <v>487</v>
      </c>
      <c r="H48">
        <v>884</v>
      </c>
      <c r="I48">
        <v>542</v>
      </c>
      <c r="J48">
        <v>2563</v>
      </c>
      <c r="K48">
        <v>975</v>
      </c>
      <c r="L48">
        <v>776</v>
      </c>
      <c r="M48">
        <v>24</v>
      </c>
      <c r="N48">
        <v>493</v>
      </c>
      <c r="O48">
        <v>382</v>
      </c>
      <c r="P48">
        <v>30</v>
      </c>
      <c r="Q48">
        <v>115</v>
      </c>
      <c r="S48">
        <f t="shared" si="0"/>
        <v>8926</v>
      </c>
      <c r="T48">
        <f t="shared" si="1"/>
        <v>3491</v>
      </c>
      <c r="U48">
        <f t="shared" si="2"/>
        <v>2999</v>
      </c>
      <c r="V48">
        <f t="shared" si="3"/>
        <v>2070</v>
      </c>
    </row>
    <row r="49" spans="1:22">
      <c r="A49" s="1">
        <v>44673</v>
      </c>
      <c r="B49">
        <v>7779</v>
      </c>
      <c r="C49">
        <v>2583</v>
      </c>
      <c r="D49">
        <v>1196</v>
      </c>
      <c r="E49">
        <v>637</v>
      </c>
      <c r="F49">
        <v>782</v>
      </c>
      <c r="G49">
        <v>492</v>
      </c>
      <c r="H49">
        <v>683</v>
      </c>
      <c r="I49">
        <v>1350</v>
      </c>
      <c r="J49">
        <v>1213</v>
      </c>
      <c r="K49">
        <v>1976</v>
      </c>
      <c r="L49">
        <v>492</v>
      </c>
      <c r="M49">
        <v>26</v>
      </c>
      <c r="N49">
        <v>2565</v>
      </c>
      <c r="O49">
        <v>357</v>
      </c>
      <c r="P49">
        <v>7</v>
      </c>
      <c r="Q49">
        <v>112</v>
      </c>
      <c r="S49">
        <f t="shared" ref="S49:S57" si="4">F49+C49+B49+E49</f>
        <v>11781</v>
      </c>
      <c r="T49">
        <f t="shared" ref="T49:T57" si="5">D49+L49+H49+I49</f>
        <v>3721</v>
      </c>
      <c r="U49">
        <f t="shared" ref="U49:U57" si="6">O49+M49+P49+J49</f>
        <v>1603</v>
      </c>
      <c r="V49">
        <f t="shared" ref="V49:V57" si="7">G49+N49+Q49+K49</f>
        <v>5145</v>
      </c>
    </row>
    <row r="50" spans="1:22">
      <c r="A50" s="1">
        <v>44674</v>
      </c>
      <c r="B50">
        <v>7290</v>
      </c>
      <c r="C50">
        <v>1906</v>
      </c>
      <c r="D50">
        <v>1715</v>
      </c>
      <c r="E50">
        <v>676</v>
      </c>
      <c r="F50">
        <v>469</v>
      </c>
      <c r="G50">
        <v>469</v>
      </c>
      <c r="H50">
        <v>788</v>
      </c>
      <c r="I50">
        <v>1272</v>
      </c>
      <c r="J50">
        <v>847</v>
      </c>
      <c r="K50">
        <v>2884</v>
      </c>
      <c r="L50">
        <v>741</v>
      </c>
      <c r="M50">
        <v>44</v>
      </c>
      <c r="N50">
        <v>771</v>
      </c>
      <c r="O50">
        <v>423</v>
      </c>
      <c r="P50">
        <v>15</v>
      </c>
      <c r="Q50">
        <v>207</v>
      </c>
      <c r="S50">
        <f t="shared" si="4"/>
        <v>10341</v>
      </c>
      <c r="T50">
        <f t="shared" si="5"/>
        <v>4516</v>
      </c>
      <c r="U50">
        <f t="shared" si="6"/>
        <v>1329</v>
      </c>
      <c r="V50">
        <f t="shared" si="7"/>
        <v>4331</v>
      </c>
    </row>
    <row r="51" spans="1:22">
      <c r="A51" s="1">
        <v>44675</v>
      </c>
      <c r="B51">
        <v>5838</v>
      </c>
      <c r="C51">
        <v>1613</v>
      </c>
      <c r="D51">
        <v>1295</v>
      </c>
      <c r="E51">
        <v>738</v>
      </c>
      <c r="F51">
        <v>1673</v>
      </c>
      <c r="G51">
        <v>472</v>
      </c>
      <c r="H51">
        <v>650</v>
      </c>
      <c r="I51">
        <v>1215</v>
      </c>
      <c r="J51">
        <v>1186</v>
      </c>
      <c r="K51">
        <v>2496</v>
      </c>
      <c r="L51">
        <v>598</v>
      </c>
      <c r="M51">
        <v>68</v>
      </c>
      <c r="N51">
        <v>417</v>
      </c>
      <c r="O51">
        <v>248</v>
      </c>
      <c r="P51">
        <v>7</v>
      </c>
      <c r="Q51">
        <v>95</v>
      </c>
      <c r="S51">
        <f t="shared" si="4"/>
        <v>9862</v>
      </c>
      <c r="T51">
        <f t="shared" si="5"/>
        <v>3758</v>
      </c>
      <c r="U51">
        <f t="shared" si="6"/>
        <v>1509</v>
      </c>
      <c r="V51">
        <f t="shared" si="7"/>
        <v>3480</v>
      </c>
    </row>
    <row r="52" spans="1:22">
      <c r="A52" s="1">
        <v>44676</v>
      </c>
      <c r="B52">
        <v>3646</v>
      </c>
      <c r="C52">
        <v>2570</v>
      </c>
      <c r="D52">
        <v>1168</v>
      </c>
      <c r="E52">
        <v>480</v>
      </c>
      <c r="F52">
        <v>916</v>
      </c>
      <c r="G52">
        <v>409</v>
      </c>
      <c r="H52">
        <v>1219</v>
      </c>
      <c r="I52">
        <v>1209</v>
      </c>
      <c r="J52">
        <v>684</v>
      </c>
      <c r="K52">
        <v>1721</v>
      </c>
      <c r="L52">
        <v>529</v>
      </c>
      <c r="M52">
        <v>22</v>
      </c>
      <c r="N52">
        <v>578</v>
      </c>
      <c r="O52">
        <v>377</v>
      </c>
      <c r="P52">
        <v>10</v>
      </c>
      <c r="Q52">
        <v>474</v>
      </c>
      <c r="S52">
        <f t="shared" si="4"/>
        <v>7612</v>
      </c>
      <c r="T52">
        <f t="shared" si="5"/>
        <v>4125</v>
      </c>
      <c r="U52">
        <f t="shared" si="6"/>
        <v>1093</v>
      </c>
      <c r="V52">
        <f t="shared" si="7"/>
        <v>3182</v>
      </c>
    </row>
    <row r="53" spans="1:22">
      <c r="A53" s="1">
        <v>44677</v>
      </c>
      <c r="B53">
        <v>2622</v>
      </c>
      <c r="C53">
        <v>951</v>
      </c>
      <c r="D53">
        <v>762</v>
      </c>
      <c r="E53">
        <v>380</v>
      </c>
      <c r="F53">
        <v>1280</v>
      </c>
      <c r="G53">
        <v>284</v>
      </c>
      <c r="H53">
        <v>1111</v>
      </c>
      <c r="I53">
        <v>1083</v>
      </c>
      <c r="J53">
        <v>726</v>
      </c>
      <c r="K53">
        <v>1701</v>
      </c>
      <c r="L53">
        <v>368</v>
      </c>
      <c r="M53">
        <v>27</v>
      </c>
      <c r="N53">
        <v>258</v>
      </c>
      <c r="O53">
        <v>289</v>
      </c>
      <c r="P53">
        <v>12</v>
      </c>
      <c r="Q53">
        <v>455</v>
      </c>
      <c r="S53">
        <f t="shared" si="4"/>
        <v>5233</v>
      </c>
      <c r="T53">
        <f t="shared" si="5"/>
        <v>3324</v>
      </c>
      <c r="U53">
        <f t="shared" si="6"/>
        <v>1054</v>
      </c>
      <c r="V53">
        <f t="shared" si="7"/>
        <v>2698</v>
      </c>
    </row>
    <row r="54" spans="1:22">
      <c r="A54" s="1">
        <v>44678</v>
      </c>
      <c r="B54">
        <v>2571</v>
      </c>
      <c r="C54">
        <v>1405</v>
      </c>
      <c r="D54">
        <v>401</v>
      </c>
      <c r="E54">
        <v>198</v>
      </c>
      <c r="F54">
        <v>1076</v>
      </c>
      <c r="G54">
        <v>288</v>
      </c>
      <c r="H54">
        <v>1056</v>
      </c>
      <c r="I54">
        <v>501</v>
      </c>
      <c r="J54">
        <v>287</v>
      </c>
      <c r="K54">
        <v>1082</v>
      </c>
      <c r="L54">
        <v>283</v>
      </c>
      <c r="M54">
        <v>33</v>
      </c>
      <c r="N54">
        <v>181</v>
      </c>
      <c r="O54">
        <v>205</v>
      </c>
      <c r="P54">
        <v>3</v>
      </c>
      <c r="Q54">
        <v>194</v>
      </c>
      <c r="S54">
        <f t="shared" si="4"/>
        <v>5250</v>
      </c>
      <c r="T54">
        <f t="shared" si="5"/>
        <v>2241</v>
      </c>
      <c r="U54">
        <f t="shared" si="6"/>
        <v>528</v>
      </c>
      <c r="V54">
        <f t="shared" si="7"/>
        <v>1745</v>
      </c>
    </row>
    <row r="55" spans="1:22">
      <c r="A55" s="1">
        <v>44679</v>
      </c>
      <c r="B55">
        <v>2116</v>
      </c>
      <c r="C55">
        <v>1312</v>
      </c>
      <c r="D55">
        <v>1096</v>
      </c>
      <c r="E55">
        <v>400</v>
      </c>
      <c r="F55">
        <v>1048</v>
      </c>
      <c r="G55">
        <v>157</v>
      </c>
      <c r="H55">
        <v>972</v>
      </c>
      <c r="I55">
        <v>746</v>
      </c>
      <c r="J55">
        <v>373</v>
      </c>
      <c r="K55">
        <v>982</v>
      </c>
      <c r="L55">
        <v>398</v>
      </c>
      <c r="M55">
        <v>21</v>
      </c>
      <c r="N55">
        <v>171</v>
      </c>
      <c r="O55">
        <v>137</v>
      </c>
      <c r="P55">
        <v>4</v>
      </c>
      <c r="Q55">
        <v>37</v>
      </c>
      <c r="S55">
        <f t="shared" si="4"/>
        <v>4876</v>
      </c>
      <c r="T55">
        <f t="shared" si="5"/>
        <v>3212</v>
      </c>
      <c r="U55">
        <f t="shared" si="6"/>
        <v>535</v>
      </c>
      <c r="V55">
        <f t="shared" si="7"/>
        <v>1347</v>
      </c>
    </row>
    <row r="56" spans="1:22">
      <c r="A56" s="1">
        <v>44680</v>
      </c>
      <c r="B56">
        <v>1939</v>
      </c>
      <c r="C56">
        <v>1157</v>
      </c>
      <c r="D56">
        <v>438</v>
      </c>
      <c r="E56">
        <v>323</v>
      </c>
      <c r="F56">
        <v>1177</v>
      </c>
      <c r="G56">
        <v>118</v>
      </c>
      <c r="H56">
        <v>1008</v>
      </c>
      <c r="I56">
        <v>751</v>
      </c>
      <c r="J56">
        <v>380</v>
      </c>
      <c r="K56">
        <v>1093</v>
      </c>
      <c r="L56">
        <v>255</v>
      </c>
      <c r="M56">
        <v>18</v>
      </c>
      <c r="N56">
        <v>124</v>
      </c>
      <c r="O56">
        <v>121</v>
      </c>
      <c r="P56">
        <v>25</v>
      </c>
      <c r="Q56">
        <v>269</v>
      </c>
      <c r="S56">
        <f t="shared" si="4"/>
        <v>4596</v>
      </c>
      <c r="T56">
        <f t="shared" si="5"/>
        <v>2452</v>
      </c>
      <c r="U56">
        <f t="shared" si="6"/>
        <v>544</v>
      </c>
      <c r="V56">
        <f t="shared" si="7"/>
        <v>1604</v>
      </c>
    </row>
    <row r="57" spans="1:22">
      <c r="A57" s="1">
        <v>44681</v>
      </c>
      <c r="B57">
        <v>1603</v>
      </c>
      <c r="C57">
        <v>1047</v>
      </c>
      <c r="D57">
        <v>362</v>
      </c>
      <c r="E57">
        <v>142</v>
      </c>
      <c r="F57">
        <v>903</v>
      </c>
      <c r="G57">
        <v>92</v>
      </c>
      <c r="H57">
        <v>555</v>
      </c>
      <c r="I57">
        <v>322</v>
      </c>
      <c r="J57">
        <v>381</v>
      </c>
      <c r="K57">
        <v>1045</v>
      </c>
      <c r="L57">
        <v>221</v>
      </c>
      <c r="M57">
        <v>11</v>
      </c>
      <c r="N57">
        <v>86</v>
      </c>
      <c r="O57">
        <v>109</v>
      </c>
      <c r="P57">
        <v>3</v>
      </c>
      <c r="Q57">
        <v>307</v>
      </c>
      <c r="S57">
        <f t="shared" si="4"/>
        <v>3695</v>
      </c>
      <c r="T57">
        <f t="shared" si="5"/>
        <v>1460</v>
      </c>
      <c r="U57">
        <f t="shared" si="6"/>
        <v>504</v>
      </c>
      <c r="V57">
        <f t="shared" si="7"/>
        <v>1530</v>
      </c>
    </row>
    <row r="58" spans="1:22">
      <c r="A58" s="1">
        <v>44682</v>
      </c>
    </row>
    <row r="59" spans="1:22">
      <c r="A59" s="1">
        <v>44683</v>
      </c>
    </row>
    <row r="60" spans="1:22">
      <c r="A60" s="1">
        <v>44684</v>
      </c>
    </row>
    <row r="61" spans="1:22">
      <c r="A61" s="1">
        <v>44685</v>
      </c>
    </row>
    <row r="62" spans="1:22">
      <c r="A62" s="1">
        <v>44686</v>
      </c>
    </row>
    <row r="63" spans="1:22">
      <c r="A63" s="1">
        <v>44687</v>
      </c>
    </row>
    <row r="64" spans="1:22">
      <c r="A64" s="1">
        <v>44688</v>
      </c>
    </row>
    <row r="65" spans="1:1">
      <c r="A65" s="1">
        <v>44689</v>
      </c>
    </row>
    <row r="66" spans="1:1">
      <c r="A66" s="1">
        <v>44690</v>
      </c>
    </row>
    <row r="67" spans="1:1">
      <c r="A67" s="1">
        <v>44691</v>
      </c>
    </row>
    <row r="68" spans="1:1">
      <c r="A68" s="1">
        <v>44692</v>
      </c>
    </row>
    <row r="69" spans="1:1">
      <c r="A69" s="1">
        <v>44693</v>
      </c>
    </row>
    <row r="70" spans="1:1">
      <c r="A70" s="1">
        <v>44694</v>
      </c>
    </row>
    <row r="71" spans="1:1">
      <c r="A71" s="1">
        <v>44695</v>
      </c>
    </row>
    <row r="72" spans="1:1">
      <c r="A72" s="1">
        <v>44696</v>
      </c>
    </row>
    <row r="73" spans="1:1">
      <c r="A73" s="1">
        <v>44697</v>
      </c>
    </row>
    <row r="74" spans="1:1">
      <c r="A74" s="1">
        <v>44698</v>
      </c>
    </row>
    <row r="75" spans="1:1">
      <c r="A75" s="1">
        <v>44699</v>
      </c>
    </row>
    <row r="76" spans="1:1">
      <c r="A76" s="1">
        <v>44700</v>
      </c>
    </row>
    <row r="77" spans="1:1">
      <c r="A77" s="1">
        <v>44701</v>
      </c>
    </row>
    <row r="78" spans="1:1">
      <c r="A78" s="1">
        <v>44702</v>
      </c>
    </row>
    <row r="79" spans="1:1">
      <c r="A79" s="1">
        <v>44703</v>
      </c>
    </row>
    <row r="80" spans="1:1">
      <c r="A80" s="1">
        <v>44704</v>
      </c>
    </row>
    <row r="81" spans="1:22">
      <c r="A81" s="1">
        <v>44705</v>
      </c>
    </row>
    <row r="82" spans="1:22">
      <c r="A82" s="1">
        <v>44706</v>
      </c>
    </row>
    <row r="83" spans="1:22">
      <c r="A83" s="1">
        <v>44707</v>
      </c>
    </row>
    <row r="84" spans="1:22">
      <c r="A84" s="1">
        <v>44708</v>
      </c>
    </row>
    <row r="85" spans="1:22">
      <c r="A85" s="1">
        <v>44709</v>
      </c>
    </row>
    <row r="86" spans="1:22">
      <c r="A86" s="1">
        <v>44710</v>
      </c>
    </row>
    <row r="87" spans="1:22">
      <c r="A87" s="1">
        <v>44711</v>
      </c>
    </row>
    <row r="88" spans="1:22">
      <c r="A88" s="1">
        <v>44712</v>
      </c>
    </row>
    <row r="89" spans="1:22">
      <c r="A89" t="s">
        <v>68</v>
      </c>
      <c r="B89">
        <f t="shared" ref="B89:Q89" si="8">SUM(B2:B57)</f>
        <v>212861</v>
      </c>
      <c r="C89">
        <f t="shared" si="8"/>
        <v>50045</v>
      </c>
      <c r="D89">
        <f t="shared" si="8"/>
        <v>39926</v>
      </c>
      <c r="E89">
        <f t="shared" si="8"/>
        <v>15935</v>
      </c>
      <c r="F89">
        <f t="shared" si="8"/>
        <v>24675</v>
      </c>
      <c r="G89">
        <f t="shared" si="8"/>
        <v>18318</v>
      </c>
      <c r="H89">
        <f t="shared" si="8"/>
        <v>24944</v>
      </c>
      <c r="I89">
        <f t="shared" si="8"/>
        <v>26785</v>
      </c>
      <c r="J89">
        <f t="shared" si="8"/>
        <v>60557</v>
      </c>
      <c r="K89">
        <f t="shared" si="8"/>
        <v>36584</v>
      </c>
      <c r="L89">
        <f t="shared" si="8"/>
        <v>20629</v>
      </c>
      <c r="M89">
        <f t="shared" si="8"/>
        <v>1394</v>
      </c>
      <c r="N89">
        <f t="shared" si="8"/>
        <v>20820</v>
      </c>
      <c r="O89">
        <f t="shared" si="8"/>
        <v>10581</v>
      </c>
      <c r="P89">
        <f t="shared" si="8"/>
        <v>2605</v>
      </c>
      <c r="Q89">
        <f t="shared" si="8"/>
        <v>4974</v>
      </c>
      <c r="S89">
        <f>F89+C89+B89+E89</f>
        <v>303516</v>
      </c>
      <c r="T89">
        <f>D89+L89+H89+I89</f>
        <v>112284</v>
      </c>
      <c r="U89">
        <f>O89+M89+P89+J89</f>
        <v>75137</v>
      </c>
      <c r="V89">
        <f>G89+N89+Q89+K89</f>
        <v>80696</v>
      </c>
    </row>
  </sheetData>
  <phoneticPr fontId="4" type="noConversion"/>
  <pageMargins left="0.75" right="0.75" top="1" bottom="1" header="0.5" footer="0.5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各区数据</vt:lpstr>
      <vt:lpstr>每天统计数据</vt:lpstr>
      <vt:lpstr>各区情况</vt:lpstr>
      <vt:lpstr>各区管控新增阳性</vt:lpstr>
      <vt:lpstr>各区风险新增阳性</vt:lpstr>
      <vt:lpstr>各区新增阳性2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乔宇堂</cp:lastModifiedBy>
  <dcterms:created xsi:type="dcterms:W3CDTF">2022-04-18T03:38:00Z</dcterms:created>
  <dcterms:modified xsi:type="dcterms:W3CDTF">2022-06-14T06:05:07Z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46B96C73D4A64A2FAA203F1C8F82FDDD</vt:lpwstr>
  </property>
  <property fmtid="{D5CDD505-2E9C-101B-9397-08002B2CF9AE}" pid="3" name="KSOProductBuildVer">
    <vt:lpwstr>2052-11.1.0.11636</vt:lpwstr>
  </property>
</Properties>
</file>