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\Documents\GitHub\Models\"/>
    </mc:Choice>
  </mc:AlternateContent>
  <xr:revisionPtr revIDLastSave="0" documentId="13_ncr:1_{AC88130E-5002-4C67-8D85-183F1CE8AC1F}" xr6:coauthVersionLast="47" xr6:coauthVersionMax="47" xr10:uidLastSave="{00000000-0000-0000-0000-000000000000}"/>
  <bookViews>
    <workbookView xWindow="-28920" yWindow="-120" windowWidth="29040" windowHeight="15720" xr2:uid="{74C982A1-EE30-4588-AA95-0E58E4E415F0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" i="1" l="1"/>
  <c r="B9" i="1" s="1"/>
  <c r="E11" i="2"/>
  <c r="F11" i="2"/>
  <c r="G11" i="2"/>
  <c r="H11" i="2"/>
  <c r="H13" i="2" s="1"/>
  <c r="I11" i="2"/>
  <c r="J11" i="2"/>
  <c r="K11" i="2"/>
  <c r="L11" i="2"/>
  <c r="M11" i="2"/>
  <c r="N11" i="2"/>
  <c r="O11" i="2"/>
  <c r="P11" i="2"/>
  <c r="P13" i="2" s="1"/>
  <c r="Q11" i="2"/>
  <c r="R11" i="2"/>
  <c r="S11" i="2"/>
  <c r="D11" i="2"/>
  <c r="F13" i="2"/>
  <c r="G13" i="2"/>
  <c r="E13" i="2"/>
  <c r="D20" i="2"/>
  <c r="E20" i="2"/>
  <c r="F20" i="2"/>
  <c r="G20" i="2"/>
  <c r="H20" i="2"/>
  <c r="H21" i="2" s="1"/>
  <c r="D28" i="2"/>
  <c r="E28" i="2"/>
  <c r="F28" i="2"/>
  <c r="G28" i="2"/>
  <c r="H28" i="2"/>
  <c r="P28" i="2"/>
  <c r="S3" i="2"/>
  <c r="R3" i="2"/>
  <c r="Q3" i="2"/>
  <c r="P20" i="2"/>
  <c r="P21" i="2" s="1"/>
  <c r="H24" i="2" l="1"/>
  <c r="D13" i="2"/>
  <c r="P24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 Quach</author>
  </authors>
  <commentList>
    <comment ref="A8" authorId="0" shapeId="0" xr:uid="{9BF3E320-2C8B-452E-893D-8D9DA8F99FD7}">
      <text>
        <r>
          <rPr>
            <b/>
            <sz val="9"/>
            <color indexed="81"/>
            <rFont val="Tahoma"/>
            <charset val="1"/>
          </rPr>
          <t>Alex Quach:</t>
        </r>
        <r>
          <rPr>
            <sz val="9"/>
            <color indexed="81"/>
            <rFont val="Tahoma"/>
            <charset val="1"/>
          </rPr>
          <t xml:space="preserve">
Long Term Debt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 Quach</author>
  </authors>
  <commentList>
    <comment ref="K2" authorId="0" shapeId="0" xr:uid="{CC5E0544-3FEA-4D6F-8E62-8F45751B3B71}">
      <text>
        <r>
          <rPr>
            <b/>
            <sz val="9"/>
            <color indexed="81"/>
            <rFont val="Tahoma"/>
            <charset val="1"/>
          </rPr>
          <t>Alex Quach:</t>
        </r>
        <r>
          <rPr>
            <sz val="9"/>
            <color indexed="81"/>
            <rFont val="Tahoma"/>
            <charset val="1"/>
          </rPr>
          <t xml:space="preserve">
Holiday Season
</t>
        </r>
      </text>
    </comment>
    <comment ref="O2" authorId="0" shapeId="0" xr:uid="{A9ACF4D3-5EB2-4287-A85D-70D0CD91A6AF}">
      <text>
        <r>
          <rPr>
            <b/>
            <sz val="9"/>
            <color indexed="81"/>
            <rFont val="Tahoma"/>
            <charset val="1"/>
          </rPr>
          <t>Alex Quach:</t>
        </r>
        <r>
          <rPr>
            <sz val="9"/>
            <color indexed="81"/>
            <rFont val="Tahoma"/>
            <charset val="1"/>
          </rPr>
          <t xml:space="preserve">
Holiday season</t>
        </r>
      </text>
    </comment>
    <comment ref="B14" authorId="0" shapeId="0" xr:uid="{2E7996E8-8499-42E0-A3FA-4295F516D1F3}">
      <text>
        <r>
          <rPr>
            <b/>
            <sz val="9"/>
            <color indexed="81"/>
            <rFont val="Tahoma"/>
            <family val="2"/>
          </rPr>
          <t>Alex Quach:</t>
        </r>
        <r>
          <rPr>
            <sz val="9"/>
            <color indexed="81"/>
            <rFont val="Tahoma"/>
            <family val="2"/>
          </rPr>
          <t xml:space="preserve">
Selling, General, Administrative
</t>
        </r>
      </text>
    </comment>
  </commentList>
</comments>
</file>

<file path=xl/sharedStrings.xml><?xml version="1.0" encoding="utf-8"?>
<sst xmlns="http://schemas.openxmlformats.org/spreadsheetml/2006/main" count="61" uniqueCount="60">
  <si>
    <t>Price</t>
  </si>
  <si>
    <t>Symbol:</t>
  </si>
  <si>
    <t>Shares Outstanding</t>
  </si>
  <si>
    <t>Market Cap</t>
  </si>
  <si>
    <t>Debt</t>
  </si>
  <si>
    <t>Q12025</t>
  </si>
  <si>
    <t>(In Millions)</t>
  </si>
  <si>
    <t>Enterprise Value</t>
  </si>
  <si>
    <t>(Not including leases), Q12025</t>
  </si>
  <si>
    <t>Main</t>
  </si>
  <si>
    <t>Revenue</t>
  </si>
  <si>
    <t>COGS</t>
  </si>
  <si>
    <t>Gross Profit</t>
  </si>
  <si>
    <t>SG&amp;A</t>
  </si>
  <si>
    <t>Operating Income</t>
  </si>
  <si>
    <t>Interest</t>
  </si>
  <si>
    <t>Pretax Income</t>
  </si>
  <si>
    <t>Taxes</t>
  </si>
  <si>
    <t>Net Income</t>
  </si>
  <si>
    <t>EPS</t>
  </si>
  <si>
    <t>Shares</t>
  </si>
  <si>
    <t>FCF</t>
  </si>
  <si>
    <t>Q12022</t>
  </si>
  <si>
    <t>Q22022</t>
  </si>
  <si>
    <t>Q32022</t>
  </si>
  <si>
    <t>Q42022</t>
  </si>
  <si>
    <t>Q12023</t>
  </si>
  <si>
    <t>Q22023</t>
  </si>
  <si>
    <t>Q32023</t>
  </si>
  <si>
    <t>Q42023</t>
  </si>
  <si>
    <t>Q12024</t>
  </si>
  <si>
    <t>Q22024</t>
  </si>
  <si>
    <t>Q32024</t>
  </si>
  <si>
    <t>Q42024</t>
  </si>
  <si>
    <t>Operating Expense</t>
  </si>
  <si>
    <t>Capital Expendature</t>
  </si>
  <si>
    <t>Cash Flow from Operations</t>
  </si>
  <si>
    <t>Revenue Growth</t>
  </si>
  <si>
    <t>Dividend Payments</t>
  </si>
  <si>
    <t>Cash + PPE</t>
  </si>
  <si>
    <t>Total Debt = 7780</t>
  </si>
  <si>
    <t>Gross Margin</t>
  </si>
  <si>
    <t>Beat Earnings Expecation</t>
  </si>
  <si>
    <t>Q22025</t>
  </si>
  <si>
    <t>Q32025</t>
  </si>
  <si>
    <t>Beat Earnings Expectations</t>
  </si>
  <si>
    <t>0.10 to 0.60 EPS</t>
  </si>
  <si>
    <t>Capex 400 to 425</t>
  </si>
  <si>
    <t>Q42025</t>
  </si>
  <si>
    <t>Guidance of -5% to -7% in net sales vs 2024</t>
  </si>
  <si>
    <t>Refinanced July 2025 Maturities</t>
  </si>
  <si>
    <t>Declared 0.125 dividend</t>
  </si>
  <si>
    <t>RKT - Rocket Companies</t>
  </si>
  <si>
    <t>Gain on sale of loans</t>
  </si>
  <si>
    <t>Fair Value of originatied MSRs</t>
  </si>
  <si>
    <t>Servicing fee income</t>
  </si>
  <si>
    <t>Change in Fair value of MSRs</t>
  </si>
  <si>
    <t>Interest Income</t>
  </si>
  <si>
    <t>Interesting Expense on Funding Facilities</t>
  </si>
  <si>
    <t>Other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</si>
</sst>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1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color theme="1"/>
      <name val="Arial"/>
      <family val="2"/>
    </font>
    <font>
      <u/>
      <sz val="11"/>
      <color theme="10"/>
      <name val="Aptos Narrow"/>
      <family val="2"/>
      <scheme val="minor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22">
    <xf numFmtId="0" fontId="0" fillId="0" borderId="0" xfId="0"/>
    <xf numFmtId="14" fontId="0" fillId="0" borderId="0" xfId="0" applyNumberFormat="1"/>
    <xf numFmtId="0" fontId="5" fillId="0" borderId="0" xfId="0" applyFont="1"/>
    <xf numFmtId="3" fontId="5" fillId="0" borderId="0" xfId="0" applyNumberFormat="1" applyFont="1"/>
    <xf numFmtId="3" fontId="7" fillId="0" borderId="0" xfId="0" applyNumberFormat="1" applyFont="1"/>
    <xf numFmtId="4" fontId="5" fillId="0" borderId="0" xfId="0" applyNumberFormat="1" applyFont="1"/>
    <xf numFmtId="0" fontId="8" fillId="0" borderId="0" xfId="2" applyFont="1"/>
    <xf numFmtId="164" fontId="5" fillId="0" borderId="0" xfId="0" applyNumberFormat="1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9" fontId="0" fillId="0" borderId="0" xfId="1" applyFont="1"/>
    <xf numFmtId="10" fontId="0" fillId="0" borderId="0" xfId="0" applyNumberFormat="1"/>
    <xf numFmtId="9" fontId="0" fillId="0" borderId="0" xfId="1" applyFont="1" applyFill="1"/>
    <xf numFmtId="164" fontId="5" fillId="0" borderId="0" xfId="0" applyNumberFormat="1" applyFont="1" applyFill="1"/>
    <xf numFmtId="3" fontId="5" fillId="0" borderId="0" xfId="0" applyNumberFormat="1" applyFont="1" applyFill="1"/>
    <xf numFmtId="0" fontId="0" fillId="0" borderId="0" xfId="0" applyFill="1"/>
    <xf numFmtId="0" fontId="9" fillId="0" borderId="0" xfId="0" applyFont="1" applyFill="1"/>
    <xf numFmtId="0" fontId="10" fillId="0" borderId="0" xfId="0" applyFont="1" applyFill="1"/>
    <xf numFmtId="0" fontId="11" fillId="0" borderId="0" xfId="0" applyFont="1" applyFill="1"/>
    <xf numFmtId="4" fontId="5" fillId="0" borderId="0" xfId="0" applyNumberFormat="1" applyFont="1" applyFill="1"/>
    <xf numFmtId="3" fontId="2" fillId="0" borderId="0" xfId="0" applyNumberFormat="1" applyFont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11C10-986F-41A4-B3DD-2A72A923BC11}">
  <dimension ref="A1:D9"/>
  <sheetViews>
    <sheetView tabSelected="1" workbookViewId="0">
      <selection activeCell="B5" sqref="B5"/>
    </sheetView>
  </sheetViews>
  <sheetFormatPr defaultRowHeight="15" x14ac:dyDescent="0.25"/>
  <cols>
    <col min="1" max="1" width="18.5703125" bestFit="1" customWidth="1"/>
    <col min="2" max="2" width="22.5703125" bestFit="1" customWidth="1"/>
    <col min="3" max="3" width="28.42578125" bestFit="1" customWidth="1"/>
    <col min="4" max="4" width="15.85546875" bestFit="1" customWidth="1"/>
  </cols>
  <sheetData>
    <row r="1" spans="1:4" x14ac:dyDescent="0.25">
      <c r="A1" t="s">
        <v>1</v>
      </c>
      <c r="B1" t="s">
        <v>52</v>
      </c>
    </row>
    <row r="3" spans="1:4" x14ac:dyDescent="0.25">
      <c r="A3" t="s">
        <v>6</v>
      </c>
    </row>
    <row r="4" spans="1:4" x14ac:dyDescent="0.25">
      <c r="A4" t="s">
        <v>0</v>
      </c>
      <c r="B4">
        <v>12.36</v>
      </c>
      <c r="C4" s="1">
        <v>45810</v>
      </c>
    </row>
    <row r="5" spans="1:4" x14ac:dyDescent="0.25">
      <c r="A5" t="s">
        <v>2</v>
      </c>
      <c r="B5">
        <v>2000</v>
      </c>
      <c r="C5" t="s">
        <v>5</v>
      </c>
    </row>
    <row r="6" spans="1:4" x14ac:dyDescent="0.25">
      <c r="A6" t="s">
        <v>3</v>
      </c>
      <c r="B6">
        <f xml:space="preserve"> B4 * B5</f>
        <v>24720</v>
      </c>
    </row>
    <row r="7" spans="1:4" x14ac:dyDescent="0.25">
      <c r="A7" t="s">
        <v>39</v>
      </c>
      <c r="B7">
        <v>1409</v>
      </c>
    </row>
    <row r="8" spans="1:4" x14ac:dyDescent="0.25">
      <c r="A8" t="s">
        <v>4</v>
      </c>
      <c r="B8">
        <v>14800</v>
      </c>
      <c r="C8" t="s">
        <v>8</v>
      </c>
      <c r="D8" t="s">
        <v>40</v>
      </c>
    </row>
    <row r="9" spans="1:4" x14ac:dyDescent="0.25">
      <c r="A9" t="s">
        <v>7</v>
      </c>
      <c r="B9">
        <f>B6 - B7 + B8</f>
        <v>38111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38C8F-3B6A-4584-925C-61BD108C4B76}">
  <dimension ref="A1:T38"/>
  <sheetViews>
    <sheetView workbookViewId="0">
      <selection activeCell="B6" sqref="B6:P6"/>
    </sheetView>
  </sheetViews>
  <sheetFormatPr defaultRowHeight="15" x14ac:dyDescent="0.25"/>
  <cols>
    <col min="2" max="2" width="36" bestFit="1" customWidth="1"/>
    <col min="15" max="19" width="13.140625" customWidth="1"/>
    <col min="20" max="20" width="24.140625" bestFit="1" customWidth="1"/>
  </cols>
  <sheetData>
    <row r="1" spans="1:20" x14ac:dyDescent="0.25">
      <c r="A1" s="6" t="s">
        <v>9</v>
      </c>
    </row>
    <row r="2" spans="1:20" x14ac:dyDescent="0.25">
      <c r="A2" s="7"/>
      <c r="B2" s="7"/>
      <c r="C2" s="7"/>
      <c r="D2" s="7" t="s">
        <v>22</v>
      </c>
      <c r="E2" s="7" t="s">
        <v>23</v>
      </c>
      <c r="F2" s="14" t="s">
        <v>24</v>
      </c>
      <c r="G2" s="14" t="s">
        <v>25</v>
      </c>
      <c r="H2" s="14" t="s">
        <v>26</v>
      </c>
      <c r="I2" s="14" t="s">
        <v>27</v>
      </c>
      <c r="J2" s="14" t="s">
        <v>28</v>
      </c>
      <c r="K2" s="14" t="s">
        <v>29</v>
      </c>
      <c r="L2" s="14" t="s">
        <v>30</v>
      </c>
      <c r="M2" s="14" t="s">
        <v>31</v>
      </c>
      <c r="N2" s="14" t="s">
        <v>32</v>
      </c>
      <c r="O2" s="14" t="s">
        <v>33</v>
      </c>
      <c r="P2" s="14" t="s">
        <v>5</v>
      </c>
      <c r="Q2" s="14" t="s">
        <v>43</v>
      </c>
      <c r="R2" s="14" t="s">
        <v>44</v>
      </c>
      <c r="S2" s="14" t="s">
        <v>48</v>
      </c>
      <c r="T2" s="7"/>
    </row>
    <row r="3" spans="1:20" x14ac:dyDescent="0.25">
      <c r="A3" s="3"/>
      <c r="B3" s="3" t="s">
        <v>53</v>
      </c>
      <c r="C3" s="3"/>
      <c r="D3" s="3"/>
      <c r="E3" s="3"/>
      <c r="F3" s="15"/>
      <c r="G3" s="15"/>
      <c r="H3" s="15"/>
      <c r="I3" s="15"/>
      <c r="J3" s="15"/>
      <c r="K3" s="15"/>
      <c r="L3" s="15">
        <v>476</v>
      </c>
      <c r="M3" s="16"/>
      <c r="N3" s="16"/>
      <c r="O3" s="16"/>
      <c r="P3" s="16">
        <v>508</v>
      </c>
      <c r="Q3" s="16">
        <f>M3 * 0.93</f>
        <v>0</v>
      </c>
      <c r="R3" s="16">
        <f>N3 * 0.93</f>
        <v>0</v>
      </c>
      <c r="S3" s="16">
        <f>O3 * 0.93</f>
        <v>0</v>
      </c>
    </row>
    <row r="4" spans="1:20" x14ac:dyDescent="0.25">
      <c r="A4" s="3"/>
      <c r="B4" s="3" t="s">
        <v>54</v>
      </c>
      <c r="C4" s="3"/>
      <c r="D4" s="3"/>
      <c r="E4" s="3"/>
      <c r="F4" s="15"/>
      <c r="G4" s="15"/>
      <c r="H4" s="15"/>
      <c r="I4" s="15"/>
      <c r="J4" s="15"/>
      <c r="K4" s="15"/>
      <c r="L4" s="15">
        <v>223</v>
      </c>
      <c r="M4" s="16"/>
      <c r="N4" s="16"/>
      <c r="O4" s="16"/>
      <c r="P4" s="16">
        <v>264</v>
      </c>
      <c r="Q4" s="16">
        <v>180</v>
      </c>
      <c r="R4" s="16">
        <v>180</v>
      </c>
      <c r="S4" s="16">
        <v>180</v>
      </c>
    </row>
    <row r="5" spans="1:20" x14ac:dyDescent="0.25">
      <c r="A5" s="3"/>
      <c r="B5" s="3" t="s">
        <v>55</v>
      </c>
      <c r="C5" s="3"/>
      <c r="D5" s="3"/>
      <c r="E5" s="3"/>
      <c r="F5" s="15"/>
      <c r="G5" s="15"/>
      <c r="H5" s="15"/>
      <c r="I5" s="15"/>
      <c r="J5" s="15"/>
      <c r="K5" s="15"/>
      <c r="L5" s="15">
        <v>346</v>
      </c>
      <c r="M5" s="16"/>
      <c r="N5" s="16"/>
      <c r="O5" s="16"/>
      <c r="P5" s="16">
        <v>401</v>
      </c>
      <c r="Q5" s="16"/>
      <c r="R5" s="16"/>
      <c r="S5" s="16"/>
    </row>
    <row r="6" spans="1:20" x14ac:dyDescent="0.25">
      <c r="A6" s="3"/>
      <c r="B6" s="3" t="s">
        <v>56</v>
      </c>
      <c r="C6" s="3"/>
      <c r="D6" s="3"/>
      <c r="E6" s="3"/>
      <c r="F6" s="15"/>
      <c r="G6" s="15"/>
      <c r="H6" s="15"/>
      <c r="I6" s="15"/>
      <c r="J6" s="15"/>
      <c r="K6" s="15"/>
      <c r="L6" s="15">
        <v>56</v>
      </c>
      <c r="M6" s="16"/>
      <c r="N6" s="16"/>
      <c r="O6" s="16"/>
      <c r="P6" s="16">
        <v>-449</v>
      </c>
      <c r="Q6" s="16"/>
      <c r="R6" s="16"/>
      <c r="S6" s="16"/>
    </row>
    <row r="7" spans="1:20" x14ac:dyDescent="0.25">
      <c r="A7" s="3"/>
      <c r="B7" s="3" t="s">
        <v>57</v>
      </c>
      <c r="C7" s="3"/>
      <c r="D7" s="3"/>
      <c r="E7" s="3"/>
      <c r="F7" s="15"/>
      <c r="G7" s="15"/>
      <c r="H7" s="15"/>
      <c r="I7" s="15"/>
      <c r="J7" s="15"/>
      <c r="K7" s="15"/>
      <c r="L7" s="15">
        <v>89</v>
      </c>
      <c r="M7" s="16"/>
      <c r="N7" s="16"/>
      <c r="O7" s="16"/>
      <c r="P7" s="16">
        <v>92</v>
      </c>
      <c r="Q7" s="16"/>
      <c r="R7" s="16"/>
      <c r="S7" s="16"/>
    </row>
    <row r="8" spans="1:20" x14ac:dyDescent="0.25">
      <c r="A8" s="3"/>
      <c r="B8" s="3" t="s">
        <v>58</v>
      </c>
      <c r="C8" s="3"/>
      <c r="D8" s="3"/>
      <c r="E8" s="3"/>
      <c r="F8" s="15"/>
      <c r="G8" s="15"/>
      <c r="H8" s="15"/>
      <c r="I8" s="15"/>
      <c r="J8" s="15"/>
      <c r="K8" s="15"/>
      <c r="L8" s="15">
        <v>-51</v>
      </c>
      <c r="M8" s="16"/>
      <c r="N8" s="16"/>
      <c r="O8" s="16"/>
      <c r="P8" s="16">
        <v>-64</v>
      </c>
      <c r="Q8" s="16"/>
      <c r="R8" s="16"/>
      <c r="S8" s="16"/>
    </row>
    <row r="9" spans="1:20" x14ac:dyDescent="0.25">
      <c r="A9" s="3"/>
      <c r="B9" s="3" t="s">
        <v>59</v>
      </c>
      <c r="C9" s="3"/>
      <c r="D9" s="3"/>
      <c r="E9" s="3"/>
      <c r="F9" s="15"/>
      <c r="G9" s="15"/>
      <c r="H9" s="15"/>
      <c r="I9" s="15"/>
      <c r="J9" s="15"/>
      <c r="K9" s="15"/>
      <c r="L9" s="15">
        <v>244</v>
      </c>
      <c r="M9" s="16"/>
      <c r="N9" s="16"/>
      <c r="O9" s="16"/>
      <c r="P9" s="16">
        <v>286</v>
      </c>
      <c r="Q9" s="16"/>
      <c r="R9" s="16"/>
      <c r="S9" s="16"/>
    </row>
    <row r="10" spans="1:20" x14ac:dyDescent="0.25">
      <c r="A10" s="3"/>
      <c r="B10" s="3"/>
      <c r="C10" s="3"/>
      <c r="D10" s="3"/>
      <c r="E10" s="3"/>
      <c r="F10" s="15"/>
      <c r="G10" s="15"/>
      <c r="H10" s="15"/>
      <c r="I10" s="15"/>
      <c r="J10" s="15"/>
      <c r="K10" s="15"/>
      <c r="L10" s="15"/>
      <c r="M10" s="16"/>
      <c r="N10" s="16"/>
      <c r="O10" s="16"/>
      <c r="P10" s="16"/>
      <c r="Q10" s="16"/>
      <c r="R10" s="16"/>
      <c r="S10" s="16"/>
    </row>
    <row r="11" spans="1:20" x14ac:dyDescent="0.25">
      <c r="A11" s="4"/>
      <c r="B11" s="4" t="s">
        <v>10</v>
      </c>
      <c r="C11" s="4"/>
      <c r="D11" s="21">
        <f xml:space="preserve"> SUM(D3:D9)</f>
        <v>0</v>
      </c>
      <c r="E11" s="21">
        <f t="shared" ref="E11:S11" si="0" xml:space="preserve"> SUM(E3:E9)</f>
        <v>0</v>
      </c>
      <c r="F11" s="21">
        <f t="shared" si="0"/>
        <v>0</v>
      </c>
      <c r="G11" s="21">
        <f t="shared" si="0"/>
        <v>0</v>
      </c>
      <c r="H11" s="21">
        <f t="shared" si="0"/>
        <v>0</v>
      </c>
      <c r="I11" s="21">
        <f t="shared" si="0"/>
        <v>0</v>
      </c>
      <c r="J11" s="21">
        <f t="shared" si="0"/>
        <v>0</v>
      </c>
      <c r="K11" s="21">
        <f t="shared" si="0"/>
        <v>0</v>
      </c>
      <c r="L11" s="21">
        <f t="shared" si="0"/>
        <v>1383</v>
      </c>
      <c r="M11" s="21">
        <f t="shared" si="0"/>
        <v>0</v>
      </c>
      <c r="N11" s="21">
        <f t="shared" si="0"/>
        <v>0</v>
      </c>
      <c r="O11" s="21">
        <f t="shared" si="0"/>
        <v>0</v>
      </c>
      <c r="P11" s="21">
        <f t="shared" si="0"/>
        <v>1038</v>
      </c>
      <c r="Q11" s="21">
        <f t="shared" si="0"/>
        <v>180</v>
      </c>
      <c r="R11" s="21">
        <f t="shared" si="0"/>
        <v>180</v>
      </c>
      <c r="S11" s="21">
        <f t="shared" si="0"/>
        <v>180</v>
      </c>
    </row>
    <row r="12" spans="1:20" x14ac:dyDescent="0.25">
      <c r="A12" s="3"/>
      <c r="B12" s="3" t="s">
        <v>11</v>
      </c>
      <c r="C12" s="3"/>
      <c r="D12" s="8">
        <v>2140</v>
      </c>
      <c r="E12" s="8">
        <v>2332</v>
      </c>
      <c r="F12" s="17">
        <v>2541</v>
      </c>
      <c r="G12" s="17">
        <v>4444</v>
      </c>
      <c r="H12" s="17">
        <v>2047</v>
      </c>
      <c r="I12" s="17"/>
      <c r="J12" s="17"/>
      <c r="K12" s="17"/>
      <c r="L12" s="17"/>
      <c r="M12" s="17"/>
      <c r="N12" s="17"/>
      <c r="O12" s="16"/>
      <c r="P12" s="17">
        <v>1834</v>
      </c>
      <c r="Q12" s="16"/>
      <c r="R12" s="16"/>
      <c r="S12" s="16"/>
    </row>
    <row r="13" spans="1:20" x14ac:dyDescent="0.25">
      <c r="A13" s="3"/>
      <c r="B13" s="4" t="s">
        <v>12</v>
      </c>
      <c r="C13" s="3"/>
      <c r="D13" s="9">
        <f t="shared" ref="D13:H13" si="1" xml:space="preserve"> D11 - D12</f>
        <v>-2140</v>
      </c>
      <c r="E13" s="9">
        <f t="shared" si="1"/>
        <v>-2332</v>
      </c>
      <c r="F13" s="18">
        <f t="shared" si="1"/>
        <v>-2541</v>
      </c>
      <c r="G13" s="18">
        <f t="shared" si="1"/>
        <v>-4444</v>
      </c>
      <c r="H13" s="18">
        <f t="shared" si="1"/>
        <v>-2047</v>
      </c>
      <c r="I13" s="18"/>
      <c r="J13" s="18"/>
      <c r="K13" s="18"/>
      <c r="L13" s="18"/>
      <c r="M13" s="18"/>
      <c r="N13" s="18"/>
      <c r="O13" s="18"/>
      <c r="P13" s="18">
        <f t="shared" ref="P13" si="2" xml:space="preserve"> P11 - P12</f>
        <v>-796</v>
      </c>
      <c r="Q13" s="18"/>
      <c r="R13" s="18"/>
      <c r="S13" s="18"/>
    </row>
    <row r="14" spans="1:20" x14ac:dyDescent="0.25">
      <c r="A14" s="3"/>
      <c r="B14" s="3" t="s">
        <v>13</v>
      </c>
      <c r="C14" s="3"/>
      <c r="D14" s="10">
        <v>1293</v>
      </c>
      <c r="E14" s="10">
        <v>1283</v>
      </c>
      <c r="F14" s="19">
        <v>1334</v>
      </c>
      <c r="G14" s="19">
        <v>1677</v>
      </c>
      <c r="H14" s="19">
        <v>1238</v>
      </c>
      <c r="I14" s="19"/>
      <c r="J14" s="19"/>
      <c r="K14" s="19"/>
      <c r="L14" s="19"/>
      <c r="M14" s="19"/>
      <c r="N14" s="19"/>
      <c r="O14" s="16"/>
      <c r="P14" s="19">
        <v>1164</v>
      </c>
      <c r="Q14" s="16"/>
      <c r="R14" s="16"/>
      <c r="S14" s="16"/>
    </row>
    <row r="15" spans="1:20" x14ac:dyDescent="0.25">
      <c r="A15" s="3"/>
      <c r="B15" s="3" t="s">
        <v>34</v>
      </c>
      <c r="C15" s="3"/>
      <c r="D15" s="10">
        <v>1493</v>
      </c>
      <c r="E15" s="10">
        <v>1489</v>
      </c>
      <c r="F15" s="19">
        <v>1536</v>
      </c>
      <c r="G15" s="19">
        <v>1877</v>
      </c>
      <c r="H15" s="19">
        <v>1426</v>
      </c>
      <c r="I15" s="19"/>
      <c r="J15" s="19"/>
      <c r="K15" s="19"/>
      <c r="L15" s="19"/>
      <c r="M15" s="19"/>
      <c r="N15" s="19"/>
      <c r="O15" s="16"/>
      <c r="P15" s="16"/>
      <c r="Q15" s="16"/>
      <c r="R15" s="16"/>
      <c r="S15" s="16"/>
    </row>
    <row r="16" spans="1:20" x14ac:dyDescent="0.25">
      <c r="A16" s="3"/>
      <c r="B16" s="4" t="s">
        <v>14</v>
      </c>
      <c r="C16" s="3"/>
      <c r="D16" s="9">
        <v>82</v>
      </c>
      <c r="E16" s="9">
        <v>266</v>
      </c>
      <c r="F16" s="18">
        <v>200</v>
      </c>
      <c r="G16" s="18">
        <v>-302</v>
      </c>
      <c r="H16" s="18">
        <v>98</v>
      </c>
      <c r="I16" s="18"/>
      <c r="J16" s="18"/>
      <c r="K16" s="18"/>
      <c r="L16" s="18"/>
      <c r="M16" s="18"/>
      <c r="N16" s="18"/>
      <c r="O16" s="16"/>
      <c r="P16" s="18">
        <v>60</v>
      </c>
      <c r="Q16" s="16"/>
      <c r="R16" s="16"/>
      <c r="S16" s="16"/>
    </row>
    <row r="17" spans="2:19" x14ac:dyDescent="0.25">
      <c r="B17" s="2" t="s">
        <v>15</v>
      </c>
      <c r="D17" s="10">
        <v>-68</v>
      </c>
      <c r="E17" s="10">
        <v>-77</v>
      </c>
      <c r="F17" s="19">
        <v>-81</v>
      </c>
      <c r="G17" s="19">
        <v>-78</v>
      </c>
      <c r="H17" s="19">
        <v>-84</v>
      </c>
      <c r="I17" s="19"/>
      <c r="J17" s="19"/>
      <c r="K17" s="19"/>
      <c r="L17" s="19"/>
      <c r="M17" s="19"/>
      <c r="N17" s="19"/>
      <c r="O17" s="16"/>
      <c r="P17" s="19">
        <v>-76</v>
      </c>
      <c r="Q17" s="16"/>
      <c r="R17" s="16"/>
      <c r="S17" s="16"/>
    </row>
    <row r="18" spans="2:19" x14ac:dyDescent="0.25">
      <c r="B18" s="2" t="s">
        <v>16</v>
      </c>
      <c r="C18" s="3"/>
      <c r="D18" s="10">
        <v>14</v>
      </c>
      <c r="E18" s="10">
        <v>189</v>
      </c>
      <c r="F18" s="19">
        <v>119</v>
      </c>
      <c r="G18" s="19">
        <v>-380</v>
      </c>
      <c r="H18" s="19">
        <v>14</v>
      </c>
      <c r="I18" s="19"/>
      <c r="J18" s="19"/>
      <c r="K18" s="19"/>
      <c r="L18" s="19"/>
      <c r="M18" s="19"/>
      <c r="N18" s="19"/>
      <c r="O18" s="16"/>
      <c r="P18" s="19">
        <v>-16</v>
      </c>
      <c r="Q18" s="16"/>
      <c r="R18" s="16"/>
      <c r="S18" s="16"/>
    </row>
    <row r="19" spans="2:19" x14ac:dyDescent="0.25">
      <c r="B19" s="2" t="s">
        <v>17</v>
      </c>
      <c r="D19" s="10">
        <v>0</v>
      </c>
      <c r="E19" s="10">
        <v>46</v>
      </c>
      <c r="F19" s="19">
        <v>22</v>
      </c>
      <c r="G19" s="19">
        <v>-107</v>
      </c>
      <c r="H19" s="19">
        <v>0</v>
      </c>
      <c r="I19" s="19"/>
      <c r="J19" s="19"/>
      <c r="K19" s="19"/>
      <c r="L19" s="19"/>
      <c r="M19" s="19"/>
      <c r="N19" s="19"/>
      <c r="O19" s="16"/>
      <c r="P19" s="19">
        <v>-1</v>
      </c>
      <c r="Q19" s="16"/>
      <c r="R19" s="16"/>
      <c r="S19" s="16"/>
    </row>
    <row r="20" spans="2:19" x14ac:dyDescent="0.25">
      <c r="B20" s="2" t="s">
        <v>18</v>
      </c>
      <c r="C20" s="3"/>
      <c r="D20" s="3">
        <f xml:space="preserve"> D18 - D19</f>
        <v>14</v>
      </c>
      <c r="E20" s="3">
        <f t="shared" ref="E20:P20" si="3" xml:space="preserve"> E18 - E19</f>
        <v>143</v>
      </c>
      <c r="F20" s="15">
        <f t="shared" si="3"/>
        <v>97</v>
      </c>
      <c r="G20" s="15">
        <f t="shared" si="3"/>
        <v>-273</v>
      </c>
      <c r="H20" s="15">
        <f t="shared" si="3"/>
        <v>14</v>
      </c>
      <c r="I20" s="15"/>
      <c r="J20" s="15"/>
      <c r="K20" s="15"/>
      <c r="L20" s="15"/>
      <c r="M20" s="15"/>
      <c r="N20" s="15"/>
      <c r="O20" s="15"/>
      <c r="P20" s="15">
        <f t="shared" si="3"/>
        <v>-15</v>
      </c>
      <c r="Q20" s="15"/>
      <c r="R20" s="15"/>
      <c r="S20" s="15"/>
    </row>
    <row r="21" spans="2:19" x14ac:dyDescent="0.25">
      <c r="B21" s="2" t="s">
        <v>19</v>
      </c>
      <c r="C21" s="5"/>
      <c r="D21" s="5"/>
      <c r="E21" s="5"/>
      <c r="F21" s="20"/>
      <c r="G21" s="20"/>
      <c r="H21" s="20">
        <f xml:space="preserve"> H20/H22</f>
        <v>0.12612612612612611</v>
      </c>
      <c r="I21" s="20"/>
      <c r="J21" s="20"/>
      <c r="K21" s="20"/>
      <c r="L21" s="20"/>
      <c r="M21" s="20"/>
      <c r="N21" s="20"/>
      <c r="O21" s="20"/>
      <c r="P21" s="20">
        <f t="shared" ref="P21" si="4" xml:space="preserve"> P20/P22</f>
        <v>-0.13513513513513514</v>
      </c>
      <c r="Q21" s="20"/>
      <c r="R21" s="20"/>
      <c r="S21" s="20"/>
    </row>
    <row r="22" spans="2:19" x14ac:dyDescent="0.25">
      <c r="B22" s="2" t="s">
        <v>20</v>
      </c>
      <c r="C22" s="3"/>
      <c r="D22" s="3"/>
      <c r="E22" s="3"/>
      <c r="F22" s="15"/>
      <c r="G22" s="15"/>
      <c r="H22" s="15">
        <v>111</v>
      </c>
      <c r="I22" s="15"/>
      <c r="J22" s="15"/>
      <c r="K22" s="15"/>
      <c r="L22" s="15"/>
      <c r="M22" s="19"/>
      <c r="N22" s="19"/>
      <c r="O22" s="16"/>
      <c r="P22" s="19">
        <v>111</v>
      </c>
      <c r="Q22" s="16"/>
      <c r="R22" s="16"/>
      <c r="S22" s="16"/>
    </row>
    <row r="23" spans="2:19" x14ac:dyDescent="0.25"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</row>
    <row r="24" spans="2:19" x14ac:dyDescent="0.25">
      <c r="B24" s="2" t="s">
        <v>37</v>
      </c>
      <c r="D24" s="11"/>
      <c r="E24" s="11"/>
      <c r="F24" s="13"/>
      <c r="G24" s="13"/>
      <c r="H24" s="13" t="e">
        <f t="shared" ref="H24" si="5" xml:space="preserve"> H11 / D11 - 1</f>
        <v>#DIV/0!</v>
      </c>
      <c r="I24" s="13"/>
      <c r="J24" s="13"/>
      <c r="K24" s="13"/>
      <c r="L24" s="13"/>
      <c r="M24" s="13"/>
      <c r="N24" s="13"/>
      <c r="O24" s="13"/>
      <c r="P24" s="13">
        <f xml:space="preserve"> P11 / L11 - 1</f>
        <v>-0.24945770065075923</v>
      </c>
      <c r="Q24" s="13"/>
      <c r="R24" s="13"/>
      <c r="S24" s="13"/>
    </row>
    <row r="25" spans="2:19" x14ac:dyDescent="0.25"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</row>
    <row r="26" spans="2:19" x14ac:dyDescent="0.25">
      <c r="B26" s="3" t="s">
        <v>36</v>
      </c>
      <c r="C26" s="3"/>
      <c r="D26" s="10">
        <v>-460</v>
      </c>
      <c r="E26" s="10">
        <v>-86</v>
      </c>
      <c r="F26" s="19">
        <v>121</v>
      </c>
      <c r="G26" s="19">
        <v>707</v>
      </c>
      <c r="H26" s="19">
        <v>-202</v>
      </c>
      <c r="I26" s="19"/>
      <c r="J26" s="19"/>
      <c r="K26" s="19"/>
      <c r="L26" s="19"/>
      <c r="M26" s="19"/>
      <c r="N26" s="19"/>
      <c r="O26" s="19"/>
      <c r="P26" s="19">
        <v>-92</v>
      </c>
      <c r="Q26" s="16"/>
      <c r="R26" s="16"/>
      <c r="S26" s="16"/>
    </row>
    <row r="27" spans="2:19" x14ac:dyDescent="0.25">
      <c r="B27" s="3" t="s">
        <v>35</v>
      </c>
      <c r="C27" s="3"/>
      <c r="D27" s="10">
        <v>-221</v>
      </c>
      <c r="E27" s="10">
        <v>-327</v>
      </c>
      <c r="F27" s="19">
        <v>-185</v>
      </c>
      <c r="G27" s="19">
        <v>-93</v>
      </c>
      <c r="H27" s="19">
        <v>-94</v>
      </c>
      <c r="I27" s="19"/>
      <c r="J27" s="19"/>
      <c r="K27" s="19"/>
      <c r="L27" s="19"/>
      <c r="M27" s="19"/>
      <c r="N27" s="19"/>
      <c r="O27" s="19"/>
      <c r="P27" s="19">
        <v>-110</v>
      </c>
      <c r="Q27" s="16"/>
      <c r="R27" s="16"/>
      <c r="S27" s="16"/>
    </row>
    <row r="28" spans="2:19" x14ac:dyDescent="0.25">
      <c r="B28" s="3" t="s">
        <v>21</v>
      </c>
      <c r="C28" s="3"/>
      <c r="D28" s="3">
        <f>D26+D27</f>
        <v>-681</v>
      </c>
      <c r="E28" s="3">
        <f t="shared" ref="E28:P28" si="6">E26+E27</f>
        <v>-413</v>
      </c>
      <c r="F28" s="15">
        <f t="shared" si="6"/>
        <v>-64</v>
      </c>
      <c r="G28" s="15">
        <f t="shared" si="6"/>
        <v>614</v>
      </c>
      <c r="H28" s="15">
        <f t="shared" si="6"/>
        <v>-296</v>
      </c>
      <c r="I28" s="15"/>
      <c r="J28" s="15"/>
      <c r="K28" s="15"/>
      <c r="L28" s="15"/>
      <c r="M28" s="15"/>
      <c r="N28" s="15"/>
      <c r="O28" s="15"/>
      <c r="P28" s="15">
        <f t="shared" si="6"/>
        <v>-202</v>
      </c>
      <c r="Q28" s="16"/>
      <c r="R28" s="16"/>
      <c r="S28" s="16"/>
    </row>
    <row r="29" spans="2:19" x14ac:dyDescent="0.25">
      <c r="B29" s="3" t="s">
        <v>38</v>
      </c>
      <c r="D29" s="10">
        <v>-63</v>
      </c>
      <c r="E29" s="10">
        <v>-64</v>
      </c>
      <c r="F29" s="19">
        <v>-57</v>
      </c>
      <c r="G29" s="19">
        <v>-55</v>
      </c>
      <c r="H29" s="19">
        <v>-55</v>
      </c>
      <c r="I29" s="19"/>
      <c r="J29" s="19"/>
      <c r="K29" s="19"/>
      <c r="L29" s="19"/>
      <c r="M29" s="19"/>
      <c r="N29" s="19"/>
      <c r="O29" s="19"/>
      <c r="P29" s="19">
        <v>-14</v>
      </c>
      <c r="Q29" s="16"/>
      <c r="R29" s="16"/>
      <c r="S29" s="16"/>
    </row>
    <row r="32" spans="2:19" x14ac:dyDescent="0.25">
      <c r="B32" s="3" t="s">
        <v>41</v>
      </c>
      <c r="D32" s="12"/>
      <c r="K32" s="12">
        <v>0.36699999999999999</v>
      </c>
    </row>
    <row r="33" spans="15:16" x14ac:dyDescent="0.25">
      <c r="O33" t="s">
        <v>42</v>
      </c>
      <c r="P33" t="s">
        <v>45</v>
      </c>
    </row>
    <row r="34" spans="15:16" x14ac:dyDescent="0.25">
      <c r="P34" t="s">
        <v>49</v>
      </c>
    </row>
    <row r="35" spans="15:16" x14ac:dyDescent="0.25">
      <c r="P35" t="s">
        <v>46</v>
      </c>
    </row>
    <row r="36" spans="15:16" x14ac:dyDescent="0.25">
      <c r="P36" t="s">
        <v>47</v>
      </c>
    </row>
    <row r="37" spans="15:16" x14ac:dyDescent="0.25">
      <c r="P37" t="s">
        <v>50</v>
      </c>
    </row>
    <row r="38" spans="15:16" x14ac:dyDescent="0.25">
      <c r="P38" t="s">
        <v>51</v>
      </c>
    </row>
  </sheetData>
  <hyperlinks>
    <hyperlink ref="A1" location="Main!A1" display="Main" xr:uid="{8700012B-1663-4F72-A9B4-B92390B41D1E}"/>
  </hyperlinks>
  <pageMargins left="0.7" right="0.7" top="0.75" bottom="0.75" header="0.3" footer="0.3"/>
  <pageSetup orientation="portrait" horizontalDpi="1200" verticalDpi="120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41BEE4C9A91F44BB4A4EF8E0A71E02" ma:contentTypeVersion="4" ma:contentTypeDescription="Create a new document." ma:contentTypeScope="" ma:versionID="d4db93f7cdcc50be3ddb7642c8d50e9a">
  <xsd:schema xmlns:xsd="http://www.w3.org/2001/XMLSchema" xmlns:xs="http://www.w3.org/2001/XMLSchema" xmlns:p="http://schemas.microsoft.com/office/2006/metadata/properties" xmlns:ns3="878aac0c-df32-40a9-a231-d93e9c7b9b1a" targetNamespace="http://schemas.microsoft.com/office/2006/metadata/properties" ma:root="true" ma:fieldsID="b63aaf3684aa43c37ed0cc1f5c2cf36e" ns3:_="">
    <xsd:import namespace="878aac0c-df32-40a9-a231-d93e9c7b9b1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8aac0c-df32-40a9-a231-d93e9c7b9b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D65B96D-4012-4621-9665-52F685045C2D}">
  <ds:schemaRefs>
    <ds:schemaRef ds:uri="878aac0c-df32-40a9-a231-d93e9c7b9b1a"/>
    <ds:schemaRef ds:uri="http://schemas.microsoft.com/office/2006/documentManagement/types"/>
    <ds:schemaRef ds:uri="http://purl.org/dc/elements/1.1/"/>
    <ds:schemaRef ds:uri="http://www.w3.org/XML/1998/namespace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F9D266F6-4EBB-4FCE-8CE5-50B9641EB0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8aac0c-df32-40a9-a231-d93e9c7b9b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8A951E8-5D72-42FD-8030-87DD7D8D401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Quach</dc:creator>
  <cp:lastModifiedBy>Joey Chew</cp:lastModifiedBy>
  <dcterms:created xsi:type="dcterms:W3CDTF">2025-03-07T15:54:01Z</dcterms:created>
  <dcterms:modified xsi:type="dcterms:W3CDTF">2025-06-02T17:58:42Z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0x010100C341BEE4C9A91F44BB4A4EF8E0A71E02</vt:lpwstr>
  </property>
</Properties>
</file>