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GitHub\Models\Emerging Tech\"/>
    </mc:Choice>
  </mc:AlternateContent>
  <xr:revisionPtr revIDLastSave="0" documentId="13_ncr:1_{4ADD46D5-900E-48C8-B6FD-3202ADDD4074}" xr6:coauthVersionLast="47" xr6:coauthVersionMax="47" xr10:uidLastSave="{00000000-0000-0000-0000-000000000000}"/>
  <bookViews>
    <workbookView xWindow="-120" yWindow="-120" windowWidth="38640" windowHeight="21120" activeTab="3" xr2:uid="{74C982A1-EE30-4588-AA95-0E58E4E415F0}"/>
  </bookViews>
  <sheets>
    <sheet name="Main" sheetId="1" r:id="rId1"/>
    <sheet name="Model" sheetId="2" r:id="rId2"/>
    <sheet name="Debt" sheetId="9" r:id="rId3"/>
    <sheet name="Peer Comparisons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2" l="1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9" i="2"/>
  <c r="V15" i="2"/>
  <c r="W15" i="2"/>
  <c r="X15" i="2"/>
  <c r="Y15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X22" i="2"/>
  <c r="Y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X23" i="2"/>
  <c r="Y23" i="2"/>
  <c r="D23" i="2"/>
  <c r="D22" i="2"/>
  <c r="X20" i="2"/>
  <c r="Y20" i="2"/>
  <c r="Z20" i="2"/>
  <c r="W19" i="2"/>
  <c r="X19" i="2"/>
  <c r="Y19" i="2"/>
  <c r="Z19" i="2"/>
  <c r="V20" i="2"/>
  <c r="W20" i="2"/>
  <c r="V19" i="2"/>
  <c r="V9" i="2"/>
  <c r="W22" i="2"/>
  <c r="X9" i="2"/>
  <c r="Y9" i="2"/>
  <c r="V12" i="2"/>
  <c r="X12" i="2"/>
  <c r="Y12" i="2"/>
  <c r="E20" i="2"/>
  <c r="F20" i="2"/>
  <c r="G20" i="2"/>
  <c r="H20" i="2"/>
  <c r="H19" i="2"/>
  <c r="I19" i="2"/>
  <c r="J19" i="2"/>
  <c r="K19" i="2"/>
  <c r="D15" i="2"/>
  <c r="E15" i="2"/>
  <c r="F15" i="2"/>
  <c r="G15" i="2"/>
  <c r="D12" i="2"/>
  <c r="E12" i="2"/>
  <c r="F12" i="2"/>
  <c r="G12" i="2"/>
  <c r="D9" i="2"/>
  <c r="E9" i="2"/>
  <c r="F9" i="2"/>
  <c r="G9" i="2"/>
  <c r="B7" i="9"/>
  <c r="I9" i="2"/>
  <c r="I20" i="2"/>
  <c r="J20" i="2"/>
  <c r="L19" i="2"/>
  <c r="M19" i="2"/>
  <c r="H15" i="2"/>
  <c r="I15" i="2"/>
  <c r="H9" i="2"/>
  <c r="H12" i="2" s="1"/>
  <c r="I12" i="2"/>
  <c r="U20" i="2"/>
  <c r="U19" i="2"/>
  <c r="T19" i="2"/>
  <c r="Q15" i="2"/>
  <c r="U15" i="2"/>
  <c r="U9" i="2"/>
  <c r="U12" i="2" s="1"/>
  <c r="W12" i="2" l="1"/>
  <c r="W23" i="2" s="1"/>
  <c r="M29" i="2"/>
  <c r="L29" i="2"/>
  <c r="J15" i="2"/>
  <c r="K15" i="2"/>
  <c r="L15" i="2"/>
  <c r="M15" i="2"/>
  <c r="N15" i="2"/>
  <c r="O15" i="2"/>
  <c r="P15" i="2"/>
  <c r="R15" i="2"/>
  <c r="S15" i="2"/>
  <c r="T15" i="2"/>
  <c r="J9" i="2" l="1"/>
  <c r="J12" i="2" s="1"/>
  <c r="K9" i="2"/>
  <c r="K12" i="2" s="1"/>
  <c r="M9" i="2"/>
  <c r="M12" i="2" s="1"/>
  <c r="N9" i="2"/>
  <c r="N12" i="2" s="1"/>
  <c r="O9" i="2"/>
  <c r="O12" i="2" s="1"/>
  <c r="P9" i="2"/>
  <c r="P12" i="2" s="1"/>
  <c r="R9" i="2"/>
  <c r="R12" i="2" s="1"/>
  <c r="S9" i="2"/>
  <c r="S12" i="2" s="1"/>
  <c r="L9" i="2" l="1"/>
  <c r="L12" i="2" s="1"/>
  <c r="P19" i="2"/>
  <c r="Q9" i="2"/>
  <c r="Q12" i="2" s="1"/>
  <c r="R20" i="2"/>
  <c r="T9" i="2"/>
  <c r="T12" i="2" s="1"/>
  <c r="T20" i="2"/>
  <c r="K20" i="2"/>
  <c r="L20" i="2"/>
  <c r="M20" i="2"/>
  <c r="N20" i="2"/>
  <c r="O20" i="2"/>
  <c r="P20" i="2"/>
  <c r="Q20" i="2"/>
  <c r="S20" i="2"/>
  <c r="T29" i="2"/>
  <c r="N19" i="2"/>
  <c r="O19" i="2"/>
  <c r="Q19" i="2"/>
  <c r="R19" i="2"/>
  <c r="S19" i="2"/>
  <c r="U29" i="2" l="1"/>
  <c r="S29" i="2"/>
  <c r="Q29" i="2"/>
  <c r="N29" i="2"/>
  <c r="O29" i="2"/>
  <c r="P29" i="2"/>
  <c r="R29" i="2"/>
  <c r="B6" i="1"/>
  <c r="B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Quach</author>
  </authors>
  <commentList>
    <comment ref="A8" authorId="0" shapeId="0" xr:uid="{9BF3E320-2C8B-452E-893D-8D9DA8F99FD7}">
      <text>
        <r>
          <rPr>
            <b/>
            <sz val="9"/>
            <color indexed="81"/>
            <rFont val="Tahoma"/>
            <family val="2"/>
          </rPr>
          <t>Alex Quach:</t>
        </r>
        <r>
          <rPr>
            <sz val="9"/>
            <color indexed="81"/>
            <rFont val="Tahoma"/>
            <family val="2"/>
          </rPr>
          <t xml:space="preserve">
Long Term Debt</t>
        </r>
      </text>
    </comment>
  </commentList>
</comments>
</file>

<file path=xl/sharedStrings.xml><?xml version="1.0" encoding="utf-8"?>
<sst xmlns="http://schemas.openxmlformats.org/spreadsheetml/2006/main" count="100" uniqueCount="91">
  <si>
    <t>Price</t>
  </si>
  <si>
    <t>Symbol:</t>
  </si>
  <si>
    <t>Shares Outstanding</t>
  </si>
  <si>
    <t>Market Cap</t>
  </si>
  <si>
    <t>Debt</t>
  </si>
  <si>
    <t>Q12025</t>
  </si>
  <si>
    <t>(In Millions)</t>
  </si>
  <si>
    <t>Enterprise Value</t>
  </si>
  <si>
    <t>Main</t>
  </si>
  <si>
    <t>Revenue</t>
  </si>
  <si>
    <t>Gross Profit</t>
  </si>
  <si>
    <t>Operating Income</t>
  </si>
  <si>
    <t>Net Income</t>
  </si>
  <si>
    <t>FCF</t>
  </si>
  <si>
    <t>Q32022</t>
  </si>
  <si>
    <t>Q42022</t>
  </si>
  <si>
    <t>Q12023</t>
  </si>
  <si>
    <t>Q22023</t>
  </si>
  <si>
    <t>Q32023</t>
  </si>
  <si>
    <t>Q42023</t>
  </si>
  <si>
    <t>Q12024</t>
  </si>
  <si>
    <t>Q22024</t>
  </si>
  <si>
    <t>Q32024</t>
  </si>
  <si>
    <t>Q42024</t>
  </si>
  <si>
    <t>Capital Expendature</t>
  </si>
  <si>
    <t>Cash Flow from Operations</t>
  </si>
  <si>
    <t>Cash + PPE</t>
  </si>
  <si>
    <t>Book Value</t>
  </si>
  <si>
    <t>Q22025</t>
  </si>
  <si>
    <t>Q32025</t>
  </si>
  <si>
    <t>Q42025</t>
  </si>
  <si>
    <t>Cash Per Share</t>
  </si>
  <si>
    <t>Q12026</t>
  </si>
  <si>
    <t>Cost Of Revenue</t>
  </si>
  <si>
    <t>Diluted EPS</t>
  </si>
  <si>
    <t>Basic EPS</t>
  </si>
  <si>
    <t>Cash Flow Growth</t>
  </si>
  <si>
    <t>Guidance</t>
  </si>
  <si>
    <t>(IN MILLIONS)</t>
  </si>
  <si>
    <t>Events</t>
  </si>
  <si>
    <t>Revenue Growth YOY Q</t>
  </si>
  <si>
    <t>Revenue Growth last Q</t>
  </si>
  <si>
    <t>Income Before taxes</t>
  </si>
  <si>
    <t>Tax</t>
  </si>
  <si>
    <t>Gross Margin</t>
  </si>
  <si>
    <t>N/A</t>
  </si>
  <si>
    <t>Operating Margin</t>
  </si>
  <si>
    <t>R&amp;D</t>
  </si>
  <si>
    <t>Q12022</t>
  </si>
  <si>
    <t>Q22022</t>
  </si>
  <si>
    <t>SMCI - Supermicro INC</t>
  </si>
  <si>
    <t>P/Sales</t>
  </si>
  <si>
    <t>P/Book</t>
  </si>
  <si>
    <t>EV/EBITDA</t>
  </si>
  <si>
    <t>EV/R</t>
  </si>
  <si>
    <t>Trl P/E</t>
  </si>
  <si>
    <t>Fwd P/E</t>
  </si>
  <si>
    <t>0% Convertible Sr. Notes 2030</t>
  </si>
  <si>
    <t>0% Convertible Sr. 2029</t>
  </si>
  <si>
    <t>2.25% Convertible Sr 2028</t>
  </si>
  <si>
    <t>Lines of Credit</t>
  </si>
  <si>
    <t>Long Term Loans</t>
  </si>
  <si>
    <t>6-7 billion</t>
  </si>
  <si>
    <t>0.30 to 0.42 EPS</t>
  </si>
  <si>
    <t>Q42021</t>
  </si>
  <si>
    <t>Q12021</t>
  </si>
  <si>
    <t>Q22021</t>
  </si>
  <si>
    <t>Q32021</t>
  </si>
  <si>
    <t>SG&amp;A</t>
  </si>
  <si>
    <t>(Based on earnings projections)</t>
  </si>
  <si>
    <t>Company</t>
  </si>
  <si>
    <t>Revenue (TTM)</t>
  </si>
  <si>
    <t>Diluted EPS / Net income (TTM)</t>
  </si>
  <si>
    <t>Gross margin</t>
  </si>
  <si>
    <t>Operating margin</t>
  </si>
  <si>
    <t>P/E (TTM)</t>
  </si>
  <si>
    <t>Fwd P/E (FY +1)</t>
  </si>
  <si>
    <t>EV/EBITDA (TTM)</t>
  </si>
  <si>
    <t>Price / Sales</t>
  </si>
  <si>
    <t>Super Micro Computer (SMCI)</t>
  </si>
  <si>
    <t>$21.97 B</t>
  </si>
  <si>
    <t>1.66 / $1.05 B</t>
  </si>
  <si>
    <t>Dell Technologies (DELL)</t>
  </si>
  <si>
    <t>96.63 B</t>
  </si>
  <si>
    <t>6.27 / 4.48 B</t>
  </si>
  <si>
    <t>Hewlett Packard Enterprise (HPE)</t>
  </si>
  <si>
    <t>31.55 B</t>
  </si>
  <si>
    <t>0.97 / 1.37 B</t>
  </si>
  <si>
    <t>Cisco Systems (CSCO)</t>
  </si>
  <si>
    <t>55.62 B</t>
  </si>
  <si>
    <t>2.44 / 9.79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</si>
</sst>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m/d/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14" fontId="5" fillId="0" borderId="0" xfId="0" applyNumberFormat="1" applyFont="1"/>
    <xf numFmtId="3" fontId="6" fillId="2" borderId="0" xfId="0" applyNumberFormat="1" applyFont="1" applyFill="1"/>
    <xf numFmtId="1" fontId="6" fillId="2" borderId="0" xfId="0" applyNumberFormat="1" applyFont="1" applyFill="1"/>
    <xf numFmtId="0" fontId="6" fillId="2" borderId="0" xfId="0" applyFont="1" applyFill="1"/>
    <xf numFmtId="9" fontId="5" fillId="0" borderId="0" xfId="1" applyFont="1"/>
    <xf numFmtId="9" fontId="5" fillId="0" borderId="0" xfId="1" applyFont="1" applyFill="1"/>
    <xf numFmtId="0" fontId="6" fillId="0" borderId="0" xfId="0" applyFont="1"/>
    <xf numFmtId="0" fontId="5" fillId="0" borderId="0" xfId="1" applyNumberFormat="1" applyFont="1"/>
    <xf numFmtId="10" fontId="5" fillId="0" borderId="0" xfId="0" applyNumberFormat="1" applyFont="1"/>
    <xf numFmtId="0" fontId="5" fillId="0" borderId="1" xfId="0" applyFont="1" applyBorder="1"/>
    <xf numFmtId="0" fontId="5" fillId="0" borderId="2" xfId="0" applyFont="1" applyBorder="1"/>
    <xf numFmtId="1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8" fontId="6" fillId="0" borderId="0" xfId="0" applyNumberFormat="1" applyFont="1" applyAlignment="1">
      <alignment vertical="center"/>
    </xf>
    <xf numFmtId="10" fontId="5" fillId="0" borderId="0" xfId="0" applyNumberFormat="1" applyFont="1" applyAlignment="1">
      <alignment vertical="center"/>
    </xf>
    <xf numFmtId="0" fontId="7" fillId="0" borderId="0" xfId="2" applyFont="1"/>
    <xf numFmtId="164" fontId="5" fillId="0" borderId="0" xfId="0" applyNumberFormat="1" applyFont="1"/>
    <xf numFmtId="3" fontId="5" fillId="0" borderId="0" xfId="0" applyNumberFormat="1" applyFont="1"/>
    <xf numFmtId="0" fontId="8" fillId="0" borderId="0" xfId="0" applyFont="1"/>
    <xf numFmtId="4" fontId="5" fillId="0" borderId="0" xfId="0" applyNumberFormat="1" applyFont="1"/>
    <xf numFmtId="3" fontId="6" fillId="0" borderId="0" xfId="0" applyNumberFormat="1" applyFont="1"/>
    <xf numFmtId="0" fontId="9" fillId="0" borderId="0" xfId="0" applyFont="1"/>
    <xf numFmtId="0" fontId="5" fillId="0" borderId="0" xfId="0" applyFont="1"/>
    <xf numFmtId="0" fontId="5" fillId="0" borderId="5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1C10-986F-41A4-B3DD-2A72A923BC11}">
  <dimension ref="A1:E16"/>
  <sheetViews>
    <sheetView workbookViewId="0">
      <selection activeCell="C17" sqref="C17"/>
    </sheetView>
  </sheetViews>
  <sheetFormatPr defaultRowHeight="14.25" x14ac:dyDescent="0.2"/>
  <cols>
    <col min="1" max="1" width="19.85546875" style="1" bestFit="1" customWidth="1"/>
    <col min="2" max="2" width="19.5703125" style="1" bestFit="1" customWidth="1"/>
    <col min="3" max="3" width="11.5703125" style="1" bestFit="1" customWidth="1"/>
    <col min="4" max="4" width="16.140625" style="1" bestFit="1" customWidth="1"/>
    <col min="5" max="5" width="6.7109375" style="1" bestFit="1" customWidth="1"/>
    <col min="6" max="16384" width="9.140625" style="1"/>
  </cols>
  <sheetData>
    <row r="1" spans="1:5" x14ac:dyDescent="0.2">
      <c r="A1" s="1" t="s">
        <v>1</v>
      </c>
      <c r="B1" s="1" t="s">
        <v>50</v>
      </c>
    </row>
    <row r="3" spans="1:5" x14ac:dyDescent="0.2">
      <c r="A3" s="1" t="s">
        <v>6</v>
      </c>
    </row>
    <row r="4" spans="1:5" x14ac:dyDescent="0.2">
      <c r="A4" s="1" t="s">
        <v>0</v>
      </c>
      <c r="B4" s="1">
        <v>46.62</v>
      </c>
      <c r="C4" s="2">
        <v>45875</v>
      </c>
    </row>
    <row r="5" spans="1:5" x14ac:dyDescent="0.2">
      <c r="A5" s="1" t="s">
        <v>2</v>
      </c>
      <c r="B5" s="1">
        <v>597</v>
      </c>
      <c r="C5" s="1" t="s">
        <v>5</v>
      </c>
    </row>
    <row r="6" spans="1:5" x14ac:dyDescent="0.2">
      <c r="A6" s="1" t="s">
        <v>3</v>
      </c>
      <c r="B6" s="1">
        <f xml:space="preserve"> B4 * B5</f>
        <v>27832.14</v>
      </c>
    </row>
    <row r="7" spans="1:5" x14ac:dyDescent="0.2">
      <c r="A7" s="1" t="s">
        <v>26</v>
      </c>
      <c r="B7" s="1">
        <v>5170</v>
      </c>
    </row>
    <row r="8" spans="1:5" x14ac:dyDescent="0.2">
      <c r="A8" s="1" t="s">
        <v>4</v>
      </c>
      <c r="B8" s="1">
        <v>4760</v>
      </c>
      <c r="D8" s="1" t="s">
        <v>31</v>
      </c>
      <c r="E8" s="1">
        <v>4.32</v>
      </c>
    </row>
    <row r="9" spans="1:5" x14ac:dyDescent="0.2">
      <c r="A9" s="1" t="s">
        <v>7</v>
      </c>
      <c r="B9" s="1">
        <f>B6 - B7 + B8</f>
        <v>27422.14</v>
      </c>
      <c r="D9" s="1" t="s">
        <v>27</v>
      </c>
      <c r="E9" s="1">
        <v>5.27</v>
      </c>
    </row>
    <row r="11" spans="1:5" x14ac:dyDescent="0.2">
      <c r="A11" s="1" t="s">
        <v>51</v>
      </c>
      <c r="B11" s="1">
        <v>1.68</v>
      </c>
    </row>
    <row r="12" spans="1:5" x14ac:dyDescent="0.2">
      <c r="A12" s="1" t="s">
        <v>52</v>
      </c>
      <c r="B12" s="1">
        <v>5.68</v>
      </c>
    </row>
    <row r="13" spans="1:5" x14ac:dyDescent="0.2">
      <c r="A13" s="1" t="s">
        <v>53</v>
      </c>
      <c r="B13" s="1">
        <v>25.72</v>
      </c>
    </row>
    <row r="14" spans="1:5" x14ac:dyDescent="0.2">
      <c r="A14" s="1" t="s">
        <v>54</v>
      </c>
      <c r="B14" s="1">
        <v>1.63</v>
      </c>
    </row>
    <row r="15" spans="1:5" x14ac:dyDescent="0.2">
      <c r="A15" s="1" t="s">
        <v>55</v>
      </c>
      <c r="B15" s="1">
        <v>26.33</v>
      </c>
    </row>
    <row r="16" spans="1:5" x14ac:dyDescent="0.2">
      <c r="A16" s="1" t="s">
        <v>56</v>
      </c>
      <c r="B16" s="1">
        <v>17</v>
      </c>
      <c r="C16" s="1" t="s">
        <v>69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38C8F-3B6A-4584-925C-61BD108C4B76}">
  <dimension ref="A1:AD74"/>
  <sheetViews>
    <sheetView workbookViewId="0">
      <selection activeCell="T17" sqref="T17"/>
    </sheetView>
  </sheetViews>
  <sheetFormatPr defaultRowHeight="14.25" outlineLevelRow="1" x14ac:dyDescent="0.2"/>
  <cols>
    <col min="1" max="1" width="9.140625" style="1"/>
    <col min="2" max="2" width="28.28515625" style="1" bestFit="1" customWidth="1"/>
    <col min="3" max="14" width="9.140625" style="1"/>
    <col min="15" max="17" width="13.140625" style="1" customWidth="1"/>
    <col min="18" max="18" width="18.85546875" style="1" customWidth="1"/>
    <col min="19" max="19" width="14.85546875" style="1" customWidth="1"/>
    <col min="20" max="20" width="15" style="1" customWidth="1"/>
    <col min="21" max="21" width="8.42578125" style="1" bestFit="1" customWidth="1"/>
    <col min="22" max="22" width="9.28515625" style="1" bestFit="1" customWidth="1"/>
    <col min="23" max="23" width="9.5703125" style="1" bestFit="1" customWidth="1"/>
    <col min="24" max="16384" width="9.140625" style="1"/>
  </cols>
  <sheetData>
    <row r="1" spans="1:25" x14ac:dyDescent="0.2">
      <c r="A1" s="26" t="s">
        <v>8</v>
      </c>
      <c r="B1" s="1" t="s">
        <v>38</v>
      </c>
    </row>
    <row r="2" spans="1:25" x14ac:dyDescent="0.2">
      <c r="A2" s="27"/>
      <c r="B2" s="27"/>
      <c r="C2" s="27"/>
      <c r="D2" s="27" t="s">
        <v>65</v>
      </c>
      <c r="E2" s="27" t="s">
        <v>66</v>
      </c>
      <c r="F2" s="27" t="s">
        <v>67</v>
      </c>
      <c r="G2" s="27" t="s">
        <v>64</v>
      </c>
      <c r="H2" s="27" t="s">
        <v>48</v>
      </c>
      <c r="I2" s="27" t="s">
        <v>49</v>
      </c>
      <c r="J2" s="27" t="s">
        <v>14</v>
      </c>
      <c r="K2" s="27" t="s">
        <v>15</v>
      </c>
      <c r="L2" s="27" t="s">
        <v>16</v>
      </c>
      <c r="M2" s="27" t="s">
        <v>17</v>
      </c>
      <c r="N2" s="27" t="s">
        <v>18</v>
      </c>
      <c r="O2" s="27" t="s">
        <v>19</v>
      </c>
      <c r="P2" s="27" t="s">
        <v>20</v>
      </c>
      <c r="Q2" s="27" t="s">
        <v>21</v>
      </c>
      <c r="R2" s="27" t="s">
        <v>22</v>
      </c>
      <c r="S2" s="27" t="s">
        <v>23</v>
      </c>
      <c r="T2" s="27" t="s">
        <v>5</v>
      </c>
      <c r="U2" s="27" t="s">
        <v>28</v>
      </c>
      <c r="V2" s="27" t="s">
        <v>29</v>
      </c>
      <c r="W2" s="27" t="s">
        <v>30</v>
      </c>
      <c r="X2" s="27" t="s">
        <v>32</v>
      </c>
    </row>
    <row r="3" spans="1:25" x14ac:dyDescent="0.2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6" spans="1:25" x14ac:dyDescent="0.2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</row>
    <row r="7" spans="1:25" s="5" customFormat="1" ht="15" x14ac:dyDescent="0.25">
      <c r="A7" s="3"/>
      <c r="B7" s="3" t="s">
        <v>9</v>
      </c>
      <c r="C7" s="3"/>
      <c r="D7" s="3">
        <v>762.2</v>
      </c>
      <c r="E7" s="3">
        <v>830.3</v>
      </c>
      <c r="F7" s="3">
        <v>895.9</v>
      </c>
      <c r="G7" s="3">
        <v>1069</v>
      </c>
      <c r="H7" s="3">
        <v>1032.7</v>
      </c>
      <c r="I7" s="3">
        <v>1172.4000000000001</v>
      </c>
      <c r="J7" s="3">
        <v>1355.5</v>
      </c>
      <c r="K7" s="3">
        <v>1635.5</v>
      </c>
      <c r="L7" s="3">
        <v>1852.1</v>
      </c>
      <c r="M7" s="3">
        <v>1803.2</v>
      </c>
      <c r="N7" s="3">
        <v>1283.3</v>
      </c>
      <c r="O7" s="3">
        <v>2184.9</v>
      </c>
      <c r="P7" s="3">
        <v>2119.6999999999998</v>
      </c>
      <c r="Q7" s="3">
        <v>3664.9</v>
      </c>
      <c r="R7" s="3">
        <v>3850.1</v>
      </c>
      <c r="S7" s="3">
        <v>5354.6</v>
      </c>
      <c r="T7" s="3">
        <v>5937.3</v>
      </c>
      <c r="U7" s="4">
        <v>5678</v>
      </c>
      <c r="V7" s="4">
        <v>4599.8999999999996</v>
      </c>
      <c r="W7" s="4">
        <v>5757</v>
      </c>
    </row>
    <row r="8" spans="1:25" x14ac:dyDescent="0.2">
      <c r="A8" s="28"/>
      <c r="B8" s="28" t="s">
        <v>33</v>
      </c>
      <c r="C8" s="28"/>
      <c r="D8" s="28">
        <v>632.29999999999995</v>
      </c>
      <c r="E8" s="28">
        <v>694.2</v>
      </c>
      <c r="F8" s="28">
        <v>772.9</v>
      </c>
      <c r="G8" s="28">
        <v>923.5</v>
      </c>
      <c r="H8" s="28">
        <v>894.6</v>
      </c>
      <c r="I8" s="28">
        <v>1008.7</v>
      </c>
      <c r="J8" s="29">
        <v>1144.7</v>
      </c>
      <c r="K8" s="29">
        <v>1348.1</v>
      </c>
      <c r="L8" s="29">
        <v>1504.6</v>
      </c>
      <c r="M8" s="29">
        <v>1465.8</v>
      </c>
      <c r="N8" s="29">
        <v>1056.9000000000001</v>
      </c>
      <c r="O8" s="1">
        <v>1813.2</v>
      </c>
      <c r="P8" s="29">
        <v>1766</v>
      </c>
      <c r="Q8" s="29">
        <v>3100.6</v>
      </c>
      <c r="R8" s="1">
        <v>3252.7</v>
      </c>
      <c r="S8" s="1">
        <v>4808.6000000000004</v>
      </c>
      <c r="T8" s="1">
        <v>5161.7</v>
      </c>
      <c r="U8" s="1">
        <v>5007.8999999999996</v>
      </c>
      <c r="V8" s="1">
        <v>4159.7</v>
      </c>
      <c r="W8" s="1">
        <v>5212</v>
      </c>
    </row>
    <row r="9" spans="1:25" s="5" customFormat="1" ht="15" x14ac:dyDescent="0.25">
      <c r="A9" s="3"/>
      <c r="B9" s="3" t="s">
        <v>10</v>
      </c>
      <c r="C9" s="4"/>
      <c r="D9" s="4">
        <f t="shared" ref="D9:G9" si="0">D7 -D8</f>
        <v>129.90000000000009</v>
      </c>
      <c r="E9" s="4">
        <f t="shared" si="0"/>
        <v>136.09999999999991</v>
      </c>
      <c r="F9" s="4">
        <f t="shared" si="0"/>
        <v>123</v>
      </c>
      <c r="G9" s="4">
        <f t="shared" si="0"/>
        <v>145.5</v>
      </c>
      <c r="H9" s="4">
        <f t="shared" ref="H9:Y9" si="1">H7 -H8</f>
        <v>138.10000000000002</v>
      </c>
      <c r="I9" s="4">
        <f>I7 -I8</f>
        <v>163.70000000000005</v>
      </c>
      <c r="J9" s="4">
        <f t="shared" si="1"/>
        <v>210.79999999999995</v>
      </c>
      <c r="K9" s="4">
        <f t="shared" si="1"/>
        <v>287.40000000000009</v>
      </c>
      <c r="L9" s="4">
        <f t="shared" si="1"/>
        <v>347.5</v>
      </c>
      <c r="M9" s="4">
        <f t="shared" si="1"/>
        <v>337.40000000000009</v>
      </c>
      <c r="N9" s="4">
        <f t="shared" si="1"/>
        <v>226.39999999999986</v>
      </c>
      <c r="O9" s="4">
        <f t="shared" si="1"/>
        <v>371.70000000000005</v>
      </c>
      <c r="P9" s="4">
        <f t="shared" si="1"/>
        <v>353.69999999999982</v>
      </c>
      <c r="Q9" s="4">
        <f t="shared" si="1"/>
        <v>564.30000000000018</v>
      </c>
      <c r="R9" s="4">
        <f t="shared" si="1"/>
        <v>597.40000000000009</v>
      </c>
      <c r="S9" s="4">
        <f t="shared" si="1"/>
        <v>546</v>
      </c>
      <c r="T9" s="4">
        <f t="shared" si="1"/>
        <v>775.60000000000036</v>
      </c>
      <c r="U9" s="4">
        <f t="shared" si="1"/>
        <v>670.10000000000036</v>
      </c>
      <c r="V9" s="4">
        <f t="shared" si="1"/>
        <v>440.19999999999982</v>
      </c>
      <c r="W9" s="4">
        <f>W7 -W8</f>
        <v>545</v>
      </c>
      <c r="X9" s="4">
        <f t="shared" si="1"/>
        <v>0</v>
      </c>
      <c r="Y9" s="4">
        <f t="shared" si="1"/>
        <v>0</v>
      </c>
    </row>
    <row r="10" spans="1:25" x14ac:dyDescent="0.2">
      <c r="A10" s="28"/>
      <c r="B10" s="28" t="s">
        <v>68</v>
      </c>
      <c r="C10" s="17"/>
      <c r="D10" s="17">
        <v>24.4</v>
      </c>
      <c r="E10" s="17">
        <v>25.3</v>
      </c>
      <c r="F10" s="17">
        <v>26.2</v>
      </c>
      <c r="G10" s="17">
        <v>24.7</v>
      </c>
      <c r="H10" s="17">
        <v>22.2</v>
      </c>
      <c r="I10" s="17">
        <v>25.3</v>
      </c>
      <c r="J10" s="17">
        <v>27.8</v>
      </c>
      <c r="K10" s="17">
        <v>27.2</v>
      </c>
      <c r="L10" s="17">
        <v>23.8</v>
      </c>
      <c r="M10" s="17">
        <v>23.1</v>
      </c>
      <c r="N10" s="17">
        <v>24.4</v>
      </c>
      <c r="O10" s="17">
        <v>28.2</v>
      </c>
      <c r="P10" s="17">
        <v>32.9</v>
      </c>
      <c r="Q10" s="17">
        <v>37.200000000000003</v>
      </c>
      <c r="R10" s="17">
        <v>53.1</v>
      </c>
      <c r="S10" s="17">
        <v>74.099999999999994</v>
      </c>
      <c r="T10" s="17">
        <v>65.3</v>
      </c>
      <c r="U10" s="17">
        <v>63.6</v>
      </c>
      <c r="V10" s="1">
        <v>70.599999999999994</v>
      </c>
      <c r="W10" s="1">
        <v>132</v>
      </c>
    </row>
    <row r="11" spans="1:25" x14ac:dyDescent="0.2">
      <c r="A11" s="28"/>
      <c r="B11" s="28" t="s">
        <v>47</v>
      </c>
      <c r="C11" s="28"/>
      <c r="D11" s="28">
        <v>54.8</v>
      </c>
      <c r="E11" s="28">
        <v>52.7</v>
      </c>
      <c r="F11" s="28">
        <v>57.9</v>
      </c>
      <c r="G11" s="28">
        <v>58.9</v>
      </c>
      <c r="H11" s="28">
        <v>65.099999999999994</v>
      </c>
      <c r="I11" s="28">
        <v>65.5</v>
      </c>
      <c r="J11" s="29">
        <v>70.900000000000006</v>
      </c>
      <c r="K11" s="29">
        <v>70.8</v>
      </c>
      <c r="L11" s="29">
        <v>74.2</v>
      </c>
      <c r="M11" s="29">
        <v>70.7</v>
      </c>
      <c r="N11" s="29">
        <v>77.5</v>
      </c>
      <c r="O11" s="29">
        <v>84.8</v>
      </c>
      <c r="P11" s="29">
        <v>111</v>
      </c>
      <c r="Q11" s="29">
        <v>108.8</v>
      </c>
      <c r="R11" s="29">
        <v>116.2</v>
      </c>
      <c r="S11" s="29">
        <v>127.5</v>
      </c>
      <c r="T11" s="1">
        <v>132.19999999999999</v>
      </c>
      <c r="U11" s="29">
        <v>158.19999999999999</v>
      </c>
      <c r="V11" s="1">
        <v>162.9</v>
      </c>
      <c r="W11" s="1">
        <v>183</v>
      </c>
    </row>
    <row r="12" spans="1:25" s="5" customFormat="1" ht="15" x14ac:dyDescent="0.25">
      <c r="A12" s="3"/>
      <c r="B12" s="3" t="s">
        <v>11</v>
      </c>
      <c r="D12" s="4">
        <f t="shared" ref="D12:U12" si="2">D9-SUM(D10:D11)</f>
        <v>50.700000000000102</v>
      </c>
      <c r="E12" s="4">
        <f t="shared" si="2"/>
        <v>58.099999999999909</v>
      </c>
      <c r="F12" s="4">
        <f t="shared" si="2"/>
        <v>38.900000000000006</v>
      </c>
      <c r="G12" s="4">
        <f t="shared" si="2"/>
        <v>61.900000000000006</v>
      </c>
      <c r="H12" s="4">
        <f t="shared" si="2"/>
        <v>50.800000000000026</v>
      </c>
      <c r="I12" s="4">
        <f t="shared" si="2"/>
        <v>72.900000000000048</v>
      </c>
      <c r="J12" s="4">
        <f t="shared" si="2"/>
        <v>112.09999999999995</v>
      </c>
      <c r="K12" s="4">
        <f t="shared" si="2"/>
        <v>189.40000000000009</v>
      </c>
      <c r="L12" s="4">
        <f t="shared" si="2"/>
        <v>249.5</v>
      </c>
      <c r="M12" s="4">
        <f t="shared" si="2"/>
        <v>243.60000000000008</v>
      </c>
      <c r="N12" s="4">
        <f t="shared" si="2"/>
        <v>124.49999999999986</v>
      </c>
      <c r="O12" s="4">
        <f t="shared" si="2"/>
        <v>258.70000000000005</v>
      </c>
      <c r="P12" s="4">
        <f t="shared" si="2"/>
        <v>209.79999999999981</v>
      </c>
      <c r="Q12" s="4">
        <f t="shared" si="2"/>
        <v>418.30000000000018</v>
      </c>
      <c r="R12" s="4">
        <f t="shared" si="2"/>
        <v>428.10000000000008</v>
      </c>
      <c r="S12" s="4">
        <f t="shared" si="2"/>
        <v>344.4</v>
      </c>
      <c r="T12" s="4">
        <f t="shared" si="2"/>
        <v>578.10000000000036</v>
      </c>
      <c r="U12" s="4">
        <f t="shared" si="2"/>
        <v>448.30000000000041</v>
      </c>
      <c r="V12" s="4">
        <f t="shared" ref="V12:Y12" si="3">V9-SUM(V10:V11)</f>
        <v>206.69999999999982</v>
      </c>
      <c r="W12" s="4">
        <f t="shared" si="3"/>
        <v>230</v>
      </c>
      <c r="X12" s="4">
        <f t="shared" si="3"/>
        <v>0</v>
      </c>
      <c r="Y12" s="4">
        <f t="shared" si="3"/>
        <v>0</v>
      </c>
    </row>
    <row r="13" spans="1:25" x14ac:dyDescent="0.2">
      <c r="B13" s="1" t="s">
        <v>42</v>
      </c>
      <c r="D13" s="1">
        <v>28.9</v>
      </c>
      <c r="E13" s="1">
        <v>34.299999999999997</v>
      </c>
      <c r="F13" s="1">
        <v>18.5</v>
      </c>
      <c r="G13" s="1">
        <v>37</v>
      </c>
      <c r="H13" s="1">
        <v>28.4</v>
      </c>
      <c r="I13" s="1">
        <v>49.3</v>
      </c>
      <c r="J13" s="29">
        <v>92.9</v>
      </c>
      <c r="K13" s="29">
        <v>166.3</v>
      </c>
      <c r="L13" s="29">
        <v>224.2</v>
      </c>
      <c r="M13" s="29">
        <v>207.1</v>
      </c>
      <c r="N13" s="29">
        <v>97.7</v>
      </c>
      <c r="O13" s="1">
        <v>225.3</v>
      </c>
      <c r="P13" s="29">
        <v>177.3</v>
      </c>
      <c r="Q13" s="29">
        <v>355.4</v>
      </c>
      <c r="R13" s="29">
        <v>382.1</v>
      </c>
      <c r="S13" s="1">
        <v>299.3</v>
      </c>
      <c r="T13" s="1">
        <v>499.1</v>
      </c>
      <c r="U13" s="1">
        <v>375</v>
      </c>
      <c r="V13" s="1">
        <v>115.1</v>
      </c>
      <c r="W13" s="1">
        <v>223</v>
      </c>
    </row>
    <row r="14" spans="1:25" x14ac:dyDescent="0.2">
      <c r="B14" s="1" t="s">
        <v>43</v>
      </c>
      <c r="D14" s="1">
        <v>3.7</v>
      </c>
      <c r="E14" s="1">
        <v>5.0999999999999996</v>
      </c>
      <c r="F14" s="1">
        <v>-0.2</v>
      </c>
      <c r="G14" s="1">
        <v>-1.6</v>
      </c>
      <c r="H14" s="1">
        <v>3.3</v>
      </c>
      <c r="I14" s="1">
        <v>7.6</v>
      </c>
      <c r="J14" s="29">
        <v>16.2</v>
      </c>
      <c r="K14" s="29">
        <v>25.8</v>
      </c>
      <c r="L14" s="29">
        <v>38.9</v>
      </c>
      <c r="M14" s="29">
        <v>29.6</v>
      </c>
      <c r="N14" s="29">
        <v>10.9</v>
      </c>
      <c r="O14" s="1">
        <v>31.3</v>
      </c>
      <c r="P14" s="29">
        <v>20.2</v>
      </c>
      <c r="Q14" s="1">
        <v>61.5</v>
      </c>
      <c r="R14" s="29">
        <v>-20</v>
      </c>
      <c r="S14" s="1">
        <v>1.6</v>
      </c>
      <c r="T14" s="1">
        <v>74.7</v>
      </c>
      <c r="U14" s="1">
        <v>57</v>
      </c>
      <c r="V14" s="1">
        <v>5.8</v>
      </c>
      <c r="W14" s="1">
        <v>19</v>
      </c>
    </row>
    <row r="15" spans="1:25" s="5" customFormat="1" ht="15" x14ac:dyDescent="0.25">
      <c r="B15" s="5" t="s">
        <v>12</v>
      </c>
      <c r="D15" s="5">
        <f t="shared" ref="D15:G15" si="4">D13-D14</f>
        <v>25.2</v>
      </c>
      <c r="E15" s="5">
        <f t="shared" si="4"/>
        <v>29.199999999999996</v>
      </c>
      <c r="F15" s="5">
        <f t="shared" si="4"/>
        <v>18.7</v>
      </c>
      <c r="G15" s="5">
        <f t="shared" si="4"/>
        <v>38.6</v>
      </c>
      <c r="H15" s="5">
        <f t="shared" ref="H15:S15" si="5">H13-H14</f>
        <v>25.099999999999998</v>
      </c>
      <c r="I15" s="5">
        <f t="shared" si="5"/>
        <v>41.699999999999996</v>
      </c>
      <c r="J15" s="5">
        <f t="shared" si="5"/>
        <v>76.7</v>
      </c>
      <c r="K15" s="5">
        <f t="shared" si="5"/>
        <v>140.5</v>
      </c>
      <c r="L15" s="5">
        <f t="shared" si="5"/>
        <v>185.29999999999998</v>
      </c>
      <c r="M15" s="5">
        <f t="shared" si="5"/>
        <v>177.5</v>
      </c>
      <c r="N15" s="5">
        <f t="shared" si="5"/>
        <v>86.8</v>
      </c>
      <c r="O15" s="5">
        <f t="shared" si="5"/>
        <v>194</v>
      </c>
      <c r="P15" s="5">
        <f t="shared" si="5"/>
        <v>157.10000000000002</v>
      </c>
      <c r="Q15" s="5">
        <f t="shared" si="5"/>
        <v>293.89999999999998</v>
      </c>
      <c r="R15" s="5">
        <f t="shared" si="5"/>
        <v>402.1</v>
      </c>
      <c r="S15" s="5">
        <f t="shared" si="5"/>
        <v>297.7</v>
      </c>
      <c r="T15" s="5">
        <f>T13-T14</f>
        <v>424.40000000000003</v>
      </c>
      <c r="U15" s="5">
        <f>U13-U14</f>
        <v>318</v>
      </c>
      <c r="V15" s="5">
        <f t="shared" ref="V15:Y15" si="6">V13-V14</f>
        <v>109.3</v>
      </c>
      <c r="W15" s="5">
        <f t="shared" si="6"/>
        <v>204</v>
      </c>
      <c r="X15" s="5">
        <f t="shared" si="6"/>
        <v>0</v>
      </c>
      <c r="Y15" s="5">
        <f t="shared" si="6"/>
        <v>0</v>
      </c>
    </row>
    <row r="16" spans="1:25" x14ac:dyDescent="0.2">
      <c r="B16" s="1" t="s">
        <v>35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P16" s="30"/>
      <c r="Q16" s="30"/>
      <c r="R16" s="30">
        <v>0.71</v>
      </c>
      <c r="S16" s="30">
        <v>0.51</v>
      </c>
      <c r="T16" s="1">
        <v>0.72</v>
      </c>
      <c r="U16" s="30">
        <v>0.54</v>
      </c>
      <c r="V16" s="1">
        <v>0.18</v>
      </c>
      <c r="W16" s="1">
        <v>0.33</v>
      </c>
    </row>
    <row r="17" spans="2:30" x14ac:dyDescent="0.2">
      <c r="B17" s="1" t="s">
        <v>34</v>
      </c>
      <c r="M17" s="29"/>
      <c r="N17" s="29"/>
      <c r="P17" s="29"/>
      <c r="Q17" s="29"/>
      <c r="R17" s="29">
        <v>0.66</v>
      </c>
      <c r="S17" s="1">
        <v>0.46</v>
      </c>
      <c r="T17" s="1">
        <v>0.67</v>
      </c>
      <c r="U17" s="1">
        <v>0.51</v>
      </c>
      <c r="V17" s="1">
        <v>0.17</v>
      </c>
      <c r="W17" s="1">
        <v>0.31</v>
      </c>
    </row>
    <row r="19" spans="2:30" x14ac:dyDescent="0.2">
      <c r="B19" s="1" t="s">
        <v>40</v>
      </c>
      <c r="D19" s="1" t="s">
        <v>45</v>
      </c>
      <c r="E19" s="1" t="s">
        <v>45</v>
      </c>
      <c r="F19" s="1" t="s">
        <v>45</v>
      </c>
      <c r="G19" s="1" t="s">
        <v>45</v>
      </c>
      <c r="H19" s="6">
        <f t="shared" ref="H19:V19" si="7">(H7/D7) - 1</f>
        <v>0.35489372868013636</v>
      </c>
      <c r="I19" s="6">
        <f t="shared" si="7"/>
        <v>0.41201975189690487</v>
      </c>
      <c r="J19" s="6">
        <f t="shared" si="7"/>
        <v>0.51300368344681324</v>
      </c>
      <c r="K19" s="6">
        <f t="shared" si="7"/>
        <v>0.52993451824134707</v>
      </c>
      <c r="L19" s="6">
        <f t="shared" si="7"/>
        <v>0.79345405248378031</v>
      </c>
      <c r="M19" s="6">
        <f t="shared" si="7"/>
        <v>0.53804162401910594</v>
      </c>
      <c r="N19" s="6">
        <f t="shared" si="7"/>
        <v>-5.3264478052379216E-2</v>
      </c>
      <c r="O19" s="6">
        <f t="shared" si="7"/>
        <v>0.33592173647202705</v>
      </c>
      <c r="P19" s="6">
        <f t="shared" si="7"/>
        <v>0.14448463905836606</v>
      </c>
      <c r="Q19" s="6">
        <f t="shared" si="7"/>
        <v>1.0324423247559893</v>
      </c>
      <c r="R19" s="6">
        <f t="shared" si="7"/>
        <v>2.0001558482038493</v>
      </c>
      <c r="S19" s="6">
        <f t="shared" si="7"/>
        <v>1.4507300105267977</v>
      </c>
      <c r="T19" s="6">
        <f t="shared" si="7"/>
        <v>1.8010095768269099</v>
      </c>
      <c r="U19" s="6">
        <f t="shared" si="7"/>
        <v>0.54929193156702771</v>
      </c>
      <c r="V19" s="6">
        <f t="shared" si="7"/>
        <v>0.19474818835874386</v>
      </c>
      <c r="W19" s="6">
        <f t="shared" ref="W19:Z19" si="8">(W7/S7) - 1</f>
        <v>7.5150338027116792E-2</v>
      </c>
      <c r="X19" s="6">
        <f t="shared" si="8"/>
        <v>-1</v>
      </c>
      <c r="Y19" s="6">
        <f t="shared" si="8"/>
        <v>-1</v>
      </c>
      <c r="Z19" s="6">
        <f t="shared" si="8"/>
        <v>-1</v>
      </c>
    </row>
    <row r="20" spans="2:30" x14ac:dyDescent="0.2">
      <c r="B20" s="1" t="s">
        <v>41</v>
      </c>
      <c r="D20" s="1" t="s">
        <v>45</v>
      </c>
      <c r="E20" s="6">
        <f t="shared" ref="E20:U20" si="9" xml:space="preserve"> (E7/D7) - 1</f>
        <v>8.9346628181579568E-2</v>
      </c>
      <c r="F20" s="6">
        <f t="shared" si="9"/>
        <v>7.9007587618932895E-2</v>
      </c>
      <c r="G20" s="6">
        <f t="shared" si="9"/>
        <v>0.1932135282955687</v>
      </c>
      <c r="H20" s="6">
        <f t="shared" si="9"/>
        <v>-3.3956969130027992E-2</v>
      </c>
      <c r="I20" s="6">
        <f t="shared" si="9"/>
        <v>0.13527645976566283</v>
      </c>
      <c r="J20" s="6">
        <f t="shared" si="9"/>
        <v>0.15617536676902066</v>
      </c>
      <c r="K20" s="6">
        <f t="shared" si="9"/>
        <v>0.20656584286241242</v>
      </c>
      <c r="L20" s="6">
        <f t="shared" si="9"/>
        <v>0.13243656374197488</v>
      </c>
      <c r="M20" s="6">
        <f t="shared" si="9"/>
        <v>-2.6402462070082566E-2</v>
      </c>
      <c r="N20" s="6">
        <f t="shared" si="9"/>
        <v>-0.28832076308784382</v>
      </c>
      <c r="O20" s="6">
        <f t="shared" si="9"/>
        <v>0.7025637029533236</v>
      </c>
      <c r="P20" s="6">
        <f t="shared" si="9"/>
        <v>-2.9841182662822208E-2</v>
      </c>
      <c r="Q20" s="6">
        <f t="shared" si="9"/>
        <v>0.72897108081332274</v>
      </c>
      <c r="R20" s="6">
        <f t="shared" si="9"/>
        <v>5.0533438838713085E-2</v>
      </c>
      <c r="S20" s="6">
        <f t="shared" si="9"/>
        <v>0.39076907093322255</v>
      </c>
      <c r="T20" s="6">
        <f t="shared" si="9"/>
        <v>0.10882232099503231</v>
      </c>
      <c r="U20" s="6">
        <f t="shared" si="9"/>
        <v>-4.367305003958033E-2</v>
      </c>
      <c r="V20" s="6">
        <f t="shared" ref="V20:Z20" si="10" xml:space="preserve"> (V7/U7) - 1</f>
        <v>-0.1898731947868969</v>
      </c>
      <c r="W20" s="6">
        <f t="shared" si="10"/>
        <v>0.25154894671623307</v>
      </c>
      <c r="X20" s="6">
        <f t="shared" si="10"/>
        <v>-1</v>
      </c>
      <c r="Y20" s="6" t="e">
        <f t="shared" si="10"/>
        <v>#DIV/0!</v>
      </c>
      <c r="Z20" s="6" t="e">
        <f t="shared" si="10"/>
        <v>#DIV/0!</v>
      </c>
    </row>
    <row r="21" spans="2:30" x14ac:dyDescent="0.2">
      <c r="J21" s="6"/>
      <c r="K21" s="7"/>
      <c r="L21" s="7"/>
      <c r="M21" s="7"/>
      <c r="N21" s="7"/>
      <c r="O21" s="7"/>
      <c r="P21" s="7"/>
      <c r="Q21" s="7"/>
      <c r="R21" s="7"/>
      <c r="S21" s="7"/>
      <c r="T21" s="6"/>
    </row>
    <row r="22" spans="2:30" s="6" customFormat="1" x14ac:dyDescent="0.2">
      <c r="B22" s="6" t="s">
        <v>44</v>
      </c>
      <c r="D22" s="6">
        <f>D9/D7</f>
        <v>0.17042770926266082</v>
      </c>
      <c r="E22" s="6">
        <f t="shared" ref="E22:Y22" si="11">E9/E7</f>
        <v>0.16391665663013358</v>
      </c>
      <c r="F22" s="6">
        <f t="shared" si="11"/>
        <v>0.13729210849425161</v>
      </c>
      <c r="G22" s="6">
        <f t="shared" si="11"/>
        <v>0.13610851262862489</v>
      </c>
      <c r="H22" s="6">
        <f t="shared" si="11"/>
        <v>0.13372712307543336</v>
      </c>
      <c r="I22" s="6">
        <f t="shared" si="11"/>
        <v>0.13962811327192087</v>
      </c>
      <c r="J22" s="6">
        <f t="shared" si="11"/>
        <v>0.15551457026927329</v>
      </c>
      <c r="K22" s="6">
        <f t="shared" si="11"/>
        <v>0.17572607765209422</v>
      </c>
      <c r="L22" s="6">
        <f t="shared" si="11"/>
        <v>0.18762485826899197</v>
      </c>
      <c r="M22" s="6">
        <f t="shared" si="11"/>
        <v>0.18711180124223606</v>
      </c>
      <c r="N22" s="6">
        <f t="shared" si="11"/>
        <v>0.17642016675757802</v>
      </c>
      <c r="O22" s="6">
        <f t="shared" si="11"/>
        <v>0.17012220238912537</v>
      </c>
      <c r="P22" s="6">
        <f t="shared" si="11"/>
        <v>0.16686323536349476</v>
      </c>
      <c r="Q22" s="6">
        <f t="shared" si="11"/>
        <v>0.15397418756309864</v>
      </c>
      <c r="R22" s="6">
        <f t="shared" si="11"/>
        <v>0.15516480091426199</v>
      </c>
      <c r="S22" s="6">
        <f t="shared" si="11"/>
        <v>0.10196840100100847</v>
      </c>
      <c r="T22" s="6">
        <f t="shared" si="11"/>
        <v>0.1306317686490493</v>
      </c>
      <c r="U22" s="6">
        <f t="shared" si="11"/>
        <v>0.11801690736174716</v>
      </c>
      <c r="V22" s="6">
        <f t="shared" si="11"/>
        <v>9.5697732559403434E-2</v>
      </c>
      <c r="W22" s="6">
        <f t="shared" si="11"/>
        <v>9.4667361472989403E-2</v>
      </c>
      <c r="X22" s="6" t="e">
        <f t="shared" si="11"/>
        <v>#DIV/0!</v>
      </c>
      <c r="Y22" s="6" t="e">
        <f t="shared" si="11"/>
        <v>#DIV/0!</v>
      </c>
    </row>
    <row r="23" spans="2:30" s="6" customFormat="1" x14ac:dyDescent="0.2">
      <c r="B23" s="6" t="s">
        <v>46</v>
      </c>
      <c r="D23" s="6">
        <f>D12/D7</f>
        <v>6.6517974284964712E-2</v>
      </c>
      <c r="E23" s="6">
        <f t="shared" ref="E23:Y23" si="12">E12/E7</f>
        <v>6.9974707936890174E-2</v>
      </c>
      <c r="F23" s="6">
        <f t="shared" si="12"/>
        <v>4.3420024556312095E-2</v>
      </c>
      <c r="G23" s="6">
        <f t="shared" si="12"/>
        <v>5.790458372310571E-2</v>
      </c>
      <c r="H23" s="6">
        <f t="shared" si="12"/>
        <v>4.9191439914786507E-2</v>
      </c>
      <c r="I23" s="6">
        <f t="shared" si="12"/>
        <v>6.2180143295803514E-2</v>
      </c>
      <c r="J23" s="6">
        <f t="shared" si="12"/>
        <v>8.2700110660272927E-2</v>
      </c>
      <c r="K23" s="6">
        <f t="shared" si="12"/>
        <v>0.11580556404769189</v>
      </c>
      <c r="L23" s="6">
        <f t="shared" si="12"/>
        <v>0.13471194859888774</v>
      </c>
      <c r="M23" s="6">
        <f t="shared" si="12"/>
        <v>0.13509316770186339</v>
      </c>
      <c r="N23" s="6">
        <f t="shared" si="12"/>
        <v>9.701550689628291E-2</v>
      </c>
      <c r="O23" s="6">
        <f t="shared" si="12"/>
        <v>0.11840358826490917</v>
      </c>
      <c r="P23" s="6">
        <f t="shared" si="12"/>
        <v>9.8976270226918822E-2</v>
      </c>
      <c r="Q23" s="6">
        <f t="shared" si="12"/>
        <v>0.11413681137275238</v>
      </c>
      <c r="R23" s="6">
        <f t="shared" si="12"/>
        <v>0.11119191709306255</v>
      </c>
      <c r="S23" s="6">
        <f t="shared" si="12"/>
        <v>6.4318529862174567E-2</v>
      </c>
      <c r="T23" s="6">
        <f t="shared" si="12"/>
        <v>9.736749027335663E-2</v>
      </c>
      <c r="U23" s="6">
        <f t="shared" si="12"/>
        <v>7.8953856991898622E-2</v>
      </c>
      <c r="V23" s="6">
        <f t="shared" si="12"/>
        <v>4.4935759473031987E-2</v>
      </c>
      <c r="W23" s="6">
        <f t="shared" si="12"/>
        <v>3.9951363557408373E-2</v>
      </c>
      <c r="X23" s="6" t="e">
        <f t="shared" si="12"/>
        <v>#DIV/0!</v>
      </c>
      <c r="Y23" s="6" t="e">
        <f t="shared" si="12"/>
        <v>#DIV/0!</v>
      </c>
    </row>
    <row r="25" spans="2:30" s="8" customFormat="1" ht="15" x14ac:dyDescent="0.25">
      <c r="B25" s="31" t="s">
        <v>25</v>
      </c>
      <c r="C25" s="31"/>
      <c r="D25" s="31">
        <v>120.6</v>
      </c>
      <c r="E25" s="31">
        <v>63.2</v>
      </c>
      <c r="F25" s="31">
        <v>-124.4</v>
      </c>
      <c r="G25" s="31">
        <v>63.6</v>
      </c>
      <c r="H25" s="31">
        <v>-134.6</v>
      </c>
      <c r="I25" s="31">
        <v>-53.2</v>
      </c>
      <c r="J25" s="32">
        <v>-227.9</v>
      </c>
      <c r="K25" s="32">
        <v>-25.1</v>
      </c>
      <c r="L25" s="32">
        <v>313.60000000000002</v>
      </c>
      <c r="M25" s="32">
        <v>161.1</v>
      </c>
      <c r="N25" s="32">
        <v>198.2</v>
      </c>
      <c r="O25" s="32">
        <v>-9.3000000000000007</v>
      </c>
      <c r="P25" s="32">
        <v>270.5</v>
      </c>
      <c r="Q25" s="8">
        <v>-595.1</v>
      </c>
      <c r="R25" s="8">
        <v>-1513.5</v>
      </c>
      <c r="S25" s="8">
        <v>-641.79999999999995</v>
      </c>
      <c r="T25" s="8">
        <v>408.9</v>
      </c>
      <c r="U25" s="8">
        <v>-239.8</v>
      </c>
      <c r="V25" s="8">
        <v>626.79999999999995</v>
      </c>
      <c r="W25" s="8">
        <v>864</v>
      </c>
    </row>
    <row r="26" spans="2:30" outlineLevel="1" x14ac:dyDescent="0.2">
      <c r="B26" s="28" t="s">
        <v>24</v>
      </c>
      <c r="C26" s="28"/>
      <c r="D26" s="28">
        <v>11.9</v>
      </c>
      <c r="E26" s="28">
        <v>13.7</v>
      </c>
      <c r="F26" s="28">
        <v>19.100000000000001</v>
      </c>
      <c r="G26" s="28">
        <v>13.4</v>
      </c>
      <c r="H26" s="28">
        <v>10.8</v>
      </c>
      <c r="I26" s="28">
        <v>12.4</v>
      </c>
      <c r="J26" s="29">
        <v>11</v>
      </c>
      <c r="K26" s="29">
        <v>11</v>
      </c>
      <c r="L26" s="29">
        <v>10.7</v>
      </c>
      <c r="M26" s="29">
        <v>9.9</v>
      </c>
      <c r="N26" s="29">
        <v>8</v>
      </c>
      <c r="O26" s="29">
        <v>8.1999999999999993</v>
      </c>
      <c r="P26" s="29">
        <v>2.6</v>
      </c>
      <c r="Q26" s="29">
        <v>14.7</v>
      </c>
      <c r="R26" s="1">
        <v>92.9</v>
      </c>
      <c r="S26" s="9">
        <v>14</v>
      </c>
      <c r="T26" s="1">
        <v>44.3</v>
      </c>
      <c r="U26" s="1">
        <v>27.5</v>
      </c>
      <c r="V26" s="1">
        <v>32.700000000000003</v>
      </c>
      <c r="W26" s="1">
        <v>79</v>
      </c>
    </row>
    <row r="27" spans="2:30" s="8" customFormat="1" ht="15" x14ac:dyDescent="0.25">
      <c r="B27" s="31" t="s">
        <v>13</v>
      </c>
      <c r="D27" s="8">
        <f t="shared" ref="D27:U27" si="13">D25-D26</f>
        <v>108.69999999999999</v>
      </c>
      <c r="E27" s="8">
        <f t="shared" si="13"/>
        <v>49.5</v>
      </c>
      <c r="F27" s="8">
        <f t="shared" si="13"/>
        <v>-143.5</v>
      </c>
      <c r="G27" s="8">
        <f t="shared" si="13"/>
        <v>50.2</v>
      </c>
      <c r="H27" s="8">
        <f t="shared" si="13"/>
        <v>-145.4</v>
      </c>
      <c r="I27" s="8">
        <f t="shared" si="13"/>
        <v>-65.600000000000009</v>
      </c>
      <c r="J27" s="8">
        <f t="shared" si="13"/>
        <v>-238.9</v>
      </c>
      <c r="K27" s="8">
        <f t="shared" si="13"/>
        <v>-36.1</v>
      </c>
      <c r="L27" s="8">
        <f t="shared" si="13"/>
        <v>302.90000000000003</v>
      </c>
      <c r="M27" s="8">
        <f t="shared" si="13"/>
        <v>151.19999999999999</v>
      </c>
      <c r="N27" s="8">
        <f t="shared" si="13"/>
        <v>190.2</v>
      </c>
      <c r="O27" s="8">
        <f t="shared" si="13"/>
        <v>-17.5</v>
      </c>
      <c r="P27" s="8">
        <f t="shared" si="13"/>
        <v>267.89999999999998</v>
      </c>
      <c r="Q27" s="8">
        <f t="shared" si="13"/>
        <v>-609.80000000000007</v>
      </c>
      <c r="R27" s="8">
        <f t="shared" si="13"/>
        <v>-1606.4</v>
      </c>
      <c r="S27" s="8">
        <f t="shared" si="13"/>
        <v>-655.8</v>
      </c>
      <c r="T27" s="8">
        <f t="shared" si="13"/>
        <v>364.59999999999997</v>
      </c>
      <c r="U27" s="8">
        <f t="shared" si="13"/>
        <v>-267.3</v>
      </c>
      <c r="V27" s="8">
        <f>V25-V26</f>
        <v>594.09999999999991</v>
      </c>
      <c r="W27" s="8">
        <f>W25-W26</f>
        <v>785</v>
      </c>
    </row>
    <row r="28" spans="2:30" x14ac:dyDescent="0.2">
      <c r="B28" s="28"/>
      <c r="J28" s="29"/>
      <c r="K28" s="29"/>
      <c r="L28" s="29"/>
      <c r="M28" s="29"/>
      <c r="N28" s="29"/>
      <c r="O28" s="29"/>
      <c r="P28" s="29"/>
    </row>
    <row r="29" spans="2:30" x14ac:dyDescent="0.2">
      <c r="B29" s="28" t="s">
        <v>36</v>
      </c>
      <c r="H29" s="1" t="s">
        <v>45</v>
      </c>
      <c r="I29" s="1" t="s">
        <v>45</v>
      </c>
      <c r="J29" s="6" t="s">
        <v>45</v>
      </c>
      <c r="K29" s="6" t="s">
        <v>45</v>
      </c>
      <c r="L29" s="6">
        <f t="shared" ref="L29:S29" si="14">IF(H27=0,IF(L27=0,0,NA()),(L27-H27)/ABS(H27))</f>
        <v>3.0832187070151309</v>
      </c>
      <c r="M29" s="6">
        <f t="shared" si="14"/>
        <v>3.3048780487804876</v>
      </c>
      <c r="N29" s="6">
        <f t="shared" si="14"/>
        <v>1.7961490163248222</v>
      </c>
      <c r="O29" s="6">
        <f t="shared" si="14"/>
        <v>0.51523545706371188</v>
      </c>
      <c r="P29" s="6">
        <f t="shared" si="14"/>
        <v>-0.11554968636513718</v>
      </c>
      <c r="Q29" s="6">
        <f t="shared" si="14"/>
        <v>-5.0330687830687832</v>
      </c>
      <c r="R29" s="6">
        <f t="shared" si="14"/>
        <v>-9.4458464773922195</v>
      </c>
      <c r="S29" s="6">
        <f t="shared" si="14"/>
        <v>-36.474285714285713</v>
      </c>
      <c r="T29" s="6">
        <f>IF(P27=0,IF(T27=0,0,NA()),(T27-P27)/ABS(P27))</f>
        <v>0.36095558044046283</v>
      </c>
      <c r="U29" s="6">
        <f>IF(Q27=0,IF(U27=0,0,NA()),(U27-Q27)/ABS(Q27))</f>
        <v>0.56165956051164323</v>
      </c>
    </row>
    <row r="31" spans="2:30" ht="15" thickBot="1" x14ac:dyDescent="0.25">
      <c r="B31" s="28"/>
      <c r="K31" s="10"/>
    </row>
    <row r="32" spans="2:30" x14ac:dyDescent="0.2">
      <c r="B32" s="11" t="s">
        <v>37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3"/>
      <c r="V32" s="12"/>
      <c r="W32" s="12" t="s">
        <v>62</v>
      </c>
      <c r="X32" s="12"/>
      <c r="Y32" s="12"/>
      <c r="Z32" s="12"/>
      <c r="AA32" s="12"/>
      <c r="AB32" s="12"/>
      <c r="AC32" s="12"/>
      <c r="AD32" s="14"/>
    </row>
    <row r="33" spans="2:30" x14ac:dyDescent="0.2">
      <c r="B33" s="15"/>
      <c r="W33" s="1" t="s">
        <v>63</v>
      </c>
      <c r="AD33" s="16"/>
    </row>
    <row r="34" spans="2:30" x14ac:dyDescent="0.2">
      <c r="B34" s="15"/>
      <c r="U34" s="17"/>
      <c r="AD34" s="16"/>
    </row>
    <row r="35" spans="2:30" ht="15" thickBot="1" x14ac:dyDescent="0.25"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20"/>
    </row>
    <row r="36" spans="2:30" ht="15" thickBot="1" x14ac:dyDescent="0.25"/>
    <row r="37" spans="2:30" x14ac:dyDescent="0.2">
      <c r="B37" s="11" t="s">
        <v>39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O37" s="12"/>
      <c r="P37" s="12"/>
      <c r="Q37" s="12"/>
      <c r="R37" s="12"/>
      <c r="S37" s="12"/>
      <c r="T37" s="12"/>
      <c r="U37" s="12"/>
      <c r="V37" s="12"/>
      <c r="W37" s="14"/>
    </row>
    <row r="38" spans="2:30" x14ac:dyDescent="0.2">
      <c r="B38" s="15"/>
      <c r="W38" s="16"/>
    </row>
    <row r="39" spans="2:30" x14ac:dyDescent="0.2">
      <c r="B39" s="15"/>
      <c r="D39" s="28"/>
      <c r="E39" s="28"/>
      <c r="F39" s="28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S39" s="9"/>
      <c r="W39" s="16"/>
    </row>
    <row r="40" spans="2:30" x14ac:dyDescent="0.2">
      <c r="B40" s="15"/>
      <c r="W40" s="16"/>
    </row>
    <row r="41" spans="2:30" ht="15" thickBot="1" x14ac:dyDescent="0.25"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20"/>
    </row>
    <row r="42" spans="2:30" ht="15" thickBot="1" x14ac:dyDescent="0.25"/>
    <row r="43" spans="2:30" x14ac:dyDescent="0.2">
      <c r="B43" s="11"/>
      <c r="C43" s="12"/>
    </row>
    <row r="44" spans="2:30" x14ac:dyDescent="0.2">
      <c r="B44" s="15"/>
    </row>
    <row r="45" spans="2:30" x14ac:dyDescent="0.2">
      <c r="B45" s="15"/>
    </row>
    <row r="46" spans="2:30" x14ac:dyDescent="0.2">
      <c r="B46" s="15"/>
    </row>
    <row r="47" spans="2:30" ht="15" thickBot="1" x14ac:dyDescent="0.25">
      <c r="B47" s="18"/>
      <c r="C47" s="19"/>
    </row>
    <row r="48" spans="2:30" ht="15" thickBot="1" x14ac:dyDescent="0.25"/>
    <row r="49" spans="2:30" x14ac:dyDescent="0.2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4"/>
    </row>
    <row r="50" spans="2:30" x14ac:dyDescent="0.2">
      <c r="B50" s="15"/>
      <c r="AD50" s="16"/>
    </row>
    <row r="51" spans="2:30" ht="15" customHeight="1" x14ac:dyDescent="0.2">
      <c r="B51" s="15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4"/>
    </row>
    <row r="52" spans="2:30" ht="15" customHeight="1" x14ac:dyDescent="0.2">
      <c r="B52" s="15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4"/>
    </row>
    <row r="53" spans="2:30" ht="15" customHeight="1" x14ac:dyDescent="0.2">
      <c r="B53" s="15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</row>
    <row r="54" spans="2:30" ht="15" customHeight="1" x14ac:dyDescent="0.2">
      <c r="B54" s="15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4"/>
    </row>
    <row r="55" spans="2:30" ht="15" customHeight="1" x14ac:dyDescent="0.2">
      <c r="B55" s="15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4"/>
    </row>
    <row r="56" spans="2:30" ht="15" customHeight="1" x14ac:dyDescent="0.2">
      <c r="B56" s="15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4"/>
    </row>
    <row r="57" spans="2:30" ht="15" customHeight="1" x14ac:dyDescent="0.2">
      <c r="B57" s="15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4"/>
    </row>
    <row r="58" spans="2:30" ht="15" customHeight="1" x14ac:dyDescent="0.2">
      <c r="B58" s="15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4"/>
    </row>
    <row r="59" spans="2:30" ht="15" customHeight="1" x14ac:dyDescent="0.2">
      <c r="B59" s="15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4"/>
    </row>
    <row r="60" spans="2:30" ht="15.75" customHeight="1" x14ac:dyDescent="0.2">
      <c r="B60" s="15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4"/>
    </row>
    <row r="61" spans="2:30" ht="15" x14ac:dyDescent="0.25">
      <c r="B61" s="15"/>
      <c r="O61" s="8"/>
      <c r="AD61" s="16"/>
    </row>
    <row r="62" spans="2:30" x14ac:dyDescent="0.2">
      <c r="B62" s="15"/>
      <c r="AD62" s="16"/>
    </row>
    <row r="63" spans="2:30" x14ac:dyDescent="0.2">
      <c r="B63" s="15"/>
      <c r="AD63" s="16"/>
    </row>
    <row r="64" spans="2:30" x14ac:dyDescent="0.2">
      <c r="B64" s="15"/>
      <c r="AD64" s="16"/>
    </row>
    <row r="65" spans="2:30" x14ac:dyDescent="0.2">
      <c r="B65" s="15"/>
      <c r="AD65" s="16"/>
    </row>
    <row r="66" spans="2:30" x14ac:dyDescent="0.2">
      <c r="B66" s="15"/>
      <c r="AD66" s="16"/>
    </row>
    <row r="67" spans="2:30" x14ac:dyDescent="0.2">
      <c r="B67" s="15"/>
      <c r="AD67" s="16"/>
    </row>
    <row r="68" spans="2:30" x14ac:dyDescent="0.2">
      <c r="B68" s="15"/>
      <c r="AD68" s="16"/>
    </row>
    <row r="69" spans="2:30" x14ac:dyDescent="0.2">
      <c r="B69" s="15"/>
      <c r="AD69" s="16"/>
    </row>
    <row r="70" spans="2:30" x14ac:dyDescent="0.2">
      <c r="B70" s="15"/>
      <c r="AD70" s="16"/>
    </row>
    <row r="71" spans="2:30" x14ac:dyDescent="0.2">
      <c r="B71" s="15"/>
      <c r="AD71" s="16"/>
    </row>
    <row r="72" spans="2:30" x14ac:dyDescent="0.2">
      <c r="B72" s="15"/>
      <c r="AD72" s="16"/>
    </row>
    <row r="73" spans="2:30" x14ac:dyDescent="0.2">
      <c r="B73" s="15"/>
      <c r="AD73" s="16"/>
    </row>
    <row r="74" spans="2:30" ht="15" thickBot="1" x14ac:dyDescent="0.25">
      <c r="B74" s="18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20"/>
    </row>
  </sheetData>
  <dataConsolidate/>
  <mergeCells count="10">
    <mergeCell ref="C60:AD60"/>
    <mergeCell ref="C51:AD51"/>
    <mergeCell ref="C52:AD52"/>
    <mergeCell ref="C53:AD53"/>
    <mergeCell ref="C54:AD54"/>
    <mergeCell ref="C55:AD55"/>
    <mergeCell ref="C56:AD56"/>
    <mergeCell ref="C57:AD57"/>
    <mergeCell ref="C58:AD58"/>
    <mergeCell ref="C59:AD59"/>
  </mergeCells>
  <hyperlinks>
    <hyperlink ref="A1" location="Main!A1" display="Main" xr:uid="{8700012B-1663-4F72-A9B4-B92390B41D1E}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433F-9AC6-4D79-A331-274DD3CD1599}">
  <dimension ref="A1:B7"/>
  <sheetViews>
    <sheetView workbookViewId="0">
      <selection activeCell="B8" sqref="B8"/>
    </sheetView>
  </sheetViews>
  <sheetFormatPr defaultRowHeight="14.25" x14ac:dyDescent="0.2"/>
  <cols>
    <col min="1" max="1" width="30.140625" style="1" bestFit="1" customWidth="1"/>
    <col min="2" max="16384" width="9.140625" style="1"/>
  </cols>
  <sheetData>
    <row r="1" spans="1:2" x14ac:dyDescent="0.2">
      <c r="A1" s="1" t="s">
        <v>57</v>
      </c>
      <c r="B1" s="1">
        <v>2000</v>
      </c>
    </row>
    <row r="2" spans="1:2" x14ac:dyDescent="0.2">
      <c r="A2" s="1" t="s">
        <v>59</v>
      </c>
      <c r="B2" s="1">
        <v>700</v>
      </c>
    </row>
    <row r="3" spans="1:2" x14ac:dyDescent="0.2">
      <c r="A3" s="1" t="s">
        <v>58</v>
      </c>
      <c r="B3" s="1">
        <v>1725</v>
      </c>
    </row>
    <row r="4" spans="1:2" x14ac:dyDescent="0.2">
      <c r="A4" s="1" t="s">
        <v>60</v>
      </c>
      <c r="B4" s="1">
        <v>75</v>
      </c>
    </row>
    <row r="5" spans="1:2" x14ac:dyDescent="0.2">
      <c r="A5" s="1" t="s">
        <v>61</v>
      </c>
      <c r="B5" s="1">
        <v>37</v>
      </c>
    </row>
    <row r="7" spans="1:2" x14ac:dyDescent="0.2">
      <c r="B7" s="1">
        <f>SUM(B1:B5)</f>
        <v>4537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AACC-FEA2-4C5B-AF79-59D39A66A975}">
  <dimension ref="A1:K7"/>
  <sheetViews>
    <sheetView tabSelected="1" workbookViewId="0">
      <selection activeCell="J4" sqref="J4"/>
    </sheetView>
  </sheetViews>
  <sheetFormatPr defaultRowHeight="15" x14ac:dyDescent="0.25"/>
  <cols>
    <col min="1" max="1" width="36" bestFit="1" customWidth="1"/>
    <col min="2" max="2" width="17.28515625" bestFit="1" customWidth="1"/>
    <col min="3" max="3" width="33.85546875" bestFit="1" customWidth="1"/>
    <col min="4" max="4" width="14.7109375" bestFit="1" customWidth="1"/>
    <col min="5" max="5" width="18.85546875" bestFit="1" customWidth="1"/>
    <col min="6" max="6" width="19" bestFit="1" customWidth="1"/>
    <col min="7" max="7" width="17" bestFit="1" customWidth="1"/>
    <col min="8" max="8" width="19.140625" bestFit="1" customWidth="1"/>
    <col min="9" max="9" width="13.42578125" bestFit="1" customWidth="1"/>
    <col min="10" max="10" width="19.7109375" bestFit="1" customWidth="1"/>
    <col min="11" max="11" width="13.7109375" bestFit="1" customWidth="1"/>
  </cols>
  <sheetData>
    <row r="1" spans="1:11" x14ac:dyDescent="0.25">
      <c r="A1" s="21" t="s">
        <v>70</v>
      </c>
      <c r="B1" s="21" t="s">
        <v>71</v>
      </c>
      <c r="C1" s="21" t="s">
        <v>72</v>
      </c>
      <c r="D1" s="21" t="s">
        <v>73</v>
      </c>
      <c r="E1" s="21" t="s">
        <v>74</v>
      </c>
      <c r="F1" s="21" t="s">
        <v>75</v>
      </c>
      <c r="G1" s="21" t="s">
        <v>76</v>
      </c>
      <c r="H1" s="21" t="s">
        <v>77</v>
      </c>
      <c r="I1" s="21" t="s">
        <v>78</v>
      </c>
      <c r="J1" s="21"/>
      <c r="K1" s="21"/>
    </row>
    <row r="2" spans="1:11" x14ac:dyDescent="0.25">
      <c r="A2" s="22" t="s">
        <v>79</v>
      </c>
      <c r="B2" s="22" t="s">
        <v>80</v>
      </c>
      <c r="C2" s="22" t="s">
        <v>81</v>
      </c>
      <c r="D2" s="25">
        <v>0.1106</v>
      </c>
      <c r="E2" s="25">
        <v>5.7000000000000002E-2</v>
      </c>
      <c r="F2" s="23">
        <v>28.23</v>
      </c>
      <c r="G2" s="23">
        <v>13.61</v>
      </c>
      <c r="H2" s="23">
        <v>20.98</v>
      </c>
      <c r="I2" s="23">
        <v>1.27</v>
      </c>
      <c r="J2" s="22"/>
      <c r="K2" s="22"/>
    </row>
    <row r="3" spans="1:11" x14ac:dyDescent="0.25">
      <c r="A3" s="22" t="s">
        <v>82</v>
      </c>
      <c r="B3" s="23" t="s">
        <v>83</v>
      </c>
      <c r="C3" s="23" t="s">
        <v>84</v>
      </c>
      <c r="D3" s="25">
        <v>0.21729999999999999</v>
      </c>
      <c r="E3" s="25">
        <v>7.2300000000000003E-2</v>
      </c>
      <c r="F3" s="23">
        <v>20.43</v>
      </c>
      <c r="G3" s="23">
        <v>11.92</v>
      </c>
      <c r="H3" s="23">
        <v>10.82</v>
      </c>
      <c r="I3" s="23">
        <v>0.9</v>
      </c>
      <c r="J3" s="23"/>
      <c r="K3" s="23"/>
    </row>
    <row r="4" spans="1:11" x14ac:dyDescent="0.25">
      <c r="A4" s="22" t="s">
        <v>85</v>
      </c>
      <c r="B4" s="23" t="s">
        <v>86</v>
      </c>
      <c r="C4" s="23" t="s">
        <v>87</v>
      </c>
      <c r="D4" s="25">
        <v>0.29189999999999999</v>
      </c>
      <c r="E4" s="25">
        <v>6.7000000000000004E-2</v>
      </c>
      <c r="F4" s="23">
        <v>20.8</v>
      </c>
      <c r="G4" s="23">
        <v>9.4600000000000009</v>
      </c>
      <c r="H4" s="23">
        <v>7.08</v>
      </c>
      <c r="I4" s="23">
        <v>0.84</v>
      </c>
      <c r="J4" s="23"/>
      <c r="K4" s="23"/>
    </row>
    <row r="5" spans="1:11" x14ac:dyDescent="0.25">
      <c r="A5" s="22" t="s">
        <v>88</v>
      </c>
      <c r="B5" s="23" t="s">
        <v>89</v>
      </c>
      <c r="C5" s="23" t="s">
        <v>90</v>
      </c>
      <c r="D5" s="25">
        <v>0.63560000000000005</v>
      </c>
      <c r="E5" s="25">
        <v>0.21759999999999999</v>
      </c>
      <c r="F5" s="23">
        <v>28.36</v>
      </c>
      <c r="G5" s="23">
        <v>17.239999999999998</v>
      </c>
      <c r="H5" s="23">
        <v>19.05</v>
      </c>
      <c r="I5" s="23">
        <v>4.93</v>
      </c>
      <c r="J5" s="23"/>
      <c r="K5" s="23"/>
    </row>
    <row r="6" spans="1:11" x14ac:dyDescent="0.25">
      <c r="A6" s="22"/>
      <c r="B6" s="23"/>
      <c r="C6" s="22"/>
      <c r="D6" s="22"/>
      <c r="E6" s="25"/>
      <c r="F6" s="25"/>
      <c r="G6" s="23"/>
      <c r="H6" s="23"/>
      <c r="I6" s="23"/>
      <c r="J6" s="23"/>
      <c r="K6" s="23"/>
    </row>
    <row r="7" spans="1:11" x14ac:dyDescent="0.25">
      <c r="A7" s="22"/>
      <c r="B7" s="23"/>
      <c r="C7" s="22"/>
      <c r="D7" s="24"/>
      <c r="E7" s="25"/>
      <c r="F7" s="25"/>
      <c r="G7" s="22"/>
      <c r="H7" s="23"/>
      <c r="I7" s="23"/>
      <c r="J7" s="23"/>
      <c r="K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41BEE4C9A91F44BB4A4EF8E0A71E02" ma:contentTypeVersion="4" ma:contentTypeDescription="Create a new document." ma:contentTypeScope="" ma:versionID="d4db93f7cdcc50be3ddb7642c8d50e9a">
  <xsd:schema xmlns:xsd="http://www.w3.org/2001/XMLSchema" xmlns:xs="http://www.w3.org/2001/XMLSchema" xmlns:p="http://schemas.microsoft.com/office/2006/metadata/properties" xmlns:ns3="878aac0c-df32-40a9-a231-d93e9c7b9b1a" targetNamespace="http://schemas.microsoft.com/office/2006/metadata/properties" ma:root="true" ma:fieldsID="b63aaf3684aa43c37ed0cc1f5c2cf36e" ns3:_="">
    <xsd:import namespace="878aac0c-df32-40a9-a231-d93e9c7b9b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8aac0c-df32-40a9-a231-d93e9c7b9b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D266F6-4EBB-4FCE-8CE5-50B9641EB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8aac0c-df32-40a9-a231-d93e9c7b9b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A951E8-5D72-42FD-8030-87DD7D8D4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65B96D-4012-4621-9665-52F685045C2D}">
  <ds:schemaRefs>
    <ds:schemaRef ds:uri="878aac0c-df32-40a9-a231-d93e9c7b9b1a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Debt</vt:lpstr>
      <vt:lpstr>Peer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Quach</dc:creator>
  <cp:lastModifiedBy>Joey Chew</cp:lastModifiedBy>
  <dcterms:created xsi:type="dcterms:W3CDTF">2025-03-07T15:54:01Z</dcterms:created>
  <dcterms:modified xsi:type="dcterms:W3CDTF">2025-08-07T00:28:05Z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0x010100C341BEE4C9A91F44BB4A4EF8E0A71E02</vt:lpwstr>
  </property>
</Properties>
</file>