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Emerging Tech\"/>
    </mc:Choice>
  </mc:AlternateContent>
  <xr:revisionPtr revIDLastSave="0" documentId="13_ncr:1_{206B6C0F-8AF6-49A9-8E89-68D2AE2FF309}" xr6:coauthVersionLast="47" xr6:coauthVersionMax="47" xr10:uidLastSave="{00000000-0000-0000-0000-000000000000}"/>
  <bookViews>
    <workbookView xWindow="9885" yWindow="7665" windowWidth="21600" windowHeight="11385" xr2:uid="{74C982A1-EE30-4588-AA95-0E58E4E415F0}"/>
  </bookViews>
  <sheets>
    <sheet name="Main" sheetId="1" r:id="rId1"/>
    <sheet name="Model" sheetId="2" r:id="rId2"/>
    <sheet name="Valuation Metrics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2" l="1"/>
  <c r="B9" i="1"/>
  <c r="R18" i="2"/>
  <c r="R14" i="2"/>
  <c r="R11" i="2"/>
  <c r="R23" i="2"/>
  <c r="S23" i="2"/>
  <c r="R22" i="2"/>
  <c r="S22" i="2"/>
  <c r="Q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7" i="2"/>
  <c r="D11" i="2" s="1"/>
  <c r="D14" i="2" s="1"/>
  <c r="E7" i="2"/>
  <c r="F23" i="2" s="1"/>
  <c r="F7" i="2"/>
  <c r="G7" i="2"/>
  <c r="G11" i="2" s="1"/>
  <c r="H7" i="2"/>
  <c r="I7" i="2"/>
  <c r="J7" i="2"/>
  <c r="J11" i="2" s="1"/>
  <c r="K7" i="2"/>
  <c r="K11" i="2" s="1"/>
  <c r="L7" i="2"/>
  <c r="L11" i="2" s="1"/>
  <c r="M7" i="2"/>
  <c r="M11" i="2" s="1"/>
  <c r="N7" i="2"/>
  <c r="N11" i="2" s="1"/>
  <c r="O7" i="2"/>
  <c r="O11" i="2" s="1"/>
  <c r="P7" i="2"/>
  <c r="Q7" i="2"/>
  <c r="Q11" i="2" s="1"/>
  <c r="Q14" i="2" s="1"/>
  <c r="F11" i="2"/>
  <c r="D31" i="2"/>
  <c r="E31" i="2"/>
  <c r="Q31" i="2"/>
  <c r="F31" i="2"/>
  <c r="G31" i="2"/>
  <c r="H31" i="2"/>
  <c r="I31" i="2"/>
  <c r="J31" i="2"/>
  <c r="K31" i="2"/>
  <c r="L31" i="2"/>
  <c r="M31" i="2"/>
  <c r="N31" i="2"/>
  <c r="O31" i="2"/>
  <c r="P31" i="2"/>
  <c r="E11" i="2" l="1"/>
  <c r="E14" i="2" s="1"/>
  <c r="H22" i="2"/>
  <c r="I22" i="2"/>
  <c r="E23" i="2"/>
  <c r="Q23" i="2"/>
  <c r="Q22" i="2"/>
  <c r="I11" i="2"/>
  <c r="P11" i="2"/>
  <c r="P22" i="2"/>
  <c r="H11" i="2"/>
  <c r="I33" i="2"/>
  <c r="H33" i="2"/>
  <c r="F14" i="2" l="1"/>
  <c r="G14" i="2"/>
  <c r="I14" i="2"/>
  <c r="J14" i="2"/>
  <c r="K14" i="2"/>
  <c r="L14" i="2"/>
  <c r="N14" i="2"/>
  <c r="O14" i="2"/>
  <c r="H14" i="2" l="1"/>
  <c r="L22" i="2"/>
  <c r="M14" i="2"/>
  <c r="N23" i="2"/>
  <c r="P14" i="2"/>
  <c r="P23" i="2"/>
  <c r="G23" i="2"/>
  <c r="H23" i="2"/>
  <c r="I23" i="2"/>
  <c r="J23" i="2"/>
  <c r="K23" i="2"/>
  <c r="L23" i="2"/>
  <c r="M23" i="2"/>
  <c r="O23" i="2"/>
  <c r="P33" i="2"/>
  <c r="J22" i="2"/>
  <c r="K22" i="2"/>
  <c r="M22" i="2"/>
  <c r="N22" i="2"/>
  <c r="O22" i="2"/>
  <c r="Q33" i="2" l="1"/>
  <c r="O33" i="2"/>
  <c r="M33" i="2"/>
  <c r="J33" i="2"/>
  <c r="K33" i="2"/>
  <c r="L33" i="2"/>
  <c r="N33" i="2"/>
  <c r="B6" i="1"/>
</calcChain>
</file>

<file path=xl/sharedStrings.xml><?xml version="1.0" encoding="utf-8"?>
<sst xmlns="http://schemas.openxmlformats.org/spreadsheetml/2006/main" count="103" uniqueCount="90">
  <si>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</si>
  <si>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</si>
  <si>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</si>
  <si>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</si>
  <si>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</si>
  <si>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</si>
  <si>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</si>
  <si>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</si>
  <si>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</si>
  <si>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</si>
  <si>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</si>
  <si>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</si>
  <si>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</si>
  <si>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</si>
  <si>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</si>
  <si>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</si>
  <si>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</si>
  <si>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</si>
  <si>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</si>
  <si>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</si>
  <si>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</si>
  <si>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</si>
  <si>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</si>
  <si>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</si>
  <si>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</si>
  <si>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</si>
  <si>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</si>
  <si>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</si>
  <si>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</si>
  <si>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</si>
  <si>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</si>
  <si>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</si>
  <si>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</si>
  <si>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</si>
  <si>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</si>
  <si>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</si>
  <si>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</si>
  <si>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</si>
  <si>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</si>
  <si>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</si>
  <si>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</si>
  <si>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</si>
  <si>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</si>
  <si>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</si>
  <si>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</si>
  <si>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R&amp;D</t>
  </si>
  <si>
    <t>Adjusted Gross Margin</t>
  </si>
  <si>
    <t>Q12022</t>
  </si>
  <si>
    <t>Q22022</t>
  </si>
  <si>
    <t>Products</t>
  </si>
  <si>
    <t>SYM - Symbotic</t>
  </si>
  <si>
    <t>Class A Common</t>
  </si>
  <si>
    <t>(You can use this for "headline" market cap)</t>
  </si>
  <si>
    <t>(Founder controlled shares, 80% of the vote)</t>
  </si>
  <si>
    <t>Class V-1 Common (not swapped yet)</t>
  </si>
  <si>
    <t>Class V-3 Common (not swapped yet)</t>
  </si>
  <si>
    <t>Systems</t>
  </si>
  <si>
    <t>Software Maintenance and support</t>
  </si>
  <si>
    <t>Operation Services</t>
  </si>
  <si>
    <t>SGA</t>
  </si>
  <si>
    <t>Systems Cost</t>
  </si>
  <si>
    <t>Software Cost</t>
  </si>
  <si>
    <t>Operations Cost</t>
  </si>
  <si>
    <t>Loss From Equity Method Investment</t>
  </si>
  <si>
    <t>Adjusted EBITDA</t>
  </si>
  <si>
    <t>Went Public</t>
  </si>
  <si>
    <t>Systems (Hardware + Embedded Software)</t>
  </si>
  <si>
    <t>95% of total revenue</t>
  </si>
  <si>
    <t>Fully integrated automation systems sold to retail, grocery, and large-scale distributors</t>
  </si>
  <si>
    <t>High-density robotic hardware that automates Depalletizing, storage &amp; retrieval, picking &amp; palletization of cases</t>
  </si>
  <si>
    <t>Hardware + Software sold as a single performance obligation, and recognized over time during deployment</t>
  </si>
  <si>
    <t>Software Maintenance &amp; Support</t>
  </si>
  <si>
    <t>Operation Services (includes spare parts)</t>
  </si>
  <si>
    <t>Acquired Walmart's advanced systems &amp; Robotics business for 200 Million</t>
  </si>
  <si>
    <t>Signed 520 million development + deployment contract to build robotics solutions for 400 walmart accelerated pickup and delivery centers</t>
  </si>
  <si>
    <t>TAM</t>
  </si>
  <si>
    <t>300 billion in the US</t>
  </si>
  <si>
    <t>Total backlog is still 22.7 billion</t>
  </si>
  <si>
    <t>Walmart automation agreement, 42 regional DC, 11 bill</t>
  </si>
  <si>
    <t>Greenbox JV (owned by softbank), 2.6 bill</t>
  </si>
  <si>
    <t>Using the full share count, not just Class A</t>
  </si>
  <si>
    <t>P/S</t>
  </si>
  <si>
    <t>P/Book</t>
  </si>
  <si>
    <t>EV/Revenue</t>
  </si>
  <si>
    <t>Forward P/E</t>
  </si>
  <si>
    <t>EV/EBITDA</t>
  </si>
  <si>
    <t>EV/Backlog</t>
  </si>
  <si>
    <t>Beat Guidance</t>
  </si>
  <si>
    <t>590 to 610 mill</t>
  </si>
  <si>
    <t>adjusted ebitda of 45-49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</si>
</sst>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3" fillId="0" borderId="0" xfId="0" applyNumberFormat="1" applyFont="1"/>
    <xf numFmtId="3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/>
    <xf numFmtId="9" fontId="3" fillId="0" borderId="0" xfId="1" applyFont="1"/>
    <xf numFmtId="9" fontId="3" fillId="0" borderId="0" xfId="1" applyFont="1" applyFill="1"/>
    <xf numFmtId="0" fontId="4" fillId="0" borderId="0" xfId="0" applyFont="1"/>
    <xf numFmtId="0" fontId="3" fillId="0" borderId="0" xfId="1" applyNumberFormat="1" applyFont="1"/>
    <xf numFmtId="10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8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5" fillId="0" borderId="0" xfId="2" applyFont="1"/>
    <xf numFmtId="164" fontId="3" fillId="0" borderId="0" xfId="0" applyNumberFormat="1" applyFont="1"/>
    <xf numFmtId="3" fontId="3" fillId="0" borderId="0" xfId="0" applyNumberFormat="1" applyFont="1"/>
    <xf numFmtId="0" fontId="6" fillId="0" borderId="0" xfId="0" applyFont="1"/>
    <xf numFmtId="4" fontId="3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3" fillId="2" borderId="0" xfId="1" applyNumberFormat="1" applyFont="1" applyFill="1"/>
    <xf numFmtId="1" fontId="8" fillId="2" borderId="0" xfId="0" applyNumberFormat="1" applyFont="1" applyFill="1"/>
    <xf numFmtId="0" fontId="3" fillId="0" borderId="0" xfId="0" applyFont="1"/>
    <xf numFmtId="0" fontId="3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H9"/>
  <sheetViews>
    <sheetView tabSelected="1" workbookViewId="0">
      <selection activeCell="C6" sqref="C6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6" width="38.5703125" style="1" bestFit="1" customWidth="1"/>
    <col min="7" max="16384" width="9.140625" style="1"/>
  </cols>
  <sheetData>
    <row r="1" spans="1:8" x14ac:dyDescent="0.2">
      <c r="A1" s="1" t="s">
        <v>1</v>
      </c>
      <c r="B1" s="1" t="s">
        <v>50</v>
      </c>
    </row>
    <row r="3" spans="1:8" x14ac:dyDescent="0.2">
      <c r="A3" s="1" t="s">
        <v>6</v>
      </c>
    </row>
    <row r="4" spans="1:8" x14ac:dyDescent="0.2">
      <c r="A4" s="1" t="s">
        <v>0</v>
      </c>
      <c r="B4" s="1">
        <v>52</v>
      </c>
      <c r="C4" s="2">
        <v>45874</v>
      </c>
      <c r="F4" s="1" t="s">
        <v>51</v>
      </c>
      <c r="G4" s="1">
        <v>109.2</v>
      </c>
      <c r="H4" s="1" t="s">
        <v>52</v>
      </c>
    </row>
    <row r="5" spans="1:8" x14ac:dyDescent="0.2">
      <c r="A5" s="1" t="s">
        <v>2</v>
      </c>
      <c r="B5" s="1">
        <v>590</v>
      </c>
      <c r="C5" s="1" t="s">
        <v>29</v>
      </c>
      <c r="F5" s="1" t="s">
        <v>54</v>
      </c>
      <c r="G5" s="1">
        <v>76.2</v>
      </c>
    </row>
    <row r="6" spans="1:8" x14ac:dyDescent="0.2">
      <c r="A6" s="1" t="s">
        <v>3</v>
      </c>
      <c r="B6" s="1">
        <f xml:space="preserve"> B4 * B5</f>
        <v>30680</v>
      </c>
      <c r="F6" s="1" t="s">
        <v>55</v>
      </c>
      <c r="G6" s="1">
        <v>404.3</v>
      </c>
      <c r="H6" s="1" t="s">
        <v>53</v>
      </c>
    </row>
    <row r="7" spans="1:8" x14ac:dyDescent="0.2">
      <c r="A7" s="1" t="s">
        <v>26</v>
      </c>
      <c r="B7" s="1">
        <v>778</v>
      </c>
    </row>
    <row r="8" spans="1:8" x14ac:dyDescent="0.2">
      <c r="A8" s="1" t="s">
        <v>4</v>
      </c>
      <c r="B8" s="1">
        <v>28</v>
      </c>
      <c r="D8" s="1" t="s">
        <v>31</v>
      </c>
      <c r="E8" s="1">
        <v>8.76</v>
      </c>
    </row>
    <row r="9" spans="1:8" x14ac:dyDescent="0.2">
      <c r="A9" s="1" t="s">
        <v>7</v>
      </c>
      <c r="B9" s="1">
        <f>B6 - B7 + B8</f>
        <v>29930</v>
      </c>
      <c r="D9" s="1" t="s">
        <v>27</v>
      </c>
      <c r="E9" s="1">
        <v>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Z78"/>
  <sheetViews>
    <sheetView topLeftCell="J1" workbookViewId="0">
      <selection activeCell="R31" sqref="R31"/>
    </sheetView>
  </sheetViews>
  <sheetFormatPr defaultRowHeight="14.25" outlineLevelRow="1" x14ac:dyDescent="0.2"/>
  <cols>
    <col min="1" max="1" width="9.140625" style="1"/>
    <col min="2" max="2" width="42.85546875" style="1" bestFit="1" customWidth="1"/>
    <col min="3" max="10" width="9.140625" style="1"/>
    <col min="11" max="13" width="13.140625" style="1" customWidth="1"/>
    <col min="14" max="14" width="18.85546875" style="1" customWidth="1"/>
    <col min="15" max="15" width="14.85546875" style="1" customWidth="1"/>
    <col min="16" max="16" width="15" style="1" customWidth="1"/>
    <col min="17" max="17" width="14.85546875" style="1" bestFit="1" customWidth="1"/>
    <col min="18" max="18" width="9.28515625" style="1" bestFit="1" customWidth="1"/>
    <col min="19" max="19" width="9.5703125" style="1" bestFit="1" customWidth="1"/>
    <col min="20" max="16384" width="9.140625" style="1"/>
  </cols>
  <sheetData>
    <row r="1" spans="1:20" x14ac:dyDescent="0.2">
      <c r="A1" s="27" t="s">
        <v>8</v>
      </c>
      <c r="B1" s="1" t="s">
        <v>37</v>
      </c>
    </row>
    <row r="2" spans="1:20" x14ac:dyDescent="0.2">
      <c r="A2" s="28"/>
      <c r="B2" s="28"/>
      <c r="C2" s="28"/>
      <c r="D2" s="28" t="s">
        <v>47</v>
      </c>
      <c r="E2" s="28" t="s">
        <v>48</v>
      </c>
      <c r="F2" s="28" t="s">
        <v>14</v>
      </c>
      <c r="G2" s="28" t="s">
        <v>15</v>
      </c>
      <c r="H2" s="28" t="s">
        <v>16</v>
      </c>
      <c r="I2" s="28" t="s">
        <v>17</v>
      </c>
      <c r="J2" s="28" t="s">
        <v>18</v>
      </c>
      <c r="K2" s="28" t="s">
        <v>19</v>
      </c>
      <c r="L2" s="28" t="s">
        <v>20</v>
      </c>
      <c r="M2" s="28" t="s">
        <v>21</v>
      </c>
      <c r="N2" s="28" t="s">
        <v>22</v>
      </c>
      <c r="O2" s="28" t="s">
        <v>23</v>
      </c>
      <c r="P2" s="28" t="s">
        <v>5</v>
      </c>
      <c r="Q2" s="28" t="s">
        <v>28</v>
      </c>
      <c r="R2" s="28" t="s">
        <v>29</v>
      </c>
      <c r="S2" s="28" t="s">
        <v>30</v>
      </c>
      <c r="T2" s="28" t="s">
        <v>32</v>
      </c>
    </row>
    <row r="3" spans="1:20" x14ac:dyDescent="0.2">
      <c r="A3" s="29"/>
      <c r="B3" s="29" t="s">
        <v>56</v>
      </c>
      <c r="C3" s="29"/>
      <c r="D3" s="29">
        <v>71</v>
      </c>
      <c r="E3" s="29">
        <v>90</v>
      </c>
      <c r="F3" s="29">
        <v>169</v>
      </c>
      <c r="G3" s="29">
        <v>238</v>
      </c>
      <c r="H3" s="29">
        <v>198</v>
      </c>
      <c r="I3" s="1">
        <v>258</v>
      </c>
      <c r="J3" s="1">
        <v>302</v>
      </c>
      <c r="K3" s="1">
        <v>380</v>
      </c>
      <c r="L3" s="1">
        <v>347</v>
      </c>
      <c r="M3" s="1">
        <v>371</v>
      </c>
      <c r="N3" s="1">
        <v>472</v>
      </c>
      <c r="O3" s="1">
        <v>548</v>
      </c>
      <c r="P3" s="1">
        <v>464</v>
      </c>
      <c r="Q3" s="1">
        <v>513</v>
      </c>
      <c r="R3" s="1">
        <v>559</v>
      </c>
    </row>
    <row r="4" spans="1:20" x14ac:dyDescent="0.2">
      <c r="B4" s="1" t="s">
        <v>57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2</v>
      </c>
      <c r="L4" s="1">
        <v>2</v>
      </c>
      <c r="M4" s="1">
        <v>3</v>
      </c>
      <c r="N4" s="1">
        <v>4</v>
      </c>
      <c r="O4" s="1">
        <v>6</v>
      </c>
      <c r="P4" s="1">
        <v>6</v>
      </c>
      <c r="Q4" s="1">
        <v>7</v>
      </c>
      <c r="R4" s="1">
        <v>8</v>
      </c>
    </row>
    <row r="5" spans="1:20" x14ac:dyDescent="0.2">
      <c r="B5" s="1" t="s">
        <v>58</v>
      </c>
      <c r="D5" s="1">
        <v>5</v>
      </c>
      <c r="E5" s="1">
        <v>6</v>
      </c>
      <c r="F5" s="1">
        <v>5</v>
      </c>
      <c r="G5" s="1">
        <v>6</v>
      </c>
      <c r="H5" s="1">
        <v>7</v>
      </c>
      <c r="I5" s="1">
        <v>8</v>
      </c>
      <c r="J5" s="1">
        <v>8</v>
      </c>
      <c r="K5" s="1">
        <v>10</v>
      </c>
      <c r="L5" s="1">
        <v>10</v>
      </c>
      <c r="M5" s="1">
        <v>20</v>
      </c>
      <c r="N5" s="1">
        <v>16</v>
      </c>
      <c r="O5" s="1">
        <v>22</v>
      </c>
      <c r="P5" s="1">
        <v>17</v>
      </c>
      <c r="Q5" s="1">
        <v>30</v>
      </c>
      <c r="R5" s="1">
        <v>25</v>
      </c>
    </row>
    <row r="6" spans="1:20" x14ac:dyDescent="0.2">
      <c r="A6" s="29"/>
      <c r="B6" s="29"/>
      <c r="C6" s="29"/>
      <c r="D6" s="29"/>
      <c r="E6" s="29"/>
      <c r="F6" s="29"/>
      <c r="G6" s="29"/>
      <c r="H6" s="29"/>
    </row>
    <row r="7" spans="1:20" s="5" customFormat="1" ht="15" x14ac:dyDescent="0.25">
      <c r="A7" s="3"/>
      <c r="B7" s="3" t="s">
        <v>9</v>
      </c>
      <c r="C7" s="3"/>
      <c r="D7" s="4">
        <f t="shared" ref="D7:P7" si="0">SUM(D3:D5)</f>
        <v>77</v>
      </c>
      <c r="E7" s="4">
        <f t="shared" si="0"/>
        <v>97</v>
      </c>
      <c r="F7" s="4">
        <f t="shared" si="0"/>
        <v>175</v>
      </c>
      <c r="G7" s="4">
        <f t="shared" si="0"/>
        <v>245</v>
      </c>
      <c r="H7" s="4">
        <f t="shared" si="0"/>
        <v>206</v>
      </c>
      <c r="I7" s="4">
        <f t="shared" si="0"/>
        <v>267</v>
      </c>
      <c r="J7" s="4">
        <f t="shared" si="0"/>
        <v>312</v>
      </c>
      <c r="K7" s="4">
        <f t="shared" si="0"/>
        <v>392</v>
      </c>
      <c r="L7" s="4">
        <f t="shared" si="0"/>
        <v>359</v>
      </c>
      <c r="M7" s="4">
        <f t="shared" si="0"/>
        <v>394</v>
      </c>
      <c r="N7" s="4">
        <f t="shared" si="0"/>
        <v>492</v>
      </c>
      <c r="O7" s="4">
        <f t="shared" si="0"/>
        <v>576</v>
      </c>
      <c r="P7" s="4">
        <f t="shared" si="0"/>
        <v>487</v>
      </c>
      <c r="Q7" s="4">
        <f>SUM(Q3:Q5)</f>
        <v>550</v>
      </c>
      <c r="R7" s="35">
        <v>592</v>
      </c>
      <c r="S7" s="4"/>
    </row>
    <row r="8" spans="1:20" x14ac:dyDescent="0.2">
      <c r="A8" s="29"/>
      <c r="B8" s="29" t="s">
        <v>60</v>
      </c>
      <c r="C8" s="29"/>
      <c r="D8" s="29">
        <v>56</v>
      </c>
      <c r="E8" s="29">
        <v>72</v>
      </c>
      <c r="F8" s="29">
        <v>136</v>
      </c>
      <c r="G8" s="29">
        <v>200</v>
      </c>
      <c r="H8" s="29">
        <v>161</v>
      </c>
      <c r="I8" s="29">
        <v>213</v>
      </c>
      <c r="J8" s="29">
        <v>245</v>
      </c>
      <c r="K8" s="29">
        <v>321</v>
      </c>
      <c r="L8" s="29">
        <v>284</v>
      </c>
      <c r="M8" s="29">
        <v>342</v>
      </c>
      <c r="N8" s="29">
        <v>408</v>
      </c>
      <c r="O8" s="29">
        <v>442</v>
      </c>
      <c r="P8" s="29">
        <v>382</v>
      </c>
      <c r="Q8" s="17">
        <v>415</v>
      </c>
      <c r="R8" s="17">
        <v>458</v>
      </c>
      <c r="S8" s="17"/>
    </row>
    <row r="9" spans="1:20" x14ac:dyDescent="0.2">
      <c r="A9" s="29"/>
      <c r="B9" s="29" t="s">
        <v>61</v>
      </c>
      <c r="C9" s="29"/>
      <c r="D9" s="29">
        <v>1</v>
      </c>
      <c r="E9" s="29">
        <v>1</v>
      </c>
      <c r="F9" s="29">
        <v>1</v>
      </c>
      <c r="G9" s="29">
        <v>1</v>
      </c>
      <c r="H9" s="29">
        <v>2</v>
      </c>
      <c r="I9" s="29">
        <v>2</v>
      </c>
      <c r="J9" s="29">
        <v>4</v>
      </c>
      <c r="K9" s="29">
        <v>2</v>
      </c>
      <c r="L9" s="29">
        <v>2</v>
      </c>
      <c r="M9" s="29">
        <v>2</v>
      </c>
      <c r="N9" s="29">
        <v>3</v>
      </c>
      <c r="O9" s="29">
        <v>3</v>
      </c>
      <c r="P9" s="29">
        <v>2</v>
      </c>
      <c r="Q9" s="17">
        <v>2</v>
      </c>
      <c r="R9" s="17">
        <v>2</v>
      </c>
      <c r="S9" s="17"/>
    </row>
    <row r="10" spans="1:20" x14ac:dyDescent="0.2">
      <c r="A10" s="29"/>
      <c r="B10" s="29" t="s">
        <v>62</v>
      </c>
      <c r="C10" s="29"/>
      <c r="D10" s="29">
        <v>5</v>
      </c>
      <c r="E10" s="29">
        <v>6</v>
      </c>
      <c r="F10" s="30">
        <v>7</v>
      </c>
      <c r="G10" s="30">
        <v>7</v>
      </c>
      <c r="H10" s="30">
        <v>9</v>
      </c>
      <c r="I10" s="30">
        <v>9</v>
      </c>
      <c r="J10" s="30">
        <v>11</v>
      </c>
      <c r="K10" s="1">
        <v>10</v>
      </c>
      <c r="L10" s="30">
        <v>10</v>
      </c>
      <c r="M10" s="30">
        <v>19</v>
      </c>
      <c r="N10" s="1">
        <v>14</v>
      </c>
      <c r="O10" s="1">
        <v>23</v>
      </c>
      <c r="P10" s="1">
        <v>23</v>
      </c>
      <c r="Q10" s="1">
        <v>25</v>
      </c>
      <c r="R10" s="1">
        <v>24</v>
      </c>
    </row>
    <row r="11" spans="1:20" s="5" customFormat="1" ht="15" x14ac:dyDescent="0.25">
      <c r="A11" s="3"/>
      <c r="B11" s="3" t="s">
        <v>10</v>
      </c>
      <c r="C11" s="4"/>
      <c r="D11" s="4">
        <f>D7 - SUM(D8:D10)</f>
        <v>15</v>
      </c>
      <c r="E11" s="4">
        <f t="shared" ref="E11:R11" si="1">E7 - SUM(E8:E10)</f>
        <v>18</v>
      </c>
      <c r="F11" s="4">
        <f t="shared" si="1"/>
        <v>31</v>
      </c>
      <c r="G11" s="4">
        <f t="shared" si="1"/>
        <v>37</v>
      </c>
      <c r="H11" s="4">
        <f t="shared" si="1"/>
        <v>34</v>
      </c>
      <c r="I11" s="4">
        <f t="shared" si="1"/>
        <v>43</v>
      </c>
      <c r="J11" s="4">
        <f t="shared" si="1"/>
        <v>52</v>
      </c>
      <c r="K11" s="4">
        <f t="shared" si="1"/>
        <v>59</v>
      </c>
      <c r="L11" s="4">
        <f t="shared" si="1"/>
        <v>63</v>
      </c>
      <c r="M11" s="4">
        <f t="shared" si="1"/>
        <v>31</v>
      </c>
      <c r="N11" s="4">
        <f t="shared" si="1"/>
        <v>67</v>
      </c>
      <c r="O11" s="4">
        <f t="shared" si="1"/>
        <v>108</v>
      </c>
      <c r="P11" s="4">
        <f t="shared" si="1"/>
        <v>80</v>
      </c>
      <c r="Q11" s="4">
        <f t="shared" si="1"/>
        <v>108</v>
      </c>
      <c r="R11" s="4">
        <f t="shared" si="1"/>
        <v>108</v>
      </c>
    </row>
    <row r="12" spans="1:20" x14ac:dyDescent="0.2">
      <c r="A12" s="29"/>
      <c r="B12" s="29" t="s">
        <v>45</v>
      </c>
      <c r="C12" s="17"/>
      <c r="D12" s="17">
        <v>22</v>
      </c>
      <c r="E12" s="17">
        <v>23</v>
      </c>
      <c r="F12" s="17">
        <v>21</v>
      </c>
      <c r="G12" s="17">
        <v>43</v>
      </c>
      <c r="H12" s="17">
        <v>51</v>
      </c>
      <c r="I12" s="17">
        <v>50</v>
      </c>
      <c r="J12" s="17">
        <v>49</v>
      </c>
      <c r="K12" s="17">
        <v>46</v>
      </c>
      <c r="L12" s="17">
        <v>42</v>
      </c>
      <c r="M12" s="17">
        <v>46</v>
      </c>
      <c r="N12" s="17">
        <v>45</v>
      </c>
      <c r="O12" s="17">
        <v>40</v>
      </c>
      <c r="P12" s="17">
        <v>44</v>
      </c>
      <c r="Q12" s="17">
        <v>62</v>
      </c>
      <c r="R12" s="1">
        <v>52</v>
      </c>
    </row>
    <row r="13" spans="1:20" x14ac:dyDescent="0.2">
      <c r="A13" s="29"/>
      <c r="B13" s="29" t="s">
        <v>59</v>
      </c>
      <c r="C13" s="17"/>
      <c r="D13" s="17">
        <v>15</v>
      </c>
      <c r="E13" s="17">
        <v>24</v>
      </c>
      <c r="F13" s="17">
        <v>18</v>
      </c>
      <c r="G13" s="17">
        <v>48</v>
      </c>
      <c r="H13" s="17">
        <v>54</v>
      </c>
      <c r="I13" s="17">
        <v>51</v>
      </c>
      <c r="J13" s="17">
        <v>46</v>
      </c>
      <c r="K13" s="17">
        <v>67</v>
      </c>
      <c r="L13" s="17">
        <v>47</v>
      </c>
      <c r="M13" s="17">
        <v>49</v>
      </c>
      <c r="N13" s="17">
        <v>48</v>
      </c>
      <c r="O13" s="17">
        <v>45</v>
      </c>
      <c r="P13" s="17">
        <v>61</v>
      </c>
      <c r="Q13" s="17">
        <v>78</v>
      </c>
      <c r="R13" s="1">
        <v>92</v>
      </c>
    </row>
    <row r="14" spans="1:20" s="5" customFormat="1" ht="15" x14ac:dyDescent="0.25">
      <c r="A14" s="3"/>
      <c r="B14" s="3" t="s">
        <v>11</v>
      </c>
      <c r="D14" s="4">
        <f t="shared" ref="D14:R14" si="2">D11-SUM(D12:D13)</f>
        <v>-22</v>
      </c>
      <c r="E14" s="4">
        <f t="shared" si="2"/>
        <v>-29</v>
      </c>
      <c r="F14" s="4">
        <f t="shared" si="2"/>
        <v>-8</v>
      </c>
      <c r="G14" s="4">
        <f t="shared" si="2"/>
        <v>-54</v>
      </c>
      <c r="H14" s="4">
        <f t="shared" si="2"/>
        <v>-71</v>
      </c>
      <c r="I14" s="4">
        <f t="shared" si="2"/>
        <v>-58</v>
      </c>
      <c r="J14" s="4">
        <f t="shared" si="2"/>
        <v>-43</v>
      </c>
      <c r="K14" s="4">
        <f t="shared" si="2"/>
        <v>-54</v>
      </c>
      <c r="L14" s="4">
        <f t="shared" si="2"/>
        <v>-26</v>
      </c>
      <c r="M14" s="4">
        <f t="shared" si="2"/>
        <v>-64</v>
      </c>
      <c r="N14" s="4">
        <f t="shared" si="2"/>
        <v>-26</v>
      </c>
      <c r="O14" s="4">
        <f t="shared" si="2"/>
        <v>23</v>
      </c>
      <c r="P14" s="4">
        <f t="shared" si="2"/>
        <v>-25</v>
      </c>
      <c r="Q14" s="4">
        <f t="shared" si="2"/>
        <v>-32</v>
      </c>
      <c r="R14" s="4">
        <f t="shared" si="2"/>
        <v>-36</v>
      </c>
    </row>
    <row r="15" spans="1:20" x14ac:dyDescent="0.2">
      <c r="B15" s="1" t="s">
        <v>41</v>
      </c>
      <c r="D15" s="1">
        <v>-23</v>
      </c>
      <c r="E15" s="1">
        <v>-29</v>
      </c>
      <c r="F15" s="30">
        <v>-33</v>
      </c>
      <c r="G15" s="30">
        <v>-53</v>
      </c>
      <c r="H15" s="30">
        <v>-68</v>
      </c>
      <c r="I15" s="30">
        <v>-55</v>
      </c>
      <c r="J15" s="30">
        <v>-39</v>
      </c>
      <c r="K15" s="1">
        <v>-50</v>
      </c>
      <c r="L15" s="30">
        <v>-19</v>
      </c>
      <c r="M15" s="30">
        <v>-55</v>
      </c>
      <c r="N15" s="30">
        <v>-13.5</v>
      </c>
      <c r="O15" s="1">
        <v>33</v>
      </c>
      <c r="P15" s="1">
        <v>-17</v>
      </c>
      <c r="Q15" s="1">
        <v>-20</v>
      </c>
      <c r="R15" s="1">
        <v>-28</v>
      </c>
    </row>
    <row r="16" spans="1:20" x14ac:dyDescent="0.2">
      <c r="B16" s="1" t="s">
        <v>42</v>
      </c>
      <c r="D16" s="1">
        <v>0</v>
      </c>
      <c r="E16" s="1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1">
        <v>-5</v>
      </c>
      <c r="L16" s="30">
        <v>-0.2</v>
      </c>
      <c r="M16" s="1">
        <v>-0.2</v>
      </c>
      <c r="N16" s="30">
        <v>0.1</v>
      </c>
      <c r="O16" s="1">
        <v>4</v>
      </c>
      <c r="P16" s="1">
        <v>0.2</v>
      </c>
      <c r="Q16" s="1">
        <v>-1</v>
      </c>
      <c r="R16" s="1">
        <v>0.04</v>
      </c>
    </row>
    <row r="17" spans="2:19" x14ac:dyDescent="0.2">
      <c r="B17" s="1" t="s">
        <v>63</v>
      </c>
      <c r="D17" s="1">
        <v>0</v>
      </c>
      <c r="E17" s="1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1">
        <v>0</v>
      </c>
      <c r="L17" s="30">
        <v>0</v>
      </c>
      <c r="M17" s="1">
        <v>0</v>
      </c>
      <c r="N17" s="30">
        <v>0.5</v>
      </c>
      <c r="O17" s="1">
        <v>0.2</v>
      </c>
      <c r="P17" s="1">
        <v>1.5</v>
      </c>
      <c r="Q17" s="1">
        <v>2</v>
      </c>
      <c r="R17" s="1">
        <v>4</v>
      </c>
    </row>
    <row r="18" spans="2:19" s="5" customFormat="1" ht="15" x14ac:dyDescent="0.25">
      <c r="B18" s="5" t="s">
        <v>12</v>
      </c>
      <c r="D18" s="5">
        <f t="shared" ref="D18" si="3">D15-D16-D17</f>
        <v>-23</v>
      </c>
      <c r="E18" s="5">
        <f t="shared" ref="E18" si="4">E15-E16-E17</f>
        <v>-29</v>
      </c>
      <c r="F18" s="5">
        <f t="shared" ref="F18" si="5">F15-F16-F17</f>
        <v>-33</v>
      </c>
      <c r="G18" s="5">
        <f t="shared" ref="G18" si="6">G15-G16-G17</f>
        <v>-53</v>
      </c>
      <c r="H18" s="5">
        <f t="shared" ref="H18" si="7">H15-H16-H17</f>
        <v>-68</v>
      </c>
      <c r="I18" s="5">
        <f t="shared" ref="I18" si="8">I15-I16-I17</f>
        <v>-55</v>
      </c>
      <c r="J18" s="5">
        <f t="shared" ref="J18" si="9">J15-J16-J17</f>
        <v>-39</v>
      </c>
      <c r="K18" s="5">
        <f t="shared" ref="K18" si="10">K15-K16-K17</f>
        <v>-45</v>
      </c>
      <c r="L18" s="5">
        <f t="shared" ref="L18" si="11">L15-L16-L17</f>
        <v>-18.8</v>
      </c>
      <c r="M18" s="5">
        <f t="shared" ref="M18:P18" si="12">M15-M16-M17</f>
        <v>-54.8</v>
      </c>
      <c r="N18" s="5">
        <f t="shared" si="12"/>
        <v>-14.1</v>
      </c>
      <c r="O18" s="5">
        <f t="shared" si="12"/>
        <v>28.8</v>
      </c>
      <c r="P18" s="5">
        <f t="shared" si="12"/>
        <v>-18.7</v>
      </c>
      <c r="Q18" s="5">
        <f>Q15-Q16-Q17</f>
        <v>-21</v>
      </c>
      <c r="R18" s="5">
        <f>R15-R16-R17</f>
        <v>-32.04</v>
      </c>
    </row>
    <row r="19" spans="2:19" x14ac:dyDescent="0.2">
      <c r="B19" s="1" t="s">
        <v>34</v>
      </c>
      <c r="C19" s="31"/>
      <c r="D19" s="31" t="s">
        <v>44</v>
      </c>
      <c r="E19" s="31" t="s">
        <v>44</v>
      </c>
      <c r="F19" s="31">
        <v>-0.03</v>
      </c>
      <c r="G19" s="31">
        <v>-0.1</v>
      </c>
      <c r="H19" s="31">
        <v>-0.12</v>
      </c>
      <c r="I19" s="31">
        <v>-0.1</v>
      </c>
      <c r="J19" s="31">
        <v>-7.0000000000000007E-2</v>
      </c>
      <c r="K19" s="1">
        <v>-0.08</v>
      </c>
      <c r="L19" s="31">
        <v>-0.03</v>
      </c>
      <c r="M19" s="31">
        <v>-0.09</v>
      </c>
      <c r="N19" s="31">
        <v>-0.02</v>
      </c>
      <c r="O19" s="31">
        <v>0.05</v>
      </c>
      <c r="P19" s="1">
        <v>-0.03</v>
      </c>
      <c r="Q19" s="31">
        <v>-0.04</v>
      </c>
      <c r="R19" s="1">
        <v>-0.05</v>
      </c>
    </row>
    <row r="20" spans="2:19" x14ac:dyDescent="0.2">
      <c r="B20" s="1" t="s">
        <v>33</v>
      </c>
      <c r="D20" s="1" t="s">
        <v>44</v>
      </c>
      <c r="E20" s="1" t="s">
        <v>44</v>
      </c>
      <c r="F20" s="1">
        <v>-0.03</v>
      </c>
      <c r="G20" s="1">
        <v>-0.1</v>
      </c>
      <c r="H20" s="1">
        <v>-0.12</v>
      </c>
      <c r="I20" s="30">
        <v>-0.1</v>
      </c>
      <c r="J20" s="30">
        <v>-7.0000000000000007E-2</v>
      </c>
      <c r="K20" s="1">
        <v>-0.08</v>
      </c>
      <c r="L20" s="30">
        <v>-0.03</v>
      </c>
      <c r="M20" s="30">
        <v>-0.09</v>
      </c>
      <c r="N20" s="30">
        <v>-0.02</v>
      </c>
      <c r="O20" s="1">
        <v>0.05</v>
      </c>
      <c r="P20" s="1">
        <v>-0.03</v>
      </c>
      <c r="Q20" s="1">
        <v>-0.04</v>
      </c>
      <c r="R20" s="1">
        <v>-0.05</v>
      </c>
    </row>
    <row r="22" spans="2:19" x14ac:dyDescent="0.2">
      <c r="B22" s="1" t="s">
        <v>39</v>
      </c>
      <c r="D22" s="1" t="s">
        <v>44</v>
      </c>
      <c r="E22" s="1" t="s">
        <v>44</v>
      </c>
      <c r="F22" s="6" t="s">
        <v>44</v>
      </c>
      <c r="G22" s="6" t="s">
        <v>44</v>
      </c>
      <c r="H22" s="6">
        <f t="shared" ref="H22:Q22" si="13">(H7/D7) - 1</f>
        <v>1.6753246753246751</v>
      </c>
      <c r="I22" s="6">
        <f t="shared" si="13"/>
        <v>1.7525773195876289</v>
      </c>
      <c r="J22" s="6">
        <f t="shared" si="13"/>
        <v>0.78285714285714292</v>
      </c>
      <c r="K22" s="6">
        <f t="shared" si="13"/>
        <v>0.60000000000000009</v>
      </c>
      <c r="L22" s="6">
        <f t="shared" si="13"/>
        <v>0.74271844660194164</v>
      </c>
      <c r="M22" s="6">
        <f t="shared" si="13"/>
        <v>0.47565543071161054</v>
      </c>
      <c r="N22" s="6">
        <f t="shared" si="13"/>
        <v>0.57692307692307687</v>
      </c>
      <c r="O22" s="6">
        <f t="shared" si="13"/>
        <v>0.46938775510204089</v>
      </c>
      <c r="P22" s="6">
        <f t="shared" si="13"/>
        <v>0.35654596100278546</v>
      </c>
      <c r="Q22" s="6">
        <f t="shared" si="13"/>
        <v>0.39593908629441632</v>
      </c>
      <c r="R22" s="6">
        <f t="shared" ref="R22" si="14">(R7/N7) - 1</f>
        <v>0.20325203252032531</v>
      </c>
      <c r="S22" s="6">
        <f t="shared" ref="S22" si="15">(S7/O7) - 1</f>
        <v>-1</v>
      </c>
    </row>
    <row r="23" spans="2:19" x14ac:dyDescent="0.2">
      <c r="B23" s="1" t="s">
        <v>40</v>
      </c>
      <c r="D23" s="6" t="s">
        <v>44</v>
      </c>
      <c r="E23" s="6">
        <f t="shared" ref="E23:S23" si="16" xml:space="preserve"> (E7/D7) - 1</f>
        <v>0.25974025974025983</v>
      </c>
      <c r="F23" s="6">
        <f t="shared" si="16"/>
        <v>0.80412371134020622</v>
      </c>
      <c r="G23" s="6">
        <f t="shared" si="16"/>
        <v>0.39999999999999991</v>
      </c>
      <c r="H23" s="6">
        <f t="shared" si="16"/>
        <v>-0.15918367346938778</v>
      </c>
      <c r="I23" s="6">
        <f t="shared" si="16"/>
        <v>0.29611650485436902</v>
      </c>
      <c r="J23" s="6">
        <f t="shared" si="16"/>
        <v>0.1685393258426966</v>
      </c>
      <c r="K23" s="6">
        <f t="shared" si="16"/>
        <v>0.25641025641025639</v>
      </c>
      <c r="L23" s="6">
        <f t="shared" si="16"/>
        <v>-8.418367346938771E-2</v>
      </c>
      <c r="M23" s="6">
        <f t="shared" si="16"/>
        <v>9.7493036211699247E-2</v>
      </c>
      <c r="N23" s="6">
        <f t="shared" si="16"/>
        <v>0.24873096446700504</v>
      </c>
      <c r="O23" s="6">
        <f t="shared" si="16"/>
        <v>0.1707317073170731</v>
      </c>
      <c r="P23" s="6">
        <f t="shared" si="16"/>
        <v>-0.15451388888888884</v>
      </c>
      <c r="Q23" s="6">
        <f t="shared" si="16"/>
        <v>0.12936344969199176</v>
      </c>
      <c r="R23" s="6">
        <f t="shared" si="16"/>
        <v>7.6363636363636411E-2</v>
      </c>
      <c r="S23" s="6">
        <f t="shared" si="16"/>
        <v>-1</v>
      </c>
    </row>
    <row r="24" spans="2:19" x14ac:dyDescent="0.2">
      <c r="F24" s="6"/>
      <c r="G24" s="7"/>
      <c r="H24" s="7"/>
      <c r="I24" s="7"/>
      <c r="J24" s="7"/>
      <c r="K24" s="7"/>
      <c r="L24" s="7"/>
      <c r="M24" s="7"/>
      <c r="N24" s="7"/>
      <c r="O24" s="7"/>
      <c r="P24" s="6"/>
    </row>
    <row r="25" spans="2:19" s="6" customFormat="1" x14ac:dyDescent="0.2">
      <c r="B25" s="6" t="s">
        <v>43</v>
      </c>
      <c r="G25" s="7"/>
      <c r="H25" s="7"/>
      <c r="I25" s="7"/>
      <c r="J25" s="7">
        <v>0.17</v>
      </c>
      <c r="K25" s="7">
        <v>0.15</v>
      </c>
      <c r="L25" s="7">
        <v>0.17799999999999999</v>
      </c>
      <c r="M25" s="7">
        <v>7.6999999999999999E-2</v>
      </c>
      <c r="N25" s="7">
        <v>0.13700000000000001</v>
      </c>
      <c r="O25" s="7">
        <v>0.188</v>
      </c>
      <c r="P25" s="6">
        <v>0.16400000000000001</v>
      </c>
      <c r="Q25" s="6">
        <v>0.19600000000000001</v>
      </c>
      <c r="R25" s="6">
        <v>0.182</v>
      </c>
    </row>
    <row r="26" spans="2:19" s="6" customFormat="1" x14ac:dyDescent="0.2">
      <c r="B26" s="6" t="s">
        <v>46</v>
      </c>
      <c r="G26" s="7"/>
      <c r="H26" s="7"/>
      <c r="I26" s="7"/>
      <c r="J26" s="7">
        <v>0.183</v>
      </c>
      <c r="K26" s="7">
        <v>0.191</v>
      </c>
      <c r="L26" s="7">
        <v>0.188</v>
      </c>
      <c r="M26" s="7">
        <v>0.17699999999999999</v>
      </c>
      <c r="N26" s="7">
        <v>0.156</v>
      </c>
      <c r="O26" s="7">
        <v>0.19600000000000001</v>
      </c>
      <c r="P26" s="6">
        <v>0.17699999999999999</v>
      </c>
      <c r="Q26" s="6">
        <v>0.222</v>
      </c>
      <c r="R26" s="6">
        <v>0.215</v>
      </c>
    </row>
    <row r="27" spans="2:19" s="34" customFormat="1" x14ac:dyDescent="0.2">
      <c r="B27" s="34" t="s">
        <v>64</v>
      </c>
      <c r="D27" s="34">
        <v>-21.3</v>
      </c>
      <c r="E27" s="34">
        <v>-29.9</v>
      </c>
      <c r="F27" s="34">
        <v>-21.8</v>
      </c>
      <c r="G27" s="34">
        <v>-20.399999999999999</v>
      </c>
      <c r="H27" s="34">
        <v>-16.3</v>
      </c>
      <c r="I27" s="34">
        <v>-11.2</v>
      </c>
      <c r="J27" s="34">
        <v>-3</v>
      </c>
      <c r="K27" s="34">
        <v>13</v>
      </c>
      <c r="L27" s="34">
        <v>8</v>
      </c>
      <c r="M27" s="34">
        <v>9</v>
      </c>
      <c r="N27" s="34">
        <v>15</v>
      </c>
      <c r="O27" s="34">
        <v>54</v>
      </c>
      <c r="P27" s="34">
        <v>18</v>
      </c>
      <c r="Q27" s="34">
        <v>35</v>
      </c>
      <c r="R27" s="34">
        <v>45</v>
      </c>
    </row>
    <row r="29" spans="2:19" s="8" customFormat="1" ht="15" x14ac:dyDescent="0.25">
      <c r="B29" s="32" t="s">
        <v>25</v>
      </c>
      <c r="C29" s="32"/>
      <c r="D29" s="32">
        <v>40</v>
      </c>
      <c r="E29" s="32">
        <v>-102.9</v>
      </c>
      <c r="F29" s="33">
        <v>33.799999999999997</v>
      </c>
      <c r="G29" s="33">
        <v>-51.5</v>
      </c>
      <c r="H29" s="33">
        <v>101.1</v>
      </c>
      <c r="I29" s="33">
        <v>31.3</v>
      </c>
      <c r="J29" s="33">
        <v>53.9</v>
      </c>
      <c r="K29" s="33">
        <v>45</v>
      </c>
      <c r="L29" s="33">
        <v>-30</v>
      </c>
      <c r="M29" s="8">
        <v>21</v>
      </c>
      <c r="N29" s="8">
        <v>50.4</v>
      </c>
      <c r="O29" s="8">
        <v>-99</v>
      </c>
      <c r="P29" s="8">
        <v>205</v>
      </c>
      <c r="Q29" s="8">
        <v>270</v>
      </c>
      <c r="R29" s="8">
        <v>-138</v>
      </c>
    </row>
    <row r="30" spans="2:19" outlineLevel="1" x14ac:dyDescent="0.2">
      <c r="B30" s="29" t="s">
        <v>24</v>
      </c>
      <c r="C30" s="29"/>
      <c r="D30" s="29">
        <v>-7.5</v>
      </c>
      <c r="E30" s="29">
        <v>1.1000000000000001</v>
      </c>
      <c r="F30" s="30">
        <v>2.2000000000000002</v>
      </c>
      <c r="G30" s="30">
        <v>7.2</v>
      </c>
      <c r="H30" s="30">
        <v>7</v>
      </c>
      <c r="I30" s="30">
        <v>6</v>
      </c>
      <c r="J30" s="30">
        <v>7</v>
      </c>
      <c r="K30" s="30">
        <v>5</v>
      </c>
      <c r="L30" s="30">
        <v>3</v>
      </c>
      <c r="M30" s="30">
        <v>3</v>
      </c>
      <c r="N30" s="1">
        <v>17.100000000000001</v>
      </c>
      <c r="O30" s="9">
        <v>20</v>
      </c>
      <c r="P30" s="1">
        <v>7</v>
      </c>
      <c r="Q30" s="1">
        <v>21</v>
      </c>
      <c r="R30" s="1">
        <v>15</v>
      </c>
    </row>
    <row r="31" spans="2:19" s="8" customFormat="1" ht="15" x14ac:dyDescent="0.25">
      <c r="B31" s="32" t="s">
        <v>13</v>
      </c>
      <c r="D31" s="8">
        <f t="shared" ref="D31:O31" si="17">D29-D30</f>
        <v>47.5</v>
      </c>
      <c r="E31" s="8">
        <f t="shared" si="17"/>
        <v>-104</v>
      </c>
      <c r="F31" s="8">
        <f t="shared" si="17"/>
        <v>31.599999999999998</v>
      </c>
      <c r="G31" s="8">
        <f t="shared" si="17"/>
        <v>-58.7</v>
      </c>
      <c r="H31" s="8">
        <f t="shared" si="17"/>
        <v>94.1</v>
      </c>
      <c r="I31" s="8">
        <f t="shared" si="17"/>
        <v>25.3</v>
      </c>
      <c r="J31" s="8">
        <f t="shared" si="17"/>
        <v>46.9</v>
      </c>
      <c r="K31" s="8">
        <f t="shared" si="17"/>
        <v>40</v>
      </c>
      <c r="L31" s="8">
        <f t="shared" si="17"/>
        <v>-33</v>
      </c>
      <c r="M31" s="8">
        <f t="shared" si="17"/>
        <v>18</v>
      </c>
      <c r="N31" s="8">
        <f t="shared" si="17"/>
        <v>33.299999999999997</v>
      </c>
      <c r="O31" s="8">
        <f t="shared" si="17"/>
        <v>-119</v>
      </c>
      <c r="P31" s="8">
        <f>P29-P30</f>
        <v>198</v>
      </c>
      <c r="Q31" s="8">
        <f>Q29-Q30</f>
        <v>249</v>
      </c>
      <c r="R31" s="8">
        <f>R29-R30</f>
        <v>-153</v>
      </c>
    </row>
    <row r="32" spans="2:19" x14ac:dyDescent="0.2">
      <c r="B32" s="29"/>
      <c r="F32" s="30"/>
      <c r="G32" s="30"/>
      <c r="H32" s="30"/>
      <c r="I32" s="30"/>
      <c r="J32" s="30"/>
      <c r="K32" s="30"/>
      <c r="L32" s="30"/>
    </row>
    <row r="33" spans="2:26" x14ac:dyDescent="0.2">
      <c r="B33" s="29" t="s">
        <v>35</v>
      </c>
      <c r="D33" s="1" t="s">
        <v>44</v>
      </c>
      <c r="E33" s="1" t="s">
        <v>44</v>
      </c>
      <c r="F33" s="6" t="s">
        <v>44</v>
      </c>
      <c r="G33" s="6" t="s">
        <v>44</v>
      </c>
      <c r="H33" s="6">
        <f t="shared" ref="H33:O33" si="18">IF(D31=0,IF(H31=0,0,NA()),(H31-D31)/ABS(D31))</f>
        <v>0.98105263157894729</v>
      </c>
      <c r="I33" s="6">
        <f t="shared" si="18"/>
        <v>1.2432692307692308</v>
      </c>
      <c r="J33" s="6">
        <f t="shared" si="18"/>
        <v>0.4841772151898735</v>
      </c>
      <c r="K33" s="6">
        <f t="shared" si="18"/>
        <v>1.6814310051107324</v>
      </c>
      <c r="L33" s="6">
        <f t="shared" si="18"/>
        <v>-1.3506907545164719</v>
      </c>
      <c r="M33" s="6">
        <f t="shared" si="18"/>
        <v>-0.28853754940711462</v>
      </c>
      <c r="N33" s="6">
        <f t="shared" si="18"/>
        <v>-0.28997867803837957</v>
      </c>
      <c r="O33" s="6">
        <f t="shared" si="18"/>
        <v>-3.9750000000000001</v>
      </c>
      <c r="P33" s="6">
        <f>IF(L31=0,IF(P31=0,0,NA()),(P31-L31)/ABS(L31))</f>
        <v>7</v>
      </c>
      <c r="Q33" s="6">
        <f>IF(M31=0,IF(Q31=0,0,NA()),(Q31-M31)/ABS(M31))</f>
        <v>12.833333333333334</v>
      </c>
    </row>
    <row r="35" spans="2:26" ht="15" thickBot="1" x14ac:dyDescent="0.25">
      <c r="B35" s="29"/>
      <c r="G35" s="10"/>
    </row>
    <row r="36" spans="2:26" x14ac:dyDescent="0.2">
      <c r="B36" s="11" t="s">
        <v>36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 t="s">
        <v>87</v>
      </c>
      <c r="R36" s="12" t="s">
        <v>88</v>
      </c>
      <c r="S36" s="12"/>
      <c r="T36" s="12"/>
      <c r="U36" s="12"/>
      <c r="V36" s="12"/>
      <c r="W36" s="12"/>
      <c r="X36" s="12"/>
      <c r="Y36" s="12"/>
      <c r="Z36" s="14"/>
    </row>
    <row r="37" spans="2:26" x14ac:dyDescent="0.2">
      <c r="B37" s="15"/>
      <c r="R37" s="1" t="s">
        <v>89</v>
      </c>
      <c r="Z37" s="16"/>
    </row>
    <row r="38" spans="2:26" x14ac:dyDescent="0.2">
      <c r="B38" s="15"/>
      <c r="Q38" s="17"/>
      <c r="Z38" s="16"/>
    </row>
    <row r="39" spans="2:26" ht="15" thickBo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0"/>
    </row>
    <row r="40" spans="2:26" ht="15" thickBot="1" x14ac:dyDescent="0.25"/>
    <row r="41" spans="2:26" x14ac:dyDescent="0.2">
      <c r="B41" s="11" t="s">
        <v>38</v>
      </c>
      <c r="C41" s="12"/>
      <c r="D41" s="12"/>
      <c r="E41" s="12"/>
      <c r="F41" s="12" t="s">
        <v>65</v>
      </c>
      <c r="G41" s="12"/>
      <c r="H41" s="12"/>
      <c r="I41" s="12"/>
      <c r="J41" s="12"/>
      <c r="K41" s="12"/>
      <c r="L41" s="12"/>
      <c r="M41" s="12"/>
      <c r="N41" s="12"/>
      <c r="O41" s="12"/>
      <c r="P41" s="12" t="s">
        <v>73</v>
      </c>
      <c r="Q41" s="12"/>
      <c r="R41" s="12"/>
      <c r="S41" s="12"/>
      <c r="T41" s="12"/>
      <c r="U41" s="12"/>
      <c r="V41" s="12"/>
      <c r="W41" s="12"/>
      <c r="X41" s="12"/>
      <c r="Y41" s="12"/>
      <c r="Z41" s="14"/>
    </row>
    <row r="42" spans="2:26" x14ac:dyDescent="0.2">
      <c r="B42" s="15"/>
      <c r="P42" s="1" t="s">
        <v>74</v>
      </c>
      <c r="Z42" s="16"/>
    </row>
    <row r="43" spans="2:26" x14ac:dyDescent="0.2">
      <c r="B43" s="15" t="s">
        <v>75</v>
      </c>
      <c r="C43" s="1" t="s">
        <v>76</v>
      </c>
      <c r="P43" s="1" t="s">
        <v>77</v>
      </c>
      <c r="Z43" s="16"/>
    </row>
    <row r="44" spans="2:26" x14ac:dyDescent="0.2">
      <c r="B44" s="15"/>
      <c r="P44" s="1" t="s">
        <v>78</v>
      </c>
      <c r="Z44" s="16"/>
    </row>
    <row r="45" spans="2:26" ht="15" thickBot="1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 t="s">
        <v>79</v>
      </c>
      <c r="Q45" s="19"/>
      <c r="R45" s="19"/>
      <c r="S45" s="19"/>
      <c r="T45" s="19"/>
      <c r="U45" s="19"/>
      <c r="V45" s="19"/>
      <c r="W45" s="19"/>
      <c r="X45" s="19"/>
      <c r="Y45" s="19"/>
      <c r="Z45" s="20"/>
    </row>
    <row r="46" spans="2:26" ht="15" thickBot="1" x14ac:dyDescent="0.25"/>
    <row r="47" spans="2:26" x14ac:dyDescent="0.2">
      <c r="B47" s="11"/>
      <c r="C47" s="12"/>
    </row>
    <row r="48" spans="2:26" x14ac:dyDescent="0.2">
      <c r="B48" s="15"/>
    </row>
    <row r="49" spans="2:26" x14ac:dyDescent="0.2">
      <c r="B49" s="15"/>
    </row>
    <row r="50" spans="2:26" x14ac:dyDescent="0.2">
      <c r="B50" s="15"/>
    </row>
    <row r="51" spans="2:26" ht="15" thickBot="1" x14ac:dyDescent="0.25">
      <c r="B51" s="18"/>
      <c r="C51" s="19"/>
    </row>
    <row r="52" spans="2:26" ht="15" thickBot="1" x14ac:dyDescent="0.25"/>
    <row r="53" spans="2:26" x14ac:dyDescent="0.2">
      <c r="B53" s="11" t="s">
        <v>49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4"/>
    </row>
    <row r="54" spans="2:26" x14ac:dyDescent="0.2">
      <c r="B54" s="15"/>
      <c r="Z54" s="16"/>
    </row>
    <row r="55" spans="2:26" ht="15" customHeight="1" x14ac:dyDescent="0.2">
      <c r="B55" s="15" t="s">
        <v>66</v>
      </c>
      <c r="C55" s="36" t="s">
        <v>67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7"/>
    </row>
    <row r="56" spans="2:26" ht="15" customHeight="1" x14ac:dyDescent="0.2">
      <c r="B56" s="15"/>
      <c r="C56" s="36" t="s">
        <v>68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7"/>
    </row>
    <row r="57" spans="2:26" ht="15" customHeight="1" x14ac:dyDescent="0.2">
      <c r="B57" s="15"/>
      <c r="C57" s="36" t="s">
        <v>69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7"/>
    </row>
    <row r="58" spans="2:26" ht="15" customHeight="1" x14ac:dyDescent="0.2">
      <c r="B58" s="15"/>
      <c r="C58" s="36" t="s">
        <v>70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</row>
    <row r="59" spans="2:26" ht="15" customHeight="1" x14ac:dyDescent="0.2">
      <c r="B59" s="1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7"/>
    </row>
    <row r="60" spans="2:26" ht="15" customHeight="1" x14ac:dyDescent="0.2">
      <c r="B60" s="15" t="s">
        <v>71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7"/>
    </row>
    <row r="61" spans="2:26" ht="15" customHeight="1" x14ac:dyDescent="0.2">
      <c r="B61" s="15" t="s">
        <v>72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7"/>
    </row>
    <row r="62" spans="2:26" ht="15" customHeight="1" x14ac:dyDescent="0.2">
      <c r="B62" s="1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7"/>
    </row>
    <row r="63" spans="2:26" ht="15" customHeight="1" x14ac:dyDescent="0.2">
      <c r="B63" s="1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7"/>
    </row>
    <row r="64" spans="2:26" ht="15.75" customHeight="1" x14ac:dyDescent="0.2">
      <c r="B64" s="15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7"/>
    </row>
    <row r="65" spans="2:26" ht="15" x14ac:dyDescent="0.25">
      <c r="B65" s="15"/>
      <c r="K65" s="8"/>
      <c r="Z65" s="16"/>
    </row>
    <row r="66" spans="2:26" x14ac:dyDescent="0.2">
      <c r="B66" s="15"/>
      <c r="Z66" s="16"/>
    </row>
    <row r="67" spans="2:26" x14ac:dyDescent="0.2">
      <c r="B67" s="15"/>
      <c r="Z67" s="16"/>
    </row>
    <row r="68" spans="2:26" x14ac:dyDescent="0.2">
      <c r="B68" s="15"/>
      <c r="Z68" s="16"/>
    </row>
    <row r="69" spans="2:26" x14ac:dyDescent="0.2">
      <c r="B69" s="15"/>
      <c r="Z69" s="16"/>
    </row>
    <row r="70" spans="2:26" x14ac:dyDescent="0.2">
      <c r="B70" s="15"/>
      <c r="Z70" s="16"/>
    </row>
    <row r="71" spans="2:26" x14ac:dyDescent="0.2">
      <c r="B71" s="15"/>
      <c r="Z71" s="16"/>
    </row>
    <row r="72" spans="2:26" x14ac:dyDescent="0.2">
      <c r="B72" s="15"/>
      <c r="Z72" s="16"/>
    </row>
    <row r="73" spans="2:26" x14ac:dyDescent="0.2">
      <c r="B73" s="15"/>
      <c r="Z73" s="16"/>
    </row>
    <row r="74" spans="2:26" x14ac:dyDescent="0.2">
      <c r="B74" s="15"/>
      <c r="Z74" s="16"/>
    </row>
    <row r="75" spans="2:26" x14ac:dyDescent="0.2">
      <c r="B75" s="15"/>
      <c r="Z75" s="16"/>
    </row>
    <row r="76" spans="2:26" x14ac:dyDescent="0.2">
      <c r="B76" s="15"/>
      <c r="Z76" s="16"/>
    </row>
    <row r="77" spans="2:26" x14ac:dyDescent="0.2">
      <c r="B77" s="15"/>
      <c r="Z77" s="16"/>
    </row>
    <row r="78" spans="2:26" ht="15" thickBot="1" x14ac:dyDescent="0.25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20"/>
    </row>
  </sheetData>
  <dataConsolidate/>
  <mergeCells count="10">
    <mergeCell ref="C64:Z64"/>
    <mergeCell ref="C55:Z55"/>
    <mergeCell ref="C56:Z56"/>
    <mergeCell ref="C57:Z57"/>
    <mergeCell ref="C58:Z58"/>
    <mergeCell ref="C59:Z59"/>
    <mergeCell ref="C60:Z60"/>
    <mergeCell ref="C61:Z61"/>
    <mergeCell ref="C62:Z62"/>
    <mergeCell ref="C63:Z63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F137-22FE-4308-BDDF-83014D17E147}">
  <dimension ref="A1:B8"/>
  <sheetViews>
    <sheetView workbookViewId="0">
      <selection activeCell="A9" sqref="A9"/>
    </sheetView>
  </sheetViews>
  <sheetFormatPr defaultRowHeight="15" x14ac:dyDescent="0.25"/>
  <cols>
    <col min="1" max="1" width="41.140625" bestFit="1" customWidth="1"/>
  </cols>
  <sheetData>
    <row r="1" spans="1:2" x14ac:dyDescent="0.25">
      <c r="A1" s="1" t="s">
        <v>80</v>
      </c>
    </row>
    <row r="3" spans="1:2" x14ac:dyDescent="0.25">
      <c r="A3" t="s">
        <v>81</v>
      </c>
      <c r="B3">
        <v>16.100000000000001</v>
      </c>
    </row>
    <row r="4" spans="1:2" x14ac:dyDescent="0.25">
      <c r="A4" t="s">
        <v>82</v>
      </c>
      <c r="B4">
        <v>86</v>
      </c>
    </row>
    <row r="5" spans="1:2" x14ac:dyDescent="0.25">
      <c r="A5" t="s">
        <v>83</v>
      </c>
      <c r="B5">
        <v>15.7</v>
      </c>
    </row>
    <row r="6" spans="1:2" x14ac:dyDescent="0.25">
      <c r="A6" t="s">
        <v>84</v>
      </c>
      <c r="B6">
        <v>48</v>
      </c>
    </row>
    <row r="7" spans="1:2" x14ac:dyDescent="0.25">
      <c r="A7" t="s">
        <v>85</v>
      </c>
      <c r="B7">
        <v>250</v>
      </c>
    </row>
    <row r="8" spans="1:2" x14ac:dyDescent="0.25">
      <c r="A8" t="s">
        <v>86</v>
      </c>
      <c r="B8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A2" sqref="A1:K7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22"/>
      <c r="B2" s="23"/>
      <c r="C2" s="22"/>
      <c r="D2" s="24"/>
      <c r="E2" s="25"/>
      <c r="F2" s="25"/>
      <c r="G2" s="23"/>
      <c r="H2" s="22"/>
      <c r="I2" s="22"/>
      <c r="J2" s="22"/>
      <c r="K2" s="22"/>
    </row>
    <row r="3" spans="1:11" x14ac:dyDescent="0.25">
      <c r="A3" s="22"/>
      <c r="B3" s="23"/>
      <c r="C3" s="22"/>
      <c r="D3" s="24"/>
      <c r="E3" s="26"/>
      <c r="F3" s="26"/>
      <c r="G3" s="23"/>
      <c r="H3" s="23"/>
      <c r="I3" s="23"/>
      <c r="J3" s="23"/>
      <c r="K3" s="23"/>
    </row>
    <row r="4" spans="1:11" x14ac:dyDescent="0.25">
      <c r="A4" s="22"/>
      <c r="B4" s="23"/>
      <c r="C4" s="22"/>
      <c r="D4" s="22"/>
      <c r="E4" s="26"/>
      <c r="F4" s="26"/>
      <c r="G4" s="23"/>
      <c r="H4" s="23"/>
      <c r="I4" s="22"/>
      <c r="J4" s="23"/>
      <c r="K4" s="23"/>
    </row>
    <row r="5" spans="1:11" x14ac:dyDescent="0.25">
      <c r="A5" s="22"/>
      <c r="B5" s="23"/>
      <c r="C5" s="22"/>
      <c r="D5" s="24"/>
      <c r="E5" s="26"/>
      <c r="F5" s="26"/>
      <c r="G5" s="23"/>
      <c r="H5" s="23"/>
      <c r="I5" s="23"/>
      <c r="J5" s="23"/>
      <c r="K5" s="23"/>
    </row>
    <row r="6" spans="1:11" x14ac:dyDescent="0.25">
      <c r="A6" s="22"/>
      <c r="B6" s="23"/>
      <c r="C6" s="22"/>
      <c r="D6" s="22"/>
      <c r="E6" s="26"/>
      <c r="F6" s="26"/>
      <c r="G6" s="23"/>
      <c r="H6" s="23"/>
      <c r="I6" s="23"/>
      <c r="J6" s="23"/>
      <c r="K6" s="23"/>
    </row>
    <row r="7" spans="1:11" x14ac:dyDescent="0.25">
      <c r="A7" s="22"/>
      <c r="B7" s="23"/>
      <c r="C7" s="22"/>
      <c r="D7" s="24"/>
      <c r="E7" s="26"/>
      <c r="F7" s="26"/>
      <c r="G7" s="22"/>
      <c r="H7" s="23"/>
      <c r="I7" s="23"/>
      <c r="J7" s="23"/>
      <c r="K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Valuation Metrics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2025-08-08T23:36:33Z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