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FinTech\"/>
    </mc:Choice>
  </mc:AlternateContent>
  <xr:revisionPtr revIDLastSave="0" documentId="13_ncr:1_{32831CAB-C383-4C5C-B393-CB3608D9B7F9}" xr6:coauthVersionLast="47" xr6:coauthVersionMax="47" xr10:uidLastSave="{00000000-0000-0000-0000-000000000000}"/>
  <bookViews>
    <workbookView xWindow="-120" yWindow="-120" windowWidth="38640" windowHeight="21120" activeTab="1" xr2:uid="{74C982A1-EE30-4588-AA95-0E58E4E415F0}"/>
  </bookViews>
  <sheets>
    <sheet name="Main" sheetId="1" r:id="rId1"/>
    <sheet name="Model" sheetId="2" r:id="rId2"/>
    <sheet name="Debt" sheetId="9" r:id="rId3"/>
    <sheet name="Peer Comparison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 l="1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2" i="2"/>
  <c r="T19" i="2"/>
  <c r="U12" i="2"/>
  <c r="U19" i="2" s="1"/>
  <c r="V19" i="2"/>
  <c r="W19" i="2"/>
  <c r="X19" i="2"/>
  <c r="Y19" i="2"/>
  <c r="B6" i="1"/>
  <c r="U27" i="2" l="1"/>
  <c r="U26" i="2"/>
  <c r="W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V22" i="2"/>
  <c r="W22" i="2"/>
  <c r="X22" i="2"/>
  <c r="Y22" i="2"/>
  <c r="E27" i="2"/>
  <c r="F27" i="2"/>
  <c r="G27" i="2"/>
  <c r="H27" i="2"/>
  <c r="H26" i="2"/>
  <c r="I26" i="2"/>
  <c r="J26" i="2"/>
  <c r="K26" i="2"/>
  <c r="D22" i="2"/>
  <c r="E22" i="2"/>
  <c r="F22" i="2"/>
  <c r="G22" i="2"/>
  <c r="I27" i="2"/>
  <c r="J27" i="2"/>
  <c r="L26" i="2"/>
  <c r="M26" i="2"/>
  <c r="H22" i="2"/>
  <c r="I22" i="2"/>
  <c r="T26" i="2"/>
  <c r="Q22" i="2"/>
  <c r="U22" i="2"/>
  <c r="I61" i="2" l="1"/>
  <c r="J61" i="2"/>
  <c r="H61" i="2"/>
  <c r="K61" i="2"/>
  <c r="M61" i="2"/>
  <c r="L61" i="2"/>
  <c r="J22" i="2"/>
  <c r="K22" i="2"/>
  <c r="L22" i="2"/>
  <c r="M22" i="2"/>
  <c r="N22" i="2"/>
  <c r="O22" i="2"/>
  <c r="P22" i="2"/>
  <c r="R22" i="2"/>
  <c r="S22" i="2"/>
  <c r="T22" i="2"/>
  <c r="P26" i="2" l="1"/>
  <c r="R27" i="2"/>
  <c r="T27" i="2"/>
  <c r="K27" i="2"/>
  <c r="L27" i="2"/>
  <c r="M27" i="2"/>
  <c r="N27" i="2"/>
  <c r="O27" i="2"/>
  <c r="P27" i="2"/>
  <c r="Q27" i="2"/>
  <c r="S27" i="2"/>
  <c r="T61" i="2"/>
  <c r="N26" i="2"/>
  <c r="O26" i="2"/>
  <c r="Q26" i="2"/>
  <c r="R26" i="2"/>
  <c r="S26" i="2"/>
  <c r="S61" i="2" l="1"/>
  <c r="Q61" i="2"/>
  <c r="N61" i="2"/>
  <c r="O61" i="2"/>
  <c r="P61" i="2"/>
  <c r="R61" i="2"/>
  <c r="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Long Term Debt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D20" authorId="0" shapeId="0" xr:uid="{AC62E3B9-9D98-4A7E-993B-809F5C58AE1B}">
      <text>
        <r>
          <rPr>
            <b/>
            <sz val="9"/>
            <color indexed="81"/>
            <rFont val="Tahoma"/>
            <charset val="1"/>
          </rPr>
          <t>Alex:</t>
        </r>
        <r>
          <rPr>
            <sz val="9"/>
            <color indexed="81"/>
            <rFont val="Tahoma"/>
            <charset val="1"/>
          </rPr>
          <t xml:space="preserve">
Change in fair value of convertible notes and warrants (1492)</t>
        </r>
      </text>
    </comment>
    <comment ref="B41" authorId="0" shapeId="0" xr:uid="{6C60B04B-5225-40A5-A3E7-829326B3B1DB}">
      <text>
        <r>
          <rPr>
            <b/>
            <sz val="9"/>
            <color indexed="81"/>
            <rFont val="Tahoma"/>
            <charset val="1"/>
          </rPr>
          <t>Alex:</t>
        </r>
        <r>
          <rPr>
            <sz val="9"/>
            <color indexed="81"/>
            <rFont val="Tahoma"/>
            <charset val="1"/>
          </rPr>
          <t xml:space="preserve">
Assets under custody</t>
        </r>
      </text>
    </comment>
  </commentList>
</comments>
</file>

<file path=xl/sharedStrings.xml><?xml version="1.0" encoding="utf-8"?>
<sst xmlns="http://schemas.openxmlformats.org/spreadsheetml/2006/main" count="285" uniqueCount="165">
  <si>
    <t>Price</t>
  </si>
  <si>
    <t>Symbol:</t>
  </si>
  <si>
    <t>Shares Outstanding</t>
  </si>
  <si>
    <t>Market Cap</t>
  </si>
  <si>
    <t>Debt</t>
  </si>
  <si>
    <t>Q12025</t>
  </si>
  <si>
    <t>(In Millions)</t>
  </si>
  <si>
    <t>Enterprise Value</t>
  </si>
  <si>
    <t>Main</t>
  </si>
  <si>
    <t>Revenue</t>
  </si>
  <si>
    <t>Operating Income</t>
  </si>
  <si>
    <t>Net Income</t>
  </si>
  <si>
    <t>FCF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</si>
  <si>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</si>
  <si>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</si>
  <si>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</si>
  <si>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</si>
  <si>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</si>
  <si>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</si>
  <si>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</si>
  <si>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</si>
  <si>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</si>
  <si>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</si>
  <si>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Capital Expendature</t>
  </si>
  <si>
    <t>Cash Flow from Operations</t>
  </si>
  <si>
    <t>Cash + PPE</t>
  </si>
  <si>
    <t>Book Value</t>
  </si>
  <si>
    <t>Q22025</t>
  </si>
  <si>
    <t>Q32025</t>
  </si>
  <si>
    <t>Q42025</t>
  </si>
  <si>
    <t>Cash Per Share</t>
  </si>
  <si>
    <t>Q12026</t>
  </si>
  <si>
    <t>Diluted EPS</t>
  </si>
  <si>
    <t>Basic EPS</t>
  </si>
  <si>
    <t>Cash Flow Growth</t>
  </si>
  <si>
    <t>Guidance</t>
  </si>
  <si>
    <t>(IN MILLIONS)</t>
  </si>
  <si>
    <t>Events</t>
  </si>
  <si>
    <t>Revenue Growth YOY Q</t>
  </si>
  <si>
    <t>Revenue Growth last Q</t>
  </si>
  <si>
    <t>Income Before taxes</t>
  </si>
  <si>
    <t>Tax</t>
  </si>
  <si>
    <t>Gross Margin</t>
  </si>
  <si>
    <t>N/A</t>
  </si>
  <si>
    <t>Q12022</t>
  </si>
  <si>
    <t>Q22022</t>
  </si>
  <si>
    <t>P/Sales</t>
  </si>
  <si>
    <t>P/Book</t>
  </si>
  <si>
    <t>EV/EBITDA</t>
  </si>
  <si>
    <t>EV/R</t>
  </si>
  <si>
    <t>Trl P/E</t>
  </si>
  <si>
    <t>Fwd P/E</t>
  </si>
  <si>
    <t>Q42021</t>
  </si>
  <si>
    <t>Q12021</t>
  </si>
  <si>
    <t>Q22021</t>
  </si>
  <si>
    <t>Q32021</t>
  </si>
  <si>
    <t xml:space="preserve">EBITDA </t>
  </si>
  <si>
    <t>Diluted EPS TTM</t>
  </si>
  <si>
    <t>General and Admin</t>
  </si>
  <si>
    <t>Company</t>
  </si>
  <si>
    <t>Operating Margin</t>
  </si>
  <si>
    <t>P/E (TTM)</t>
  </si>
  <si>
    <t>Forward P/E</t>
  </si>
  <si>
    <t>Price / Sales</t>
  </si>
  <si>
    <t>Ouster (OUST)</t>
  </si>
  <si>
    <t>n/m</t>
  </si>
  <si>
    <t>n/a</t>
  </si>
  <si>
    <t>Luminar (LAZR)</t>
  </si>
  <si>
    <t>Hesai (HSAI)</t>
  </si>
  <si>
    <t>Innoviz (INVZ)</t>
  </si>
  <si>
    <t>Aeva (AEVA)</t>
  </si>
  <si>
    <t>Cepton (CPTN)</t>
  </si>
  <si>
    <t>MicroVision (MVIS)</t>
  </si>
  <si>
    <t>Revenue (USD, TTM)</t>
  </si>
  <si>
    <t>Net Income / Diluted EPS</t>
  </si>
  <si>
    <t>EV / EBITDA (TTM)</t>
  </si>
  <si>
    <t>$118 M</t>
  </si>
  <si>
    <t>–$100 M / –$0.43</t>
  </si>
  <si>
    <t>–80.8 %</t>
  </si>
  <si>
    <t>9.34×</t>
  </si>
  <si>
    <t>$73 M</t>
  </si>
  <si>
    <t>–$228 M / –$0.64</t>
  </si>
  <si>
    <t>–33 %</t>
  </si>
  <si>
    <t>–318 %</t>
  </si>
  <si>
    <t>2.5×</t>
  </si>
  <si>
    <t>$311 M</t>
  </si>
  <si>
    <t>–$14 M / –$0.06</t>
  </si>
  <si>
    <t>–4 %</t>
  </si>
  <si>
    <t>68×</t>
  </si>
  <si>
    <t>8.9×</t>
  </si>
  <si>
    <t>$34.6 M</t>
  </si>
  <si>
    <t>–$77 M / –$0.45</t>
  </si>
  <si>
    <t>–240 %</t>
  </si>
  <si>
    <t>7.5×</t>
  </si>
  <si>
    <t>$13.8 M</t>
  </si>
  <si>
    <t>–$301 M / –$5.54</t>
  </si>
  <si>
    <t>–29 %</t>
  </si>
  <si>
    <t>–990 %</t>
  </si>
  <si>
    <t>54×</t>
  </si>
  <si>
    <t>$17.9 M</t>
  </si>
  <si>
    <t>–$26 M / –$1.63</t>
  </si>
  <si>
    <t>–178 %</t>
  </si>
  <si>
    <t>2.9×</t>
  </si>
  <si>
    <t>$4.3 M</t>
  </si>
  <si>
    <t>–$99 M / –$0.45</t>
  </si>
  <si>
    <t>–57 %</t>
  </si>
  <si>
    <t>–1 500 %</t>
  </si>
  <si>
    <t>56×</t>
  </si>
  <si>
    <t>HOOD - Robinhood Inc.</t>
  </si>
  <si>
    <t>Parent RHM unsecured revolver</t>
  </si>
  <si>
    <t>Broker dealer RHS revolver</t>
  </si>
  <si>
    <t>Undrawn</t>
  </si>
  <si>
    <t>Credit Card Funding Trust 6.58%</t>
  </si>
  <si>
    <t>Operating Leases</t>
  </si>
  <si>
    <t>Securities Loaned</t>
  </si>
  <si>
    <t>(Debt figure of 13 billion ish)</t>
  </si>
  <si>
    <t>Brokerage and Transaction Expense</t>
  </si>
  <si>
    <t>Tech and Development Expense</t>
  </si>
  <si>
    <t>Operations</t>
  </si>
  <si>
    <t>Provision for credit losses</t>
  </si>
  <si>
    <t>Marketing</t>
  </si>
  <si>
    <t>Net Margin</t>
  </si>
  <si>
    <t>EBITDA</t>
  </si>
  <si>
    <t>Transaction Based Revenue</t>
  </si>
  <si>
    <t>Net Interest Revenue</t>
  </si>
  <si>
    <t>Other Revenues</t>
  </si>
  <si>
    <t>Net Deposits</t>
  </si>
  <si>
    <t>Gold Subscribers</t>
  </si>
  <si>
    <t>Share repurchases of 124 million</t>
  </si>
  <si>
    <t>Expanded into 30 european countries</t>
  </si>
  <si>
    <t>Stock tokens in europe on over 200 us stocks and etfs</t>
  </si>
  <si>
    <t>Bitstamp Acquisition (crypto exchange)</t>
  </si>
  <si>
    <t>Agreement to acquire WonderFi, Canadian digital asset products and services</t>
  </si>
  <si>
    <t>Robinhood Retirement AUC</t>
  </si>
  <si>
    <t>Retirement AUC Growth</t>
  </si>
  <si>
    <t>Cash Sweep</t>
  </si>
  <si>
    <t>Cash Sweep Growth</t>
  </si>
  <si>
    <t>Margin Book</t>
  </si>
  <si>
    <t>Margin Book Growth</t>
  </si>
  <si>
    <t>Equity Volumes</t>
  </si>
  <si>
    <t>Equity Volumes Growth</t>
  </si>
  <si>
    <t>Options Contracts Traded</t>
  </si>
  <si>
    <t>Options Contracts Growth</t>
  </si>
  <si>
    <t>Robinhood Crypto Volume</t>
  </si>
  <si>
    <t>Crypto Volume Growth</t>
  </si>
  <si>
    <t>Bitstamp Crypto Volume</t>
  </si>
  <si>
    <t>Bistamp Growth</t>
  </si>
  <si>
    <t>Funded Customers</t>
  </si>
  <si>
    <t>Investment Accounts</t>
  </si>
  <si>
    <t>Total Platform Assets</t>
  </si>
  <si>
    <t>Average Revenue Per User</t>
  </si>
  <si>
    <t>Transactions based (TB)</t>
  </si>
  <si>
    <t>TB Options</t>
  </si>
  <si>
    <t>TB Crypto</t>
  </si>
  <si>
    <t>TB Equities</t>
  </si>
  <si>
    <t>Interest</t>
  </si>
  <si>
    <t>Other (Due to Gold)</t>
  </si>
  <si>
    <t>S.repurch 322</t>
  </si>
  <si>
    <t>S.repurch 160</t>
  </si>
  <si>
    <t>Revenue Growth YOY</t>
  </si>
  <si>
    <t>Other (YOY)</t>
  </si>
  <si>
    <t>S.repurch 97</t>
  </si>
  <si>
    <t>205m</t>
  </si>
  <si>
    <t>Crypto Winter</t>
  </si>
  <si>
    <t>High Interest Rate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</si>
</sst>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5" fillId="0" borderId="0" xfId="0" applyFont="1"/>
    <xf numFmtId="14" fontId="5" fillId="0" borderId="0" xfId="0" applyNumberFormat="1" applyFont="1"/>
    <xf numFmtId="3" fontId="6" fillId="2" borderId="0" xfId="0" applyNumberFormat="1" applyFont="1" applyFill="1"/>
    <xf numFmtId="1" fontId="6" fillId="2" borderId="0" xfId="0" applyNumberFormat="1" applyFont="1" applyFill="1"/>
    <xf numFmtId="0" fontId="6" fillId="2" borderId="0" xfId="0" applyFont="1" applyFill="1"/>
    <xf numFmtId="9" fontId="5" fillId="0" borderId="0" xfId="1" applyFont="1"/>
    <xf numFmtId="9" fontId="5" fillId="0" borderId="0" xfId="1" applyFont="1" applyFill="1"/>
    <xf numFmtId="0" fontId="6" fillId="0" borderId="0" xfId="0" applyFont="1"/>
    <xf numFmtId="0" fontId="5" fillId="0" borderId="0" xfId="1" applyNumberFormat="1" applyFont="1"/>
    <xf numFmtId="10" fontId="5" fillId="0" borderId="0" xfId="0" applyNumberFormat="1" applyFont="1"/>
    <xf numFmtId="0" fontId="5" fillId="0" borderId="1" xfId="0" applyFont="1" applyBorder="1"/>
    <xf numFmtId="0" fontId="5" fillId="0" borderId="2" xfId="0" applyFont="1" applyBorder="1"/>
    <xf numFmtId="1" fontId="5" fillId="0" borderId="2" xfId="0" applyNumberFormat="1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1" fontId="5" fillId="0" borderId="0" xfId="0" applyNumberFormat="1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0" fontId="5" fillId="0" borderId="0" xfId="0" applyNumberFormat="1" applyFont="1" applyAlignment="1">
      <alignment vertical="center"/>
    </xf>
    <xf numFmtId="0" fontId="7" fillId="0" borderId="0" xfId="2" applyFont="1"/>
    <xf numFmtId="164" fontId="5" fillId="0" borderId="0" xfId="0" applyNumberFormat="1" applyFont="1"/>
    <xf numFmtId="3" fontId="5" fillId="0" borderId="0" xfId="0" applyNumberFormat="1" applyFont="1"/>
    <xf numFmtId="0" fontId="8" fillId="0" borderId="0" xfId="0" applyFont="1"/>
    <xf numFmtId="4" fontId="5" fillId="0" borderId="0" xfId="0" applyNumberFormat="1" applyFont="1"/>
    <xf numFmtId="3" fontId="6" fillId="0" borderId="0" xfId="0" applyNumberFormat="1" applyFont="1"/>
    <xf numFmtId="0" fontId="9" fillId="0" borderId="0" xfId="0" applyFont="1"/>
    <xf numFmtId="9" fontId="6" fillId="0" borderId="0" xfId="0" applyNumberFormat="1" applyFont="1" applyAlignment="1">
      <alignment vertical="center"/>
    </xf>
    <xf numFmtId="0" fontId="5" fillId="0" borderId="0" xfId="0" applyFont="1"/>
    <xf numFmtId="0" fontId="5" fillId="0" borderId="5" xfId="0" applyFont="1" applyBorder="1"/>
    <xf numFmtId="0" fontId="5" fillId="0" borderId="0" xfId="1" applyNumberFormat="1" applyFont="1" applyBorder="1"/>
    <xf numFmtId="9" fontId="5" fillId="3" borderId="0" xfId="1" applyFont="1" applyFill="1"/>
    <xf numFmtId="3" fontId="5" fillId="2" borderId="0" xfId="0" applyNumberFormat="1" applyFont="1" applyFill="1"/>
    <xf numFmtId="0" fontId="5" fillId="2" borderId="0" xfId="0" applyFont="1" applyFill="1"/>
    <xf numFmtId="0" fontId="5" fillId="0" borderId="0" xfId="0" applyNumberFormat="1" applyFont="1"/>
    <xf numFmtId="0" fontId="5" fillId="0" borderId="0" xfId="1" applyNumberFormat="1" applyFont="1" applyFill="1"/>
    <xf numFmtId="0" fontId="5" fillId="3" borderId="0" xfId="1" applyNumberFormat="1" applyFont="1" applyFill="1"/>
    <xf numFmtId="0" fontId="5" fillId="4" borderId="0" xfId="0" applyFont="1" applyFill="1"/>
    <xf numFmtId="9" fontId="5" fillId="4" borderId="0" xfId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E18"/>
  <sheetViews>
    <sheetView workbookViewId="0">
      <selection activeCell="B19" sqref="B19"/>
    </sheetView>
  </sheetViews>
  <sheetFormatPr defaultRowHeight="14.25" x14ac:dyDescent="0.2"/>
  <cols>
    <col min="1" max="1" width="19.85546875" style="1" bestFit="1" customWidth="1"/>
    <col min="2" max="2" width="19.5703125" style="1" bestFit="1" customWidth="1"/>
    <col min="3" max="3" width="11.5703125" style="1" bestFit="1" customWidth="1"/>
    <col min="4" max="4" width="16.140625" style="1" bestFit="1" customWidth="1"/>
    <col min="5" max="5" width="6.7109375" style="1" bestFit="1" customWidth="1"/>
    <col min="6" max="16384" width="9.140625" style="1"/>
  </cols>
  <sheetData>
    <row r="1" spans="1:5" x14ac:dyDescent="0.2">
      <c r="A1" s="1" t="s">
        <v>1</v>
      </c>
      <c r="B1" s="1" t="s">
        <v>108</v>
      </c>
    </row>
    <row r="3" spans="1:5" x14ac:dyDescent="0.2">
      <c r="A3" s="1" t="s">
        <v>6</v>
      </c>
    </row>
    <row r="4" spans="1:5" x14ac:dyDescent="0.2">
      <c r="A4" s="1" t="s">
        <v>0</v>
      </c>
      <c r="B4" s="1">
        <v>114.63</v>
      </c>
      <c r="C4" s="2">
        <v>45877</v>
      </c>
    </row>
    <row r="5" spans="1:5" x14ac:dyDescent="0.2">
      <c r="A5" s="1" t="s">
        <v>2</v>
      </c>
      <c r="B5" s="1">
        <v>885</v>
      </c>
      <c r="C5" s="1" t="s">
        <v>27</v>
      </c>
    </row>
    <row r="6" spans="1:5" x14ac:dyDescent="0.2">
      <c r="A6" s="1" t="s">
        <v>3</v>
      </c>
      <c r="B6" s="1">
        <f xml:space="preserve"> B4 * B5</f>
        <v>101447.55</v>
      </c>
    </row>
    <row r="7" spans="1:5" x14ac:dyDescent="0.2">
      <c r="A7" s="1" t="s">
        <v>25</v>
      </c>
      <c r="B7" s="1">
        <v>1926</v>
      </c>
    </row>
    <row r="8" spans="1:5" x14ac:dyDescent="0.2">
      <c r="A8" s="1" t="s">
        <v>4</v>
      </c>
      <c r="B8" s="1">
        <v>1301</v>
      </c>
      <c r="D8" s="1" t="s">
        <v>30</v>
      </c>
      <c r="E8" s="1">
        <v>21.67</v>
      </c>
    </row>
    <row r="9" spans="1:5" x14ac:dyDescent="0.2">
      <c r="A9" s="1" t="s">
        <v>7</v>
      </c>
      <c r="B9" s="1">
        <f>B6 - B7 + B8</f>
        <v>100822.55</v>
      </c>
      <c r="D9" s="1" t="s">
        <v>26</v>
      </c>
      <c r="E9" s="1">
        <v>9.09</v>
      </c>
    </row>
    <row r="11" spans="1:5" x14ac:dyDescent="0.2">
      <c r="A11" s="1" t="s">
        <v>46</v>
      </c>
      <c r="B11" s="1">
        <v>28.43</v>
      </c>
    </row>
    <row r="12" spans="1:5" x14ac:dyDescent="0.2">
      <c r="A12" s="1" t="s">
        <v>47</v>
      </c>
      <c r="B12" s="1">
        <v>12.25</v>
      </c>
    </row>
    <row r="13" spans="1:5" x14ac:dyDescent="0.2">
      <c r="A13" s="1" t="s">
        <v>48</v>
      </c>
      <c r="B13" s="1">
        <v>61.18</v>
      </c>
    </row>
    <row r="14" spans="1:5" x14ac:dyDescent="0.2">
      <c r="A14" s="1" t="s">
        <v>49</v>
      </c>
      <c r="B14" s="1">
        <v>27.46</v>
      </c>
    </row>
    <row r="15" spans="1:5" x14ac:dyDescent="0.2">
      <c r="A15" s="1" t="s">
        <v>50</v>
      </c>
      <c r="B15" s="1">
        <v>60.63</v>
      </c>
    </row>
    <row r="16" spans="1:5" x14ac:dyDescent="0.2">
      <c r="A16" s="1" t="s">
        <v>51</v>
      </c>
      <c r="B16" s="1">
        <v>62.3</v>
      </c>
    </row>
    <row r="17" spans="1:2" x14ac:dyDescent="0.2">
      <c r="A17" s="1" t="s">
        <v>56</v>
      </c>
    </row>
    <row r="18" spans="1:2" x14ac:dyDescent="0.2">
      <c r="A18" s="1" t="s">
        <v>57</v>
      </c>
      <c r="B18" s="1">
        <v>1.85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AD10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U18" sqref="U18"/>
    </sheetView>
  </sheetViews>
  <sheetFormatPr defaultRowHeight="14.25" outlineLevelRow="1" x14ac:dyDescent="0.2"/>
  <cols>
    <col min="1" max="1" width="21.85546875" style="1" bestFit="1" customWidth="1"/>
    <col min="2" max="2" width="28.28515625" style="1" bestFit="1" customWidth="1"/>
    <col min="3" max="6" width="9.140625" style="1"/>
    <col min="7" max="7" width="8.42578125" style="1" bestFit="1" customWidth="1"/>
    <col min="8" max="13" width="14" style="1" bestFit="1" customWidth="1"/>
    <col min="14" max="14" width="9.140625" style="1"/>
    <col min="15" max="17" width="13.140625" style="1" customWidth="1"/>
    <col min="18" max="18" width="18.85546875" style="1" customWidth="1"/>
    <col min="19" max="19" width="14.85546875" style="1" customWidth="1"/>
    <col min="20" max="20" width="15" style="1" customWidth="1"/>
    <col min="21" max="21" width="11.28515625" style="1" bestFit="1" customWidth="1"/>
    <col min="22" max="22" width="9.28515625" style="1" bestFit="1" customWidth="1"/>
    <col min="23" max="23" width="9.5703125" style="1" bestFit="1" customWidth="1"/>
    <col min="24" max="16384" width="9.140625" style="1"/>
  </cols>
  <sheetData>
    <row r="1" spans="1:24" x14ac:dyDescent="0.2">
      <c r="A1" s="25" t="s">
        <v>8</v>
      </c>
      <c r="B1" s="1" t="s">
        <v>36</v>
      </c>
    </row>
    <row r="2" spans="1:24" x14ac:dyDescent="0.2">
      <c r="A2" s="26"/>
      <c r="B2" s="26"/>
      <c r="C2" s="26"/>
      <c r="D2" s="26" t="s">
        <v>53</v>
      </c>
      <c r="E2" s="26" t="s">
        <v>54</v>
      </c>
      <c r="F2" s="26" t="s">
        <v>55</v>
      </c>
      <c r="G2" s="26" t="s">
        <v>52</v>
      </c>
      <c r="H2" s="26" t="s">
        <v>44</v>
      </c>
      <c r="I2" s="26" t="s">
        <v>45</v>
      </c>
      <c r="J2" s="26" t="s">
        <v>13</v>
      </c>
      <c r="K2" s="26" t="s">
        <v>14</v>
      </c>
      <c r="L2" s="26" t="s">
        <v>15</v>
      </c>
      <c r="M2" s="26" t="s">
        <v>16</v>
      </c>
      <c r="N2" s="26" t="s">
        <v>17</v>
      </c>
      <c r="O2" s="26" t="s">
        <v>18</v>
      </c>
      <c r="P2" s="26" t="s">
        <v>19</v>
      </c>
      <c r="Q2" s="26" t="s">
        <v>20</v>
      </c>
      <c r="R2" s="26" t="s">
        <v>21</v>
      </c>
      <c r="S2" s="26" t="s">
        <v>22</v>
      </c>
      <c r="T2" s="26" t="s">
        <v>5</v>
      </c>
      <c r="U2" s="26" t="s">
        <v>27</v>
      </c>
      <c r="V2" s="26" t="s">
        <v>28</v>
      </c>
      <c r="W2" s="26" t="s">
        <v>29</v>
      </c>
      <c r="X2" s="26" t="s">
        <v>31</v>
      </c>
    </row>
    <row r="3" spans="1:24" s="38" customFormat="1" x14ac:dyDescent="0.2">
      <c r="A3" s="37"/>
      <c r="B3" s="37" t="s">
        <v>123</v>
      </c>
      <c r="C3" s="37"/>
      <c r="D3" s="37">
        <v>420</v>
      </c>
      <c r="E3" s="37">
        <v>451</v>
      </c>
      <c r="F3" s="37">
        <v>267</v>
      </c>
      <c r="G3" s="37">
        <v>264</v>
      </c>
      <c r="H3" s="37">
        <v>218</v>
      </c>
      <c r="I3" s="37">
        <v>202</v>
      </c>
      <c r="J3" s="37">
        <v>208</v>
      </c>
      <c r="K3" s="37">
        <v>186</v>
      </c>
      <c r="L3" s="37">
        <v>207</v>
      </c>
      <c r="M3" s="38">
        <v>193</v>
      </c>
      <c r="N3" s="38">
        <v>185</v>
      </c>
      <c r="O3" s="38">
        <v>200</v>
      </c>
      <c r="P3" s="38">
        <v>329</v>
      </c>
      <c r="Q3" s="38">
        <v>327</v>
      </c>
      <c r="R3" s="38">
        <v>319</v>
      </c>
      <c r="S3" s="38">
        <v>672</v>
      </c>
      <c r="T3" s="38">
        <v>583</v>
      </c>
      <c r="U3" s="38">
        <v>539</v>
      </c>
    </row>
    <row r="4" spans="1:24" s="38" customFormat="1" x14ac:dyDescent="0.2">
      <c r="B4" s="38" t="s">
        <v>124</v>
      </c>
      <c r="D4" s="38">
        <v>62</v>
      </c>
      <c r="E4" s="38">
        <v>68</v>
      </c>
      <c r="F4" s="38">
        <v>63</v>
      </c>
      <c r="G4" s="38">
        <v>63</v>
      </c>
      <c r="H4" s="38">
        <v>55</v>
      </c>
      <c r="I4" s="38">
        <v>74</v>
      </c>
      <c r="J4" s="38">
        <v>128</v>
      </c>
      <c r="K4" s="38">
        <v>167</v>
      </c>
      <c r="L4" s="38">
        <v>208</v>
      </c>
      <c r="M4" s="38">
        <v>234</v>
      </c>
      <c r="N4" s="38">
        <v>251</v>
      </c>
      <c r="O4" s="38">
        <v>236</v>
      </c>
      <c r="P4" s="38">
        <v>254</v>
      </c>
      <c r="Q4" s="38">
        <v>285</v>
      </c>
      <c r="R4" s="38">
        <v>274</v>
      </c>
      <c r="S4" s="38">
        <v>296</v>
      </c>
      <c r="T4" s="38">
        <v>290</v>
      </c>
      <c r="U4" s="38">
        <v>357</v>
      </c>
    </row>
    <row r="5" spans="1:24" s="38" customFormat="1" x14ac:dyDescent="0.2">
      <c r="B5" s="38" t="s">
        <v>125</v>
      </c>
      <c r="D5" s="38">
        <v>40</v>
      </c>
      <c r="E5" s="38">
        <v>46</v>
      </c>
      <c r="F5" s="38">
        <v>35</v>
      </c>
      <c r="G5" s="38">
        <v>36</v>
      </c>
      <c r="H5" s="38">
        <v>26</v>
      </c>
      <c r="I5" s="38">
        <v>42</v>
      </c>
      <c r="J5" s="38">
        <v>25</v>
      </c>
      <c r="K5" s="38">
        <v>27</v>
      </c>
      <c r="L5" s="38">
        <v>26</v>
      </c>
      <c r="M5" s="38">
        <v>59</v>
      </c>
      <c r="N5" s="38">
        <v>31</v>
      </c>
      <c r="O5" s="38">
        <v>35</v>
      </c>
      <c r="P5" s="38">
        <v>35</v>
      </c>
      <c r="Q5" s="38">
        <v>70</v>
      </c>
      <c r="R5" s="38">
        <v>44</v>
      </c>
      <c r="S5" s="38">
        <v>46</v>
      </c>
      <c r="T5" s="38">
        <v>54</v>
      </c>
      <c r="U5" s="38">
        <v>93</v>
      </c>
    </row>
    <row r="6" spans="1:24" x14ac:dyDescent="0.2">
      <c r="B6" s="1" t="s">
        <v>126</v>
      </c>
      <c r="D6" s="1" t="s">
        <v>43</v>
      </c>
      <c r="E6" s="1" t="s">
        <v>43</v>
      </c>
      <c r="F6" s="1" t="s">
        <v>43</v>
      </c>
      <c r="G6" s="1" t="s">
        <v>43</v>
      </c>
      <c r="H6" s="1" t="s">
        <v>43</v>
      </c>
      <c r="I6" s="1">
        <v>5200</v>
      </c>
      <c r="J6" s="1">
        <v>2700</v>
      </c>
      <c r="K6" s="1">
        <v>4800</v>
      </c>
      <c r="L6" s="1">
        <v>4400</v>
      </c>
      <c r="M6" s="1">
        <v>4100</v>
      </c>
      <c r="N6" s="1">
        <v>4000</v>
      </c>
      <c r="O6" s="1">
        <v>4600</v>
      </c>
      <c r="P6" s="1">
        <v>11200</v>
      </c>
      <c r="Q6" s="1">
        <v>13200</v>
      </c>
      <c r="R6" s="1">
        <v>10000</v>
      </c>
      <c r="S6" s="1">
        <v>16100</v>
      </c>
      <c r="T6" s="1">
        <v>18000</v>
      </c>
      <c r="U6" s="1">
        <v>13800</v>
      </c>
    </row>
    <row r="7" spans="1:24" x14ac:dyDescent="0.2">
      <c r="B7" s="1" t="s">
        <v>127</v>
      </c>
      <c r="D7" s="1" t="s">
        <v>43</v>
      </c>
      <c r="E7" s="1" t="s">
        <v>43</v>
      </c>
      <c r="F7" s="1" t="s">
        <v>43</v>
      </c>
      <c r="G7" s="1" t="s">
        <v>43</v>
      </c>
      <c r="H7" s="1" t="s">
        <v>43</v>
      </c>
      <c r="I7" s="1" t="s">
        <v>43</v>
      </c>
      <c r="J7" s="1" t="s">
        <v>43</v>
      </c>
      <c r="K7" s="1" t="s">
        <v>43</v>
      </c>
      <c r="L7" s="1">
        <v>1.2</v>
      </c>
      <c r="M7" s="1" t="s">
        <v>43</v>
      </c>
      <c r="N7" s="1">
        <v>1.3</v>
      </c>
      <c r="O7" s="1">
        <v>1.42</v>
      </c>
      <c r="P7" s="1">
        <v>1.7</v>
      </c>
      <c r="Q7" s="1">
        <v>2</v>
      </c>
      <c r="R7" s="1">
        <v>2.2000000000000002</v>
      </c>
      <c r="S7" s="1">
        <v>2.6</v>
      </c>
      <c r="T7" s="1">
        <v>3.2</v>
      </c>
      <c r="U7" s="1">
        <v>3.5</v>
      </c>
    </row>
    <row r="8" spans="1:24" s="39" customFormat="1" x14ac:dyDescent="0.2">
      <c r="B8" s="39" t="s">
        <v>147</v>
      </c>
      <c r="D8" s="1" t="s">
        <v>43</v>
      </c>
      <c r="E8" s="39">
        <v>22.5</v>
      </c>
      <c r="F8" s="39">
        <v>22.4</v>
      </c>
      <c r="G8" s="39">
        <v>22.7</v>
      </c>
      <c r="H8" s="39">
        <v>22.8</v>
      </c>
      <c r="I8" s="39">
        <v>22.9</v>
      </c>
      <c r="J8" s="39">
        <v>22.9</v>
      </c>
      <c r="K8" s="39">
        <v>23</v>
      </c>
      <c r="L8" s="39">
        <v>23.1</v>
      </c>
      <c r="M8" s="39">
        <v>23.2</v>
      </c>
      <c r="N8" s="39">
        <v>23.3</v>
      </c>
      <c r="O8" s="39">
        <v>23.4</v>
      </c>
      <c r="P8" s="39">
        <v>23.9</v>
      </c>
      <c r="Q8" s="39">
        <v>24.2</v>
      </c>
      <c r="R8" s="39">
        <v>24.3</v>
      </c>
      <c r="S8" s="39">
        <v>25.2</v>
      </c>
      <c r="T8" s="39">
        <v>25.8</v>
      </c>
      <c r="U8" s="39">
        <v>26.5</v>
      </c>
    </row>
    <row r="9" spans="1:24" x14ac:dyDescent="0.2">
      <c r="B9" s="1" t="s">
        <v>148</v>
      </c>
      <c r="D9" s="1" t="s">
        <v>43</v>
      </c>
      <c r="E9" s="1" t="s">
        <v>43</v>
      </c>
      <c r="F9" s="1" t="s">
        <v>43</v>
      </c>
      <c r="G9" s="1" t="s">
        <v>43</v>
      </c>
      <c r="H9" s="1" t="s">
        <v>43</v>
      </c>
      <c r="I9" s="1" t="s">
        <v>43</v>
      </c>
      <c r="J9" s="1" t="s">
        <v>43</v>
      </c>
      <c r="K9" s="1" t="s">
        <v>43</v>
      </c>
      <c r="L9" s="1" t="s">
        <v>43</v>
      </c>
      <c r="M9" s="1" t="s">
        <v>43</v>
      </c>
      <c r="N9" s="1" t="s">
        <v>43</v>
      </c>
      <c r="O9" s="1" t="s">
        <v>43</v>
      </c>
      <c r="P9" s="1">
        <v>24.4</v>
      </c>
      <c r="Q9" s="1">
        <v>24.8</v>
      </c>
      <c r="R9" s="1">
        <v>25.1</v>
      </c>
      <c r="S9" s="1">
        <v>26.2</v>
      </c>
      <c r="T9" s="1">
        <v>27</v>
      </c>
      <c r="U9" s="1">
        <v>27.4</v>
      </c>
    </row>
    <row r="10" spans="1:24" x14ac:dyDescent="0.2">
      <c r="B10" s="1" t="s">
        <v>149</v>
      </c>
      <c r="D10" s="1" t="s">
        <v>43</v>
      </c>
      <c r="E10" s="1">
        <v>102000</v>
      </c>
      <c r="F10" s="1">
        <v>95000</v>
      </c>
      <c r="G10" s="1">
        <v>98000</v>
      </c>
      <c r="H10" s="1">
        <v>93100</v>
      </c>
      <c r="I10" s="1">
        <v>62000</v>
      </c>
      <c r="J10" s="1">
        <v>64600</v>
      </c>
      <c r="K10" s="1">
        <v>62000</v>
      </c>
      <c r="L10" s="1">
        <v>78000</v>
      </c>
      <c r="M10" s="1">
        <v>89000</v>
      </c>
      <c r="N10" s="1">
        <v>87000</v>
      </c>
      <c r="O10" s="1">
        <v>102600</v>
      </c>
      <c r="P10" s="1">
        <v>129600</v>
      </c>
      <c r="Q10" s="1">
        <v>139700</v>
      </c>
      <c r="R10" s="1">
        <v>152200</v>
      </c>
      <c r="S10" s="1">
        <v>193000</v>
      </c>
      <c r="T10" s="1">
        <v>221000</v>
      </c>
      <c r="U10" s="1">
        <v>279000</v>
      </c>
    </row>
    <row r="11" spans="1:24" x14ac:dyDescent="0.2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</row>
    <row r="12" spans="1:24" s="5" customFormat="1" ht="15" x14ac:dyDescent="0.25">
      <c r="A12" s="3"/>
      <c r="B12" s="3" t="s">
        <v>9</v>
      </c>
      <c r="C12" s="3"/>
      <c r="D12" s="3">
        <f t="shared" ref="D12:U12" si="0">SUM(D3:D5)</f>
        <v>522</v>
      </c>
      <c r="E12" s="3">
        <f t="shared" si="0"/>
        <v>565</v>
      </c>
      <c r="F12" s="3">
        <f t="shared" si="0"/>
        <v>365</v>
      </c>
      <c r="G12" s="3">
        <f t="shared" si="0"/>
        <v>363</v>
      </c>
      <c r="H12" s="3">
        <f t="shared" si="0"/>
        <v>299</v>
      </c>
      <c r="I12" s="3">
        <f t="shared" si="0"/>
        <v>318</v>
      </c>
      <c r="J12" s="3">
        <f t="shared" si="0"/>
        <v>361</v>
      </c>
      <c r="K12" s="3">
        <f t="shared" si="0"/>
        <v>380</v>
      </c>
      <c r="L12" s="3">
        <f t="shared" si="0"/>
        <v>441</v>
      </c>
      <c r="M12" s="3">
        <f t="shared" si="0"/>
        <v>486</v>
      </c>
      <c r="N12" s="3">
        <f t="shared" si="0"/>
        <v>467</v>
      </c>
      <c r="O12" s="3">
        <f t="shared" si="0"/>
        <v>471</v>
      </c>
      <c r="P12" s="3">
        <f t="shared" si="0"/>
        <v>618</v>
      </c>
      <c r="Q12" s="3">
        <f t="shared" si="0"/>
        <v>682</v>
      </c>
      <c r="R12" s="3">
        <f t="shared" si="0"/>
        <v>637</v>
      </c>
      <c r="S12" s="3">
        <f t="shared" si="0"/>
        <v>1014</v>
      </c>
      <c r="T12" s="3">
        <f t="shared" si="0"/>
        <v>927</v>
      </c>
      <c r="U12" s="3">
        <f t="shared" si="0"/>
        <v>989</v>
      </c>
      <c r="V12" s="4"/>
      <c r="W12" s="4"/>
    </row>
    <row r="13" spans="1:24" x14ac:dyDescent="0.2">
      <c r="A13" s="27"/>
      <c r="B13" s="27" t="s">
        <v>116</v>
      </c>
      <c r="C13" s="17"/>
      <c r="D13" s="17">
        <v>41</v>
      </c>
      <c r="E13" s="17">
        <v>38</v>
      </c>
      <c r="F13" s="17">
        <v>44</v>
      </c>
      <c r="G13" s="17">
        <v>29</v>
      </c>
      <c r="H13" s="17">
        <v>31</v>
      </c>
      <c r="I13" s="17">
        <v>30</v>
      </c>
      <c r="J13" s="17">
        <v>33</v>
      </c>
      <c r="K13" s="17">
        <v>85</v>
      </c>
      <c r="L13" s="17">
        <v>36</v>
      </c>
      <c r="M13" s="17">
        <v>39</v>
      </c>
      <c r="N13" s="17">
        <v>39</v>
      </c>
      <c r="O13" s="17">
        <v>32</v>
      </c>
      <c r="P13" s="17">
        <v>35</v>
      </c>
      <c r="Q13" s="17">
        <v>40</v>
      </c>
      <c r="R13" s="17">
        <v>39</v>
      </c>
      <c r="S13" s="17">
        <v>50</v>
      </c>
      <c r="T13" s="17">
        <v>50</v>
      </c>
      <c r="U13" s="17">
        <v>48</v>
      </c>
    </row>
    <row r="14" spans="1:24" x14ac:dyDescent="0.2">
      <c r="A14" s="27"/>
      <c r="B14" s="1" t="s">
        <v>117</v>
      </c>
      <c r="C14" s="27"/>
      <c r="D14" s="27">
        <v>117</v>
      </c>
      <c r="E14" s="27">
        <v>156</v>
      </c>
      <c r="F14" s="27">
        <v>679</v>
      </c>
      <c r="G14" s="27">
        <v>282</v>
      </c>
      <c r="H14" s="27">
        <v>268</v>
      </c>
      <c r="I14" s="27">
        <v>244</v>
      </c>
      <c r="J14" s="28">
        <v>185</v>
      </c>
      <c r="K14" s="28">
        <v>180</v>
      </c>
      <c r="L14" s="28">
        <v>199</v>
      </c>
      <c r="M14" s="28">
        <v>207</v>
      </c>
      <c r="N14" s="28">
        <v>202</v>
      </c>
      <c r="O14" s="28">
        <v>197</v>
      </c>
      <c r="P14" s="28">
        <v>196</v>
      </c>
      <c r="Q14" s="28">
        <v>209</v>
      </c>
      <c r="R14" s="28">
        <v>205</v>
      </c>
      <c r="S14" s="28">
        <v>208</v>
      </c>
      <c r="T14" s="1">
        <v>214</v>
      </c>
      <c r="U14" s="28">
        <v>214</v>
      </c>
    </row>
    <row r="15" spans="1:24" x14ac:dyDescent="0.2">
      <c r="A15" s="27"/>
      <c r="B15" s="1" t="s">
        <v>118</v>
      </c>
      <c r="C15" s="27"/>
      <c r="D15" s="27">
        <v>67</v>
      </c>
      <c r="E15" s="27">
        <v>101</v>
      </c>
      <c r="F15" s="27">
        <v>108</v>
      </c>
      <c r="G15" s="27">
        <v>98</v>
      </c>
      <c r="H15" s="27">
        <v>91</v>
      </c>
      <c r="I15" s="27">
        <v>86</v>
      </c>
      <c r="J15" s="28">
        <v>65</v>
      </c>
      <c r="K15" s="28">
        <v>43</v>
      </c>
      <c r="L15" s="28">
        <v>42</v>
      </c>
      <c r="M15" s="28">
        <v>36</v>
      </c>
      <c r="N15" s="28">
        <v>41</v>
      </c>
      <c r="O15" s="28">
        <v>40</v>
      </c>
      <c r="P15" s="28">
        <v>28</v>
      </c>
      <c r="Q15" s="28">
        <v>28</v>
      </c>
      <c r="R15" s="28">
        <v>50</v>
      </c>
      <c r="S15" s="28">
        <v>29</v>
      </c>
      <c r="T15" s="1">
        <v>31</v>
      </c>
      <c r="U15" s="28">
        <v>29</v>
      </c>
    </row>
    <row r="16" spans="1:24" x14ac:dyDescent="0.2">
      <c r="A16" s="27"/>
      <c r="B16" s="1" t="s">
        <v>119</v>
      </c>
      <c r="C16" s="27"/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16</v>
      </c>
      <c r="Q16" s="28">
        <v>18</v>
      </c>
      <c r="R16" s="28">
        <v>0</v>
      </c>
      <c r="S16" s="28">
        <v>19</v>
      </c>
      <c r="T16" s="1">
        <v>24</v>
      </c>
      <c r="U16" s="28">
        <v>28</v>
      </c>
    </row>
    <row r="17" spans="1:26" x14ac:dyDescent="0.2">
      <c r="A17" s="27"/>
      <c r="B17" s="1" t="s">
        <v>120</v>
      </c>
      <c r="C17" s="27"/>
      <c r="D17" s="27">
        <v>102</v>
      </c>
      <c r="E17" s="27">
        <v>94</v>
      </c>
      <c r="F17" s="27">
        <v>87</v>
      </c>
      <c r="G17" s="27">
        <v>42</v>
      </c>
      <c r="H17" s="27">
        <v>32</v>
      </c>
      <c r="I17" s="27">
        <v>24</v>
      </c>
      <c r="J17" s="28">
        <v>19</v>
      </c>
      <c r="K17" s="28">
        <v>29</v>
      </c>
      <c r="L17" s="28">
        <v>26</v>
      </c>
      <c r="M17" s="28">
        <v>25</v>
      </c>
      <c r="N17" s="28">
        <v>28</v>
      </c>
      <c r="O17" s="28">
        <v>43</v>
      </c>
      <c r="P17" s="28">
        <v>67</v>
      </c>
      <c r="Q17" s="28">
        <v>64</v>
      </c>
      <c r="R17" s="28">
        <v>59</v>
      </c>
      <c r="S17" s="28">
        <v>82</v>
      </c>
      <c r="T17" s="1">
        <v>105</v>
      </c>
      <c r="U17" s="28">
        <v>99</v>
      </c>
    </row>
    <row r="18" spans="1:26" x14ac:dyDescent="0.2">
      <c r="A18" s="27"/>
      <c r="B18" s="1" t="s">
        <v>58</v>
      </c>
      <c r="C18" s="27"/>
      <c r="D18" s="27">
        <v>137</v>
      </c>
      <c r="E18" s="27">
        <v>111</v>
      </c>
      <c r="F18" s="27">
        <v>790</v>
      </c>
      <c r="G18" s="27">
        <v>332</v>
      </c>
      <c r="H18" s="27">
        <v>268</v>
      </c>
      <c r="I18" s="27">
        <v>226</v>
      </c>
      <c r="J18" s="28">
        <v>233</v>
      </c>
      <c r="K18" s="28">
        <v>197</v>
      </c>
      <c r="L18" s="28">
        <v>647</v>
      </c>
      <c r="M18" s="28">
        <v>159</v>
      </c>
      <c r="N18" s="28">
        <v>230</v>
      </c>
      <c r="O18" s="28">
        <v>133</v>
      </c>
      <c r="P18" s="28">
        <v>118</v>
      </c>
      <c r="Q18" s="28">
        <v>134</v>
      </c>
      <c r="R18" s="28">
        <v>133</v>
      </c>
      <c r="S18" s="28">
        <v>70</v>
      </c>
      <c r="T18" s="1">
        <v>133</v>
      </c>
      <c r="U18" s="28">
        <v>132</v>
      </c>
    </row>
    <row r="19" spans="1:26" s="5" customFormat="1" ht="15" x14ac:dyDescent="0.25">
      <c r="A19" s="3"/>
      <c r="B19" s="3" t="s">
        <v>10</v>
      </c>
      <c r="D19" s="4">
        <f>D12-SUM(D13:D18)</f>
        <v>58</v>
      </c>
      <c r="E19" s="4">
        <f>E12-SUM(E13:E18)</f>
        <v>65</v>
      </c>
      <c r="F19" s="4">
        <f>F12-SUM(F13:F18)</f>
        <v>-1343</v>
      </c>
      <c r="G19" s="4">
        <f t="shared" ref="G19:Y19" si="1">G12-SUM(G13:G18)</f>
        <v>-420</v>
      </c>
      <c r="H19" s="4">
        <f t="shared" si="1"/>
        <v>-391</v>
      </c>
      <c r="I19" s="4">
        <f t="shared" si="1"/>
        <v>-292</v>
      </c>
      <c r="J19" s="4">
        <f t="shared" si="1"/>
        <v>-174</v>
      </c>
      <c r="K19" s="4">
        <f t="shared" si="1"/>
        <v>-154</v>
      </c>
      <c r="L19" s="4">
        <f t="shared" si="1"/>
        <v>-509</v>
      </c>
      <c r="M19" s="4">
        <f t="shared" si="1"/>
        <v>20</v>
      </c>
      <c r="N19" s="4">
        <f t="shared" si="1"/>
        <v>-73</v>
      </c>
      <c r="O19" s="4">
        <f t="shared" si="1"/>
        <v>26</v>
      </c>
      <c r="P19" s="4">
        <f t="shared" si="1"/>
        <v>158</v>
      </c>
      <c r="Q19" s="4">
        <f t="shared" si="1"/>
        <v>189</v>
      </c>
      <c r="R19" s="4">
        <f t="shared" si="1"/>
        <v>151</v>
      </c>
      <c r="S19" s="4">
        <f t="shared" si="1"/>
        <v>556</v>
      </c>
      <c r="T19" s="4">
        <f t="shared" si="1"/>
        <v>370</v>
      </c>
      <c r="U19" s="4">
        <f t="shared" si="1"/>
        <v>439</v>
      </c>
      <c r="V19" s="4">
        <f t="shared" si="1"/>
        <v>0</v>
      </c>
      <c r="W19" s="4">
        <f t="shared" si="1"/>
        <v>0</v>
      </c>
      <c r="X19" s="4">
        <f t="shared" si="1"/>
        <v>0</v>
      </c>
      <c r="Y19" s="4">
        <f t="shared" si="1"/>
        <v>0</v>
      </c>
    </row>
    <row r="20" spans="1:26" x14ac:dyDescent="0.2">
      <c r="B20" s="1" t="s">
        <v>40</v>
      </c>
      <c r="D20" s="1">
        <v>-1433</v>
      </c>
      <c r="E20" s="1">
        <v>-464</v>
      </c>
      <c r="F20" s="1">
        <v>-1367</v>
      </c>
      <c r="G20" s="1">
        <v>-420</v>
      </c>
      <c r="H20" s="1">
        <v>-391</v>
      </c>
      <c r="I20" s="1">
        <v>-294</v>
      </c>
      <c r="J20" s="28">
        <v>-174</v>
      </c>
      <c r="K20" s="28">
        <v>-168</v>
      </c>
      <c r="L20" s="28">
        <v>-509</v>
      </c>
      <c r="M20" s="28">
        <v>22</v>
      </c>
      <c r="N20" s="28">
        <v>-75</v>
      </c>
      <c r="O20" s="1">
        <v>29</v>
      </c>
      <c r="P20" s="28">
        <v>162</v>
      </c>
      <c r="Q20" s="28">
        <v>191</v>
      </c>
      <c r="R20" s="28">
        <v>153</v>
      </c>
      <c r="S20" s="1">
        <v>558</v>
      </c>
      <c r="T20" s="1">
        <v>371</v>
      </c>
      <c r="U20" s="1">
        <v>442</v>
      </c>
    </row>
    <row r="21" spans="1:26" x14ac:dyDescent="0.2">
      <c r="B21" s="1" t="s">
        <v>41</v>
      </c>
      <c r="D21" s="1">
        <v>12</v>
      </c>
      <c r="E21" s="1">
        <v>38</v>
      </c>
      <c r="F21" s="1">
        <v>-50</v>
      </c>
      <c r="G21" s="1">
        <v>3</v>
      </c>
      <c r="H21" s="1">
        <v>1</v>
      </c>
      <c r="I21" s="1">
        <v>1</v>
      </c>
      <c r="J21" s="28">
        <v>1</v>
      </c>
      <c r="K21" s="28">
        <v>-2</v>
      </c>
      <c r="L21" s="28">
        <v>2</v>
      </c>
      <c r="M21" s="28">
        <v>-3</v>
      </c>
      <c r="N21" s="28">
        <v>10</v>
      </c>
      <c r="O21" s="1">
        <v>-1</v>
      </c>
      <c r="P21" s="28">
        <v>5</v>
      </c>
      <c r="Q21" s="1">
        <v>3</v>
      </c>
      <c r="R21" s="28">
        <v>3</v>
      </c>
      <c r="S21" s="1">
        <v>-358</v>
      </c>
      <c r="T21" s="1">
        <v>35</v>
      </c>
      <c r="U21" s="1">
        <v>56</v>
      </c>
    </row>
    <row r="22" spans="1:26" s="5" customFormat="1" ht="15" x14ac:dyDescent="0.25">
      <c r="B22" s="5" t="s">
        <v>11</v>
      </c>
      <c r="D22" s="5">
        <f t="shared" ref="D22:G22" si="2">D20-D21</f>
        <v>-1445</v>
      </c>
      <c r="E22" s="5">
        <f t="shared" si="2"/>
        <v>-502</v>
      </c>
      <c r="F22" s="5">
        <f t="shared" si="2"/>
        <v>-1317</v>
      </c>
      <c r="G22" s="5">
        <f t="shared" si="2"/>
        <v>-423</v>
      </c>
      <c r="H22" s="5">
        <f t="shared" ref="H22:S22" si="3">H20-H21</f>
        <v>-392</v>
      </c>
      <c r="I22" s="5">
        <f t="shared" si="3"/>
        <v>-295</v>
      </c>
      <c r="J22" s="5">
        <f t="shared" si="3"/>
        <v>-175</v>
      </c>
      <c r="K22" s="5">
        <f t="shared" si="3"/>
        <v>-166</v>
      </c>
      <c r="L22" s="5">
        <f t="shared" si="3"/>
        <v>-511</v>
      </c>
      <c r="M22" s="5">
        <f t="shared" si="3"/>
        <v>25</v>
      </c>
      <c r="N22" s="5">
        <f t="shared" si="3"/>
        <v>-85</v>
      </c>
      <c r="O22" s="5">
        <f t="shared" si="3"/>
        <v>30</v>
      </c>
      <c r="P22" s="5">
        <f t="shared" si="3"/>
        <v>157</v>
      </c>
      <c r="Q22" s="5">
        <f t="shared" si="3"/>
        <v>188</v>
      </c>
      <c r="R22" s="5">
        <f t="shared" si="3"/>
        <v>150</v>
      </c>
      <c r="S22" s="5">
        <f t="shared" si="3"/>
        <v>916</v>
      </c>
      <c r="T22" s="5">
        <f t="shared" ref="T22:Y22" si="4">T20-T21</f>
        <v>336</v>
      </c>
      <c r="U22" s="5">
        <f t="shared" si="4"/>
        <v>386</v>
      </c>
      <c r="V22" s="5">
        <f t="shared" si="4"/>
        <v>0</v>
      </c>
      <c r="W22" s="5">
        <f t="shared" si="4"/>
        <v>0</v>
      </c>
      <c r="X22" s="5">
        <f t="shared" si="4"/>
        <v>0</v>
      </c>
      <c r="Y22" s="5">
        <f t="shared" si="4"/>
        <v>0</v>
      </c>
    </row>
    <row r="23" spans="1:26" x14ac:dyDescent="0.2">
      <c r="B23" s="1" t="s">
        <v>33</v>
      </c>
      <c r="C23" s="29"/>
      <c r="D23" s="29">
        <v>-6.26</v>
      </c>
      <c r="E23" s="29">
        <v>-2.16</v>
      </c>
      <c r="F23" s="29">
        <v>-2.06</v>
      </c>
      <c r="G23" s="29">
        <v>-0.49</v>
      </c>
      <c r="H23" s="29">
        <v>-0.45</v>
      </c>
      <c r="I23" s="29">
        <v>-0.34</v>
      </c>
      <c r="J23" s="29">
        <v>-0.2</v>
      </c>
      <c r="K23" s="29">
        <v>-0.19</v>
      </c>
      <c r="L23" s="29">
        <v>-0.56999999999999995</v>
      </c>
      <c r="M23" s="29">
        <v>0.03</v>
      </c>
      <c r="N23" s="29">
        <v>-0.09</v>
      </c>
      <c r="O23" s="1">
        <v>0.03</v>
      </c>
      <c r="P23" s="29">
        <v>0.18</v>
      </c>
      <c r="Q23" s="29">
        <v>0.21</v>
      </c>
      <c r="R23" s="29">
        <v>0.17</v>
      </c>
      <c r="S23" s="29">
        <v>1.04</v>
      </c>
      <c r="T23" s="1">
        <v>0.38</v>
      </c>
      <c r="U23" s="1">
        <v>0.44</v>
      </c>
    </row>
    <row r="24" spans="1:26" x14ac:dyDescent="0.2">
      <c r="B24" s="1" t="s">
        <v>32</v>
      </c>
      <c r="D24" s="1">
        <v>-6.26</v>
      </c>
      <c r="E24" s="1">
        <v>-2.16</v>
      </c>
      <c r="F24" s="1">
        <v>-2.06</v>
      </c>
      <c r="G24" s="1">
        <v>-0.49</v>
      </c>
      <c r="H24" s="1">
        <v>-0.45</v>
      </c>
      <c r="I24" s="1">
        <v>-0.34</v>
      </c>
      <c r="J24" s="1">
        <v>-0.2</v>
      </c>
      <c r="K24" s="1">
        <v>-0.19</v>
      </c>
      <c r="L24" s="1">
        <v>-0.56999999999999995</v>
      </c>
      <c r="M24" s="28">
        <v>0.03</v>
      </c>
      <c r="N24" s="28">
        <v>-0.09</v>
      </c>
      <c r="O24" s="1">
        <v>0.03</v>
      </c>
      <c r="P24" s="28">
        <v>0.18</v>
      </c>
      <c r="Q24" s="28">
        <v>0.21</v>
      </c>
      <c r="R24" s="28">
        <v>0.17</v>
      </c>
      <c r="S24" s="1">
        <v>1.01</v>
      </c>
      <c r="T24" s="1">
        <v>0.37</v>
      </c>
      <c r="U24" s="1">
        <v>0.42</v>
      </c>
    </row>
    <row r="26" spans="1:26" x14ac:dyDescent="0.2">
      <c r="B26" s="1" t="s">
        <v>38</v>
      </c>
      <c r="D26" s="1" t="s">
        <v>43</v>
      </c>
      <c r="E26" s="1" t="s">
        <v>43</v>
      </c>
      <c r="F26" s="1" t="s">
        <v>43</v>
      </c>
      <c r="G26" s="1" t="s">
        <v>43</v>
      </c>
      <c r="H26" s="6">
        <f>(H12/D12) - 1</f>
        <v>-0.42720306513409967</v>
      </c>
      <c r="I26" s="6">
        <f>(I12/E12) - 1</f>
        <v>-0.43716814159292039</v>
      </c>
      <c r="J26" s="6">
        <f>(J12/F12) - 1</f>
        <v>-1.0958904109588996E-2</v>
      </c>
      <c r="K26" s="6">
        <f>(K12/G12) - 1</f>
        <v>4.6831955922864932E-2</v>
      </c>
      <c r="L26" s="6">
        <f>(L12/H12) - 1</f>
        <v>0.47491638795986613</v>
      </c>
      <c r="M26" s="6">
        <f>(M12/I12) - 1</f>
        <v>0.52830188679245293</v>
      </c>
      <c r="N26" s="6">
        <f>(N12/J12) - 1</f>
        <v>0.29362880886426601</v>
      </c>
      <c r="O26" s="6">
        <f>(O12/K12) - 1</f>
        <v>0.23947368421052628</v>
      </c>
      <c r="P26" s="6">
        <f>(P12/L12) - 1</f>
        <v>0.40136054421768708</v>
      </c>
      <c r="Q26" s="6">
        <f>(Q12/M12) - 1</f>
        <v>0.40329218106995879</v>
      </c>
      <c r="R26" s="6">
        <f>(R12/N12) - 1</f>
        <v>0.3640256959314776</v>
      </c>
      <c r="S26" s="6">
        <f>(S12/O12) - 1</f>
        <v>1.1528662420382165</v>
      </c>
      <c r="T26" s="6">
        <f>(T12/P12) - 1</f>
        <v>0.5</v>
      </c>
      <c r="U26" s="6">
        <f>(U12/Q12) - 1</f>
        <v>0.45014662756598245</v>
      </c>
      <c r="V26" s="6"/>
      <c r="W26" s="6"/>
      <c r="X26" s="6"/>
      <c r="Y26" s="6"/>
      <c r="Z26" s="6"/>
    </row>
    <row r="27" spans="1:26" x14ac:dyDescent="0.2">
      <c r="B27" s="1" t="s">
        <v>39</v>
      </c>
      <c r="D27" s="1" t="s">
        <v>43</v>
      </c>
      <c r="E27" s="6">
        <f xml:space="preserve"> (E12/D12) - 1</f>
        <v>8.2375478927203094E-2</v>
      </c>
      <c r="F27" s="6">
        <f xml:space="preserve"> (F12/E12) - 1</f>
        <v>-0.35398230088495575</v>
      </c>
      <c r="G27" s="6">
        <f xml:space="preserve"> (G12/F12) - 1</f>
        <v>-5.479452054794498E-3</v>
      </c>
      <c r="H27" s="6">
        <f xml:space="preserve"> (H12/G12) - 1</f>
        <v>-0.17630853994490359</v>
      </c>
      <c r="I27" s="6">
        <f xml:space="preserve"> (I12/H12) - 1</f>
        <v>6.3545150501672198E-2</v>
      </c>
      <c r="J27" s="6">
        <f xml:space="preserve"> (J12/I12) - 1</f>
        <v>0.1352201257861636</v>
      </c>
      <c r="K27" s="6">
        <f xml:space="preserve"> (K12/J12) - 1</f>
        <v>5.2631578947368363E-2</v>
      </c>
      <c r="L27" s="6">
        <f xml:space="preserve"> (L12/K12) - 1</f>
        <v>0.16052631578947363</v>
      </c>
      <c r="M27" s="6">
        <f xml:space="preserve"> (M12/L12) - 1</f>
        <v>0.1020408163265305</v>
      </c>
      <c r="N27" s="6">
        <f xml:space="preserve"> (N12/M12) - 1</f>
        <v>-3.9094650205761305E-2</v>
      </c>
      <c r="O27" s="6">
        <f xml:space="preserve"> (O12/N12) - 1</f>
        <v>8.565310492505418E-3</v>
      </c>
      <c r="P27" s="6">
        <f xml:space="preserve"> (P12/O12) - 1</f>
        <v>0.31210191082802541</v>
      </c>
      <c r="Q27" s="6">
        <f xml:space="preserve"> (Q12/P12) - 1</f>
        <v>0.10355987055016191</v>
      </c>
      <c r="R27" s="6">
        <f xml:space="preserve"> (R12/Q12) - 1</f>
        <v>-6.5982404692082164E-2</v>
      </c>
      <c r="S27" s="6">
        <f xml:space="preserve"> (S12/R12) - 1</f>
        <v>0.59183673469387754</v>
      </c>
      <c r="T27" s="6">
        <f xml:space="preserve"> (T12/S12) - 1</f>
        <v>-8.5798816568047331E-2</v>
      </c>
      <c r="U27" s="6">
        <f xml:space="preserve"> (U12/T12) - 1</f>
        <v>6.6882416396979449E-2</v>
      </c>
      <c r="V27" s="6"/>
      <c r="W27" s="6"/>
      <c r="X27" s="6"/>
      <c r="Y27" s="6"/>
      <c r="Z27" s="6"/>
    </row>
    <row r="28" spans="1:26" x14ac:dyDescent="0.2">
      <c r="J28" s="6"/>
      <c r="K28" s="7"/>
      <c r="L28" s="7"/>
      <c r="M28" s="7"/>
      <c r="N28" s="7"/>
      <c r="O28" s="7"/>
      <c r="P28" s="7"/>
      <c r="Q28" s="7"/>
      <c r="R28" s="7"/>
      <c r="S28" s="7"/>
      <c r="T28" s="6"/>
    </row>
    <row r="29" spans="1:26" s="39" customFormat="1" x14ac:dyDescent="0.2">
      <c r="B29" s="39" t="s">
        <v>150</v>
      </c>
      <c r="D29" s="39">
        <v>137</v>
      </c>
      <c r="E29" s="39">
        <v>112</v>
      </c>
      <c r="F29" s="39">
        <v>65</v>
      </c>
      <c r="G29" s="39">
        <v>64</v>
      </c>
      <c r="H29" s="39">
        <v>53</v>
      </c>
      <c r="I29" s="39">
        <v>56</v>
      </c>
      <c r="J29" s="9">
        <v>63</v>
      </c>
      <c r="K29" s="40">
        <v>66</v>
      </c>
      <c r="L29" s="40">
        <v>66</v>
      </c>
      <c r="M29" s="40">
        <v>77</v>
      </c>
      <c r="N29" s="40">
        <v>80</v>
      </c>
      <c r="O29" s="40">
        <v>81</v>
      </c>
      <c r="P29" s="40">
        <v>104</v>
      </c>
      <c r="Q29" s="40">
        <v>113</v>
      </c>
      <c r="R29" s="40">
        <v>105</v>
      </c>
      <c r="S29" s="40">
        <v>164</v>
      </c>
      <c r="T29" s="9">
        <v>145</v>
      </c>
      <c r="U29" s="39">
        <v>151</v>
      </c>
    </row>
    <row r="30" spans="1:26" s="6" customFormat="1" x14ac:dyDescent="0.2">
      <c r="B30" s="6" t="s">
        <v>121</v>
      </c>
      <c r="D30" s="6" t="s">
        <v>43</v>
      </c>
      <c r="E30" s="6" t="s">
        <v>43</v>
      </c>
      <c r="F30" s="6" t="s">
        <v>43</v>
      </c>
      <c r="G30" s="6">
        <v>-1.17</v>
      </c>
      <c r="H30" s="6">
        <v>-1.31</v>
      </c>
      <c r="I30" s="6">
        <v>-0.93</v>
      </c>
      <c r="J30" s="6">
        <v>-0.48</v>
      </c>
      <c r="K30" s="6">
        <v>-0.44</v>
      </c>
      <c r="L30" s="6">
        <v>-1.1599999999999999</v>
      </c>
      <c r="M30" s="6">
        <v>0.05</v>
      </c>
      <c r="N30" s="6">
        <v>-0.18</v>
      </c>
      <c r="O30" s="6">
        <v>0.06</v>
      </c>
      <c r="P30" s="6">
        <v>0.25</v>
      </c>
      <c r="Q30" s="6">
        <v>0.28000000000000003</v>
      </c>
      <c r="R30" s="6">
        <v>0.24</v>
      </c>
      <c r="S30" s="6">
        <v>0.9</v>
      </c>
      <c r="T30" s="6">
        <v>0.36</v>
      </c>
      <c r="U30" s="6">
        <v>0.39</v>
      </c>
    </row>
    <row r="31" spans="1:26" s="9" customFormat="1" x14ac:dyDescent="0.2">
      <c r="B31" s="9" t="s">
        <v>122</v>
      </c>
      <c r="D31" s="9">
        <v>-1426</v>
      </c>
      <c r="F31" s="9">
        <v>-1354</v>
      </c>
      <c r="G31" s="9">
        <v>-405</v>
      </c>
      <c r="H31" s="9">
        <v>-373</v>
      </c>
      <c r="I31" s="9">
        <v>-271</v>
      </c>
      <c r="J31" s="9">
        <v>-153</v>
      </c>
      <c r="K31" s="9">
        <v>-145</v>
      </c>
      <c r="L31" s="9">
        <v>-483</v>
      </c>
      <c r="M31" s="9">
        <v>42</v>
      </c>
      <c r="N31" s="9">
        <v>-50</v>
      </c>
      <c r="O31" s="9">
        <v>52</v>
      </c>
      <c r="P31" s="9">
        <v>185</v>
      </c>
      <c r="Q31" s="9">
        <v>215</v>
      </c>
      <c r="R31" s="9">
        <v>179</v>
      </c>
      <c r="S31" s="9">
        <v>397</v>
      </c>
      <c r="T31" s="9">
        <v>397</v>
      </c>
      <c r="U31" s="9">
        <v>471</v>
      </c>
    </row>
    <row r="32" spans="1:26" s="9" customFormat="1" x14ac:dyDescent="0.2">
      <c r="A32" s="9" t="s">
        <v>159</v>
      </c>
    </row>
    <row r="33" spans="1:21" s="36" customFormat="1" outlineLevel="1" x14ac:dyDescent="0.2">
      <c r="B33" s="36" t="s">
        <v>151</v>
      </c>
      <c r="D33" s="36" t="s">
        <v>43</v>
      </c>
      <c r="E33" s="36">
        <v>1.41</v>
      </c>
      <c r="F33" s="36">
        <v>0.32</v>
      </c>
      <c r="G33" s="36">
        <v>0.12</v>
      </c>
      <c r="H33" s="43">
        <v>-0.48</v>
      </c>
      <c r="I33" s="43">
        <v>-7.0000000000000007E-2</v>
      </c>
      <c r="J33" s="43">
        <v>0.03</v>
      </c>
      <c r="K33" s="43">
        <v>-0.11</v>
      </c>
      <c r="L33" s="43">
        <v>0.11</v>
      </c>
      <c r="M33" s="43">
        <v>-7.0000000000000007E-2</v>
      </c>
      <c r="N33" s="43">
        <v>-0.11</v>
      </c>
      <c r="O33" s="36">
        <v>0.08</v>
      </c>
      <c r="P33" s="36">
        <v>0.59</v>
      </c>
      <c r="Q33" s="36">
        <v>0.69</v>
      </c>
      <c r="R33" s="36">
        <v>0.72</v>
      </c>
      <c r="S33" s="36">
        <v>2</v>
      </c>
      <c r="T33" s="36">
        <v>0.77</v>
      </c>
      <c r="U33" s="36">
        <v>0.65</v>
      </c>
    </row>
    <row r="34" spans="1:21" s="36" customFormat="1" outlineLevel="1" x14ac:dyDescent="0.2">
      <c r="B34" s="36" t="s">
        <v>152</v>
      </c>
      <c r="D34" s="36" t="s">
        <v>43</v>
      </c>
      <c r="E34" s="36">
        <v>0.48</v>
      </c>
      <c r="F34" s="36">
        <v>0.28999999999999998</v>
      </c>
      <c r="G34" s="36">
        <v>0.14000000000000001</v>
      </c>
      <c r="H34" s="43">
        <v>-0.36</v>
      </c>
      <c r="I34" s="43">
        <v>-0.11</v>
      </c>
      <c r="J34" s="43">
        <v>0.1</v>
      </c>
      <c r="K34" s="43">
        <v>0</v>
      </c>
      <c r="L34" s="43">
        <v>7.0000000000000007E-2</v>
      </c>
      <c r="M34" s="43">
        <v>-0.05</v>
      </c>
      <c r="N34" s="43">
        <v>0</v>
      </c>
      <c r="O34" s="36">
        <v>-0.02</v>
      </c>
      <c r="P34" s="36">
        <v>0.16</v>
      </c>
      <c r="Q34" s="36">
        <v>0.43</v>
      </c>
      <c r="R34" s="36">
        <v>0.63</v>
      </c>
      <c r="S34" s="36">
        <v>7</v>
      </c>
      <c r="T34" s="36">
        <v>0.56000000000000005</v>
      </c>
      <c r="U34" s="36">
        <v>0.46</v>
      </c>
    </row>
    <row r="35" spans="1:21" s="36" customFormat="1" outlineLevel="1" x14ac:dyDescent="0.2">
      <c r="B35" s="36" t="s">
        <v>153</v>
      </c>
      <c r="D35" s="36" t="s">
        <v>43</v>
      </c>
      <c r="E35" s="41" t="s">
        <v>162</v>
      </c>
      <c r="F35" s="36">
        <v>8.6</v>
      </c>
      <c r="G35" s="36">
        <v>3.04</v>
      </c>
      <c r="H35" s="43">
        <v>-0.39</v>
      </c>
      <c r="I35" s="43">
        <v>7.0000000000000007E-2</v>
      </c>
      <c r="J35" s="43">
        <v>-0.12</v>
      </c>
      <c r="K35" s="43">
        <v>-0.24</v>
      </c>
      <c r="L35" s="43">
        <v>-0.01</v>
      </c>
      <c r="M35" s="43">
        <v>-0.18</v>
      </c>
      <c r="N35" s="43">
        <v>-0.55000000000000004</v>
      </c>
      <c r="O35" s="36">
        <v>0.1</v>
      </c>
      <c r="P35" s="36">
        <v>2.3199999999999998</v>
      </c>
      <c r="Q35" s="36">
        <v>1.61</v>
      </c>
      <c r="R35" s="36">
        <v>1.65</v>
      </c>
      <c r="S35" s="36">
        <v>0.83</v>
      </c>
      <c r="T35" s="36">
        <v>1</v>
      </c>
      <c r="U35" s="36">
        <v>0.98</v>
      </c>
    </row>
    <row r="36" spans="1:21" s="36" customFormat="1" outlineLevel="1" x14ac:dyDescent="0.2">
      <c r="B36" s="36" t="s">
        <v>154</v>
      </c>
      <c r="D36" s="36" t="s">
        <v>43</v>
      </c>
      <c r="E36" s="36">
        <v>-0.26</v>
      </c>
      <c r="F36" s="36">
        <v>-0.27</v>
      </c>
      <c r="G36" s="36">
        <v>-0.35</v>
      </c>
      <c r="H36" s="43">
        <v>-0.73</v>
      </c>
      <c r="I36" s="43">
        <v>-0.19</v>
      </c>
      <c r="J36" s="43">
        <v>7.0000000000000007E-2</v>
      </c>
      <c r="K36" s="43">
        <v>-0.32</v>
      </c>
      <c r="L36" s="43">
        <v>0.28999999999999998</v>
      </c>
      <c r="M36" s="43">
        <v>-7.0000000000000007E-2</v>
      </c>
      <c r="N36" s="43">
        <v>-0.13</v>
      </c>
      <c r="O36" s="36">
        <v>0.19</v>
      </c>
      <c r="P36" s="36">
        <v>0.44</v>
      </c>
      <c r="Q36" s="36">
        <v>0.6</v>
      </c>
      <c r="R36" s="36">
        <v>0.37</v>
      </c>
      <c r="S36" s="36">
        <v>1.44</v>
      </c>
      <c r="T36" s="36">
        <v>0.44</v>
      </c>
      <c r="U36" s="36">
        <v>0.65</v>
      </c>
    </row>
    <row r="37" spans="1:21" s="36" customFormat="1" outlineLevel="1" x14ac:dyDescent="0.2">
      <c r="B37" s="36" t="s">
        <v>155</v>
      </c>
      <c r="D37" s="36" t="s">
        <v>43</v>
      </c>
      <c r="E37" s="36" t="s">
        <v>43</v>
      </c>
      <c r="F37" s="36" t="s">
        <v>43</v>
      </c>
      <c r="G37" s="36" t="s">
        <v>43</v>
      </c>
      <c r="H37" s="36" t="s">
        <v>43</v>
      </c>
      <c r="I37" s="36">
        <v>0.35</v>
      </c>
      <c r="J37" s="36">
        <v>0.73</v>
      </c>
      <c r="K37" s="36">
        <v>0.3</v>
      </c>
      <c r="L37" s="36">
        <v>0.25</v>
      </c>
      <c r="M37" s="36">
        <v>0.13</v>
      </c>
      <c r="N37" s="36">
        <v>0.96</v>
      </c>
      <c r="O37" s="36">
        <v>0.41</v>
      </c>
      <c r="P37" s="36">
        <v>0.22</v>
      </c>
      <c r="Q37" s="36">
        <v>0.22</v>
      </c>
      <c r="R37" s="36">
        <v>0.09</v>
      </c>
      <c r="S37" s="36">
        <v>0.25</v>
      </c>
      <c r="T37" s="36">
        <v>0.14000000000000001</v>
      </c>
      <c r="U37" s="36">
        <v>0.25</v>
      </c>
    </row>
    <row r="38" spans="1:21" s="36" customFormat="1" outlineLevel="1" x14ac:dyDescent="0.2">
      <c r="B38" s="36" t="s">
        <v>156</v>
      </c>
      <c r="D38" s="36" t="s">
        <v>43</v>
      </c>
      <c r="E38" s="36" t="s">
        <v>43</v>
      </c>
      <c r="F38" s="36" t="s">
        <v>43</v>
      </c>
      <c r="G38" s="36" t="s">
        <v>43</v>
      </c>
      <c r="H38" s="36" t="s">
        <v>43</v>
      </c>
      <c r="I38" s="36" t="s">
        <v>43</v>
      </c>
      <c r="J38" s="36" t="s">
        <v>43</v>
      </c>
      <c r="K38" s="36" t="s">
        <v>43</v>
      </c>
      <c r="L38" s="36" t="s">
        <v>43</v>
      </c>
      <c r="M38" s="36" t="s">
        <v>43</v>
      </c>
      <c r="N38" s="36" t="s">
        <v>43</v>
      </c>
      <c r="O38" s="36">
        <v>0.3</v>
      </c>
      <c r="P38" s="36">
        <v>0.35</v>
      </c>
      <c r="Q38" s="36">
        <v>0.19</v>
      </c>
      <c r="R38" s="36">
        <v>0.42</v>
      </c>
      <c r="S38" s="36">
        <v>0.31</v>
      </c>
      <c r="T38" s="36">
        <v>0.54</v>
      </c>
      <c r="U38" s="36">
        <v>0.33</v>
      </c>
    </row>
    <row r="39" spans="1:21" s="9" customFormat="1" x14ac:dyDescent="0.2">
      <c r="B39" s="35"/>
    </row>
    <row r="40" spans="1:21" s="9" customFormat="1" x14ac:dyDescent="0.2">
      <c r="A40" s="9" t="s">
        <v>160</v>
      </c>
    </row>
    <row r="41" spans="1:21" hidden="1" outlineLevel="1" x14ac:dyDescent="0.2">
      <c r="B41" s="1" t="s">
        <v>133</v>
      </c>
      <c r="P41" s="1">
        <v>4200</v>
      </c>
      <c r="Q41" s="1">
        <v>8700</v>
      </c>
      <c r="R41" s="1">
        <v>9900</v>
      </c>
      <c r="S41" s="1">
        <v>13100</v>
      </c>
      <c r="T41" s="1">
        <v>14400</v>
      </c>
      <c r="U41" s="1">
        <v>19000</v>
      </c>
    </row>
    <row r="42" spans="1:21" s="36" customFormat="1" hidden="1" outlineLevel="1" x14ac:dyDescent="0.2">
      <c r="B42" s="36" t="s">
        <v>134</v>
      </c>
      <c r="P42" s="36">
        <v>10</v>
      </c>
      <c r="Q42" s="36">
        <v>10</v>
      </c>
      <c r="R42" s="36">
        <v>8</v>
      </c>
      <c r="S42" s="36">
        <v>6</v>
      </c>
      <c r="T42" s="36">
        <v>2</v>
      </c>
      <c r="U42" s="36">
        <v>1.18</v>
      </c>
    </row>
    <row r="43" spans="1:21" hidden="1" outlineLevel="1" x14ac:dyDescent="0.2">
      <c r="B43" s="1" t="s">
        <v>135</v>
      </c>
      <c r="P43" s="1">
        <v>19000</v>
      </c>
      <c r="Q43" s="1">
        <v>20900</v>
      </c>
      <c r="R43" s="1">
        <v>24500</v>
      </c>
      <c r="S43" s="1">
        <v>26100</v>
      </c>
      <c r="T43" s="1">
        <v>28200</v>
      </c>
      <c r="U43" s="1">
        <v>32700</v>
      </c>
    </row>
    <row r="44" spans="1:21" s="36" customFormat="1" hidden="1" outlineLevel="1" x14ac:dyDescent="0.2">
      <c r="B44" s="36" t="s">
        <v>136</v>
      </c>
      <c r="P44" s="36">
        <v>1.1299999999999999</v>
      </c>
      <c r="Q44" s="36">
        <v>0.76</v>
      </c>
      <c r="R44" s="36">
        <v>0.8</v>
      </c>
      <c r="S44" s="36">
        <v>0.59</v>
      </c>
      <c r="T44" s="36">
        <v>0.48</v>
      </c>
      <c r="U44" s="36">
        <v>0.56000000000000005</v>
      </c>
    </row>
    <row r="45" spans="1:21" hidden="1" outlineLevel="1" x14ac:dyDescent="0.2">
      <c r="B45" s="1" t="s">
        <v>137</v>
      </c>
      <c r="P45" s="1">
        <v>4100</v>
      </c>
      <c r="Q45" s="1">
        <v>5000</v>
      </c>
      <c r="R45" s="1">
        <v>5500</v>
      </c>
      <c r="S45" s="1">
        <v>7900</v>
      </c>
      <c r="T45" s="1">
        <v>8800</v>
      </c>
      <c r="U45" s="1">
        <v>9500</v>
      </c>
    </row>
    <row r="46" spans="1:21" s="36" customFormat="1" hidden="1" outlineLevel="1" x14ac:dyDescent="0.2">
      <c r="B46" s="36" t="s">
        <v>138</v>
      </c>
      <c r="P46" s="36">
        <v>0.32</v>
      </c>
      <c r="Q46" s="36">
        <v>0.52</v>
      </c>
      <c r="R46" s="36">
        <v>0.53</v>
      </c>
      <c r="S46" s="36">
        <v>1.26</v>
      </c>
      <c r="T46" s="36">
        <v>1.1499999999999999</v>
      </c>
      <c r="U46" s="36">
        <v>0.9</v>
      </c>
    </row>
    <row r="47" spans="1:21" hidden="1" outlineLevel="1" x14ac:dyDescent="0.2">
      <c r="B47" s="1" t="s">
        <v>139</v>
      </c>
      <c r="P47" s="1">
        <v>225000</v>
      </c>
      <c r="Q47" s="1">
        <v>243600</v>
      </c>
      <c r="R47" s="1">
        <v>286200</v>
      </c>
      <c r="S47" s="1">
        <v>423000</v>
      </c>
      <c r="T47" s="1">
        <v>413000</v>
      </c>
      <c r="U47" s="1">
        <v>517000</v>
      </c>
    </row>
    <row r="48" spans="1:21" s="36" customFormat="1" hidden="1" outlineLevel="1" x14ac:dyDescent="0.2">
      <c r="B48" s="36" t="s">
        <v>140</v>
      </c>
      <c r="P48" s="36">
        <v>0.4</v>
      </c>
      <c r="Q48" s="36">
        <v>0.56999999999999995</v>
      </c>
      <c r="R48" s="36">
        <v>0.65</v>
      </c>
      <c r="S48" s="36">
        <v>1.54</v>
      </c>
      <c r="T48" s="36">
        <v>0.84</v>
      </c>
      <c r="U48" s="36">
        <v>1.1200000000000001</v>
      </c>
    </row>
    <row r="49" spans="2:30" hidden="1" outlineLevel="1" x14ac:dyDescent="0.2">
      <c r="B49" s="1" t="s">
        <v>141</v>
      </c>
      <c r="P49" s="1">
        <v>343.6</v>
      </c>
      <c r="Q49" s="1">
        <v>389.7</v>
      </c>
      <c r="R49" s="1">
        <v>443.4</v>
      </c>
      <c r="S49" s="1">
        <v>477</v>
      </c>
      <c r="T49" s="1">
        <v>500</v>
      </c>
      <c r="U49" s="1">
        <v>515</v>
      </c>
    </row>
    <row r="50" spans="2:30" s="36" customFormat="1" hidden="1" outlineLevel="1" x14ac:dyDescent="0.2">
      <c r="B50" s="36" t="s">
        <v>142</v>
      </c>
      <c r="P50" s="36">
        <v>0.26</v>
      </c>
      <c r="Q50" s="36">
        <v>0.38</v>
      </c>
      <c r="R50" s="36">
        <v>0.47</v>
      </c>
      <c r="S50" s="36">
        <v>0.61</v>
      </c>
      <c r="T50" s="36">
        <v>0.46</v>
      </c>
      <c r="U50" s="36">
        <v>0.32</v>
      </c>
    </row>
    <row r="51" spans="2:30" hidden="1" outlineLevel="1" x14ac:dyDescent="0.2">
      <c r="B51" s="1" t="s">
        <v>143</v>
      </c>
      <c r="P51" s="1">
        <v>36000</v>
      </c>
      <c r="Q51" s="1">
        <v>21500</v>
      </c>
      <c r="R51" s="1">
        <v>14400</v>
      </c>
      <c r="S51" s="1">
        <v>71000</v>
      </c>
      <c r="T51" s="1">
        <v>46000</v>
      </c>
      <c r="U51" s="1">
        <v>28000</v>
      </c>
    </row>
    <row r="52" spans="2:30" s="36" customFormat="1" hidden="1" outlineLevel="1" x14ac:dyDescent="0.2">
      <c r="B52" s="36" t="s">
        <v>144</v>
      </c>
      <c r="P52" s="36">
        <v>2.2400000000000002</v>
      </c>
      <c r="Q52" s="36">
        <v>1.37</v>
      </c>
      <c r="R52" s="36">
        <v>1.1200000000000001</v>
      </c>
      <c r="S52" s="36">
        <v>4</v>
      </c>
      <c r="T52" s="36">
        <v>0.46</v>
      </c>
      <c r="U52" s="36">
        <v>0.32</v>
      </c>
    </row>
    <row r="53" spans="2:30" hidden="1" outlineLevel="1" x14ac:dyDescent="0.2">
      <c r="B53" s="1" t="s">
        <v>145</v>
      </c>
      <c r="D53" s="1" t="s">
        <v>43</v>
      </c>
      <c r="E53" s="1" t="s">
        <v>43</v>
      </c>
      <c r="F53" s="1" t="s">
        <v>43</v>
      </c>
      <c r="G53" s="1" t="s">
        <v>43</v>
      </c>
      <c r="H53" s="1" t="s">
        <v>43</v>
      </c>
      <c r="I53" s="1" t="s">
        <v>43</v>
      </c>
      <c r="J53" s="1" t="s">
        <v>43</v>
      </c>
      <c r="K53" s="1" t="s">
        <v>43</v>
      </c>
      <c r="L53" s="1" t="s">
        <v>43</v>
      </c>
      <c r="M53" s="1" t="s">
        <v>43</v>
      </c>
      <c r="N53" s="1" t="s">
        <v>43</v>
      </c>
      <c r="O53" s="1" t="s">
        <v>43</v>
      </c>
      <c r="P53" s="1" t="s">
        <v>43</v>
      </c>
      <c r="Q53" s="1" t="s">
        <v>43</v>
      </c>
      <c r="R53" s="1" t="s">
        <v>43</v>
      </c>
      <c r="S53" s="1" t="s">
        <v>43</v>
      </c>
      <c r="T53" s="1" t="s">
        <v>43</v>
      </c>
      <c r="U53" s="1">
        <v>7000</v>
      </c>
    </row>
    <row r="54" spans="2:30" s="36" customFormat="1" hidden="1" outlineLevel="1" x14ac:dyDescent="0.2">
      <c r="B54" s="36" t="s">
        <v>146</v>
      </c>
      <c r="D54" s="36" t="s">
        <v>43</v>
      </c>
      <c r="E54" s="36" t="s">
        <v>43</v>
      </c>
      <c r="F54" s="36" t="s">
        <v>43</v>
      </c>
      <c r="G54" s="36" t="s">
        <v>43</v>
      </c>
      <c r="H54" s="36" t="s">
        <v>43</v>
      </c>
      <c r="I54" s="36" t="s">
        <v>43</v>
      </c>
      <c r="J54" s="36" t="s">
        <v>43</v>
      </c>
      <c r="K54" s="36" t="s">
        <v>43</v>
      </c>
      <c r="L54" s="36" t="s">
        <v>43</v>
      </c>
      <c r="M54" s="36" t="s">
        <v>43</v>
      </c>
      <c r="N54" s="36" t="s">
        <v>43</v>
      </c>
      <c r="O54" s="36" t="s">
        <v>43</v>
      </c>
      <c r="P54" s="36" t="s">
        <v>43</v>
      </c>
      <c r="Q54" s="36" t="s">
        <v>43</v>
      </c>
      <c r="R54" s="36" t="s">
        <v>43</v>
      </c>
      <c r="S54" s="36" t="s">
        <v>43</v>
      </c>
      <c r="T54" s="36" t="s">
        <v>43</v>
      </c>
      <c r="U54" s="36" t="s">
        <v>43</v>
      </c>
    </row>
    <row r="55" spans="2:30" collapsed="1" x14ac:dyDescent="0.2"/>
    <row r="57" spans="2:30" s="8" customFormat="1" ht="15" x14ac:dyDescent="0.25">
      <c r="B57" s="30" t="s">
        <v>24</v>
      </c>
      <c r="C57" s="30"/>
      <c r="D57" s="30"/>
      <c r="E57" s="30"/>
      <c r="F57" s="30"/>
      <c r="G57" s="30"/>
      <c r="H57" s="30"/>
      <c r="I57" s="30"/>
      <c r="J57" s="31"/>
      <c r="K57" s="31"/>
      <c r="L57" s="31"/>
      <c r="M57" s="31"/>
      <c r="N57" s="31"/>
      <c r="O57" s="31"/>
      <c r="P57" s="31"/>
    </row>
    <row r="58" spans="2:30" x14ac:dyDescent="0.2">
      <c r="B58" s="27" t="s">
        <v>23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</row>
    <row r="59" spans="2:30" s="8" customFormat="1" ht="15" x14ac:dyDescent="0.25">
      <c r="B59" s="30" t="s">
        <v>12</v>
      </c>
      <c r="D59" s="8">
        <f t="shared" ref="D59:U59" si="5">D57-D58</f>
        <v>0</v>
      </c>
      <c r="E59" s="8">
        <f t="shared" si="5"/>
        <v>0</v>
      </c>
      <c r="F59" s="8">
        <f t="shared" si="5"/>
        <v>0</v>
      </c>
      <c r="G59" s="8">
        <f t="shared" si="5"/>
        <v>0</v>
      </c>
      <c r="H59" s="8">
        <f t="shared" si="5"/>
        <v>0</v>
      </c>
      <c r="I59" s="8">
        <f t="shared" si="5"/>
        <v>0</v>
      </c>
      <c r="J59" s="8">
        <f t="shared" si="5"/>
        <v>0</v>
      </c>
      <c r="K59" s="8">
        <f t="shared" si="5"/>
        <v>0</v>
      </c>
      <c r="L59" s="8">
        <f t="shared" si="5"/>
        <v>0</v>
      </c>
      <c r="M59" s="8">
        <f t="shared" si="5"/>
        <v>0</v>
      </c>
      <c r="N59" s="8">
        <f t="shared" si="5"/>
        <v>0</v>
      </c>
      <c r="O59" s="8">
        <f t="shared" si="5"/>
        <v>0</v>
      </c>
      <c r="P59" s="8">
        <f t="shared" si="5"/>
        <v>0</v>
      </c>
      <c r="Q59" s="8">
        <f t="shared" si="5"/>
        <v>0</v>
      </c>
      <c r="R59" s="8">
        <f t="shared" si="5"/>
        <v>0</v>
      </c>
      <c r="S59" s="8">
        <f t="shared" si="5"/>
        <v>0</v>
      </c>
      <c r="T59" s="8">
        <f t="shared" si="5"/>
        <v>0</v>
      </c>
      <c r="U59" s="8">
        <f t="shared" si="5"/>
        <v>0</v>
      </c>
      <c r="V59" s="8">
        <f>V57-V58</f>
        <v>0</v>
      </c>
      <c r="W59" s="8">
        <f>W57-W58</f>
        <v>0</v>
      </c>
    </row>
    <row r="60" spans="2:30" x14ac:dyDescent="0.2">
      <c r="B60" s="27"/>
      <c r="J60" s="28"/>
      <c r="K60" s="28"/>
      <c r="L60" s="28"/>
      <c r="M60" s="28"/>
      <c r="N60" s="28"/>
      <c r="O60" s="28"/>
      <c r="P60" s="28"/>
    </row>
    <row r="61" spans="2:30" x14ac:dyDescent="0.2">
      <c r="B61" s="27" t="s">
        <v>34</v>
      </c>
      <c r="D61" s="1" t="s">
        <v>43</v>
      </c>
      <c r="E61" s="1" t="s">
        <v>43</v>
      </c>
      <c r="F61" s="1" t="s">
        <v>43</v>
      </c>
      <c r="G61" s="1" t="s">
        <v>43</v>
      </c>
      <c r="H61" s="6">
        <f t="shared" ref="H61" si="6">IF(D59=0,IF(H59=0,0,NA()),(H59-D59)/ABS(D59))</f>
        <v>0</v>
      </c>
      <c r="I61" s="6">
        <f t="shared" ref="I61" si="7">IF(E59=0,IF(I59=0,0,NA()),(I59-E59)/ABS(E59))</f>
        <v>0</v>
      </c>
      <c r="J61" s="6">
        <f t="shared" ref="J61" si="8">IF(F59=0,IF(J59=0,0,NA()),(J59-F59)/ABS(F59))</f>
        <v>0</v>
      </c>
      <c r="K61" s="6">
        <f t="shared" ref="K61" si="9">IF(G59=0,IF(K59=0,0,NA()),(K59-G59)/ABS(G59))</f>
        <v>0</v>
      </c>
      <c r="L61" s="6">
        <f t="shared" ref="L61:S61" si="10">IF(H59=0,IF(L59=0,0,NA()),(L59-H59)/ABS(H59))</f>
        <v>0</v>
      </c>
      <c r="M61" s="6">
        <f t="shared" si="10"/>
        <v>0</v>
      </c>
      <c r="N61" s="6">
        <f t="shared" si="10"/>
        <v>0</v>
      </c>
      <c r="O61" s="6">
        <f t="shared" si="10"/>
        <v>0</v>
      </c>
      <c r="P61" s="6">
        <f t="shared" si="10"/>
        <v>0</v>
      </c>
      <c r="Q61" s="6">
        <f t="shared" si="10"/>
        <v>0</v>
      </c>
      <c r="R61" s="6">
        <f t="shared" si="10"/>
        <v>0</v>
      </c>
      <c r="S61" s="6">
        <f t="shared" si="10"/>
        <v>0</v>
      </c>
      <c r="T61" s="6">
        <f>IF(P59=0,IF(T59=0,0,NA()),(T59-P59)/ABS(P59))</f>
        <v>0</v>
      </c>
      <c r="U61" s="6"/>
    </row>
    <row r="63" spans="2:30" ht="15" thickBot="1" x14ac:dyDescent="0.25">
      <c r="B63" s="27"/>
      <c r="K63" s="10"/>
    </row>
    <row r="64" spans="2:30" x14ac:dyDescent="0.2">
      <c r="B64" s="11" t="s">
        <v>35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U64" s="13"/>
      <c r="V64" s="12"/>
      <c r="W64" s="12"/>
      <c r="X64" s="12"/>
      <c r="Y64" s="12"/>
      <c r="Z64" s="12"/>
      <c r="AA64" s="12"/>
      <c r="AB64" s="12"/>
      <c r="AC64" s="12"/>
      <c r="AD64" s="14"/>
    </row>
    <row r="65" spans="2:30" x14ac:dyDescent="0.2">
      <c r="B65" s="15"/>
      <c r="AD65" s="16"/>
    </row>
    <row r="66" spans="2:30" x14ac:dyDescent="0.2">
      <c r="B66" s="15"/>
      <c r="U66" s="17"/>
      <c r="AD66" s="16"/>
    </row>
    <row r="67" spans="2:30" ht="15" thickBot="1" x14ac:dyDescent="0.25"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20"/>
    </row>
    <row r="68" spans="2:30" ht="15" thickBot="1" x14ac:dyDescent="0.25"/>
    <row r="69" spans="2:30" x14ac:dyDescent="0.2">
      <c r="B69" s="11" t="s">
        <v>37</v>
      </c>
      <c r="C69" s="12"/>
      <c r="D69" s="12"/>
      <c r="E69" s="12"/>
      <c r="F69" s="12"/>
      <c r="G69" s="12"/>
      <c r="H69" s="42" t="s">
        <v>163</v>
      </c>
      <c r="I69" s="42" t="s">
        <v>163</v>
      </c>
      <c r="J69" s="42" t="s">
        <v>163</v>
      </c>
      <c r="K69" s="42" t="s">
        <v>163</v>
      </c>
      <c r="L69" s="42" t="s">
        <v>163</v>
      </c>
      <c r="M69" s="42" t="s">
        <v>163</v>
      </c>
      <c r="N69" s="42" t="s">
        <v>163</v>
      </c>
      <c r="O69" s="12"/>
      <c r="P69" s="12"/>
      <c r="Q69" s="12"/>
      <c r="R69" s="12" t="s">
        <v>161</v>
      </c>
      <c r="S69" s="12" t="s">
        <v>158</v>
      </c>
      <c r="T69" s="1" t="s">
        <v>157</v>
      </c>
      <c r="U69" s="1" t="s">
        <v>128</v>
      </c>
    </row>
    <row r="70" spans="2:30" x14ac:dyDescent="0.2">
      <c r="B70" s="15"/>
      <c r="H70" s="42" t="s">
        <v>164</v>
      </c>
      <c r="I70" s="42"/>
      <c r="J70" s="42"/>
      <c r="K70" s="42"/>
      <c r="L70" s="42"/>
      <c r="U70" s="1" t="s">
        <v>129</v>
      </c>
    </row>
    <row r="71" spans="2:30" x14ac:dyDescent="0.2">
      <c r="B71" s="15"/>
      <c r="D71" s="27"/>
      <c r="E71" s="27"/>
      <c r="F71" s="27"/>
      <c r="G71" s="27"/>
      <c r="H71" s="27"/>
      <c r="I71" s="27"/>
      <c r="J71" s="28"/>
      <c r="K71" s="28"/>
      <c r="L71" s="28"/>
      <c r="M71" s="28"/>
      <c r="N71" s="28"/>
      <c r="O71" s="28"/>
      <c r="P71" s="28"/>
      <c r="Q71" s="28"/>
      <c r="S71" s="9"/>
      <c r="U71" s="1" t="s">
        <v>130</v>
      </c>
    </row>
    <row r="72" spans="2:30" x14ac:dyDescent="0.2">
      <c r="B72" s="15"/>
      <c r="U72" s="1" t="s">
        <v>131</v>
      </c>
    </row>
    <row r="73" spans="2:30" ht="15" thickBot="1" x14ac:dyDescent="0.25">
      <c r="B73" s="1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U73" s="1" t="s">
        <v>132</v>
      </c>
    </row>
    <row r="74" spans="2:30" ht="15" thickBot="1" x14ac:dyDescent="0.25"/>
    <row r="75" spans="2:30" x14ac:dyDescent="0.2">
      <c r="B75" s="11"/>
      <c r="C75" s="12"/>
    </row>
    <row r="76" spans="2:30" x14ac:dyDescent="0.2">
      <c r="B76" s="15"/>
    </row>
    <row r="77" spans="2:30" x14ac:dyDescent="0.2">
      <c r="B77" s="15"/>
    </row>
    <row r="78" spans="2:30" x14ac:dyDescent="0.2">
      <c r="B78" s="15"/>
    </row>
    <row r="79" spans="2:30" ht="15" thickBot="1" x14ac:dyDescent="0.25">
      <c r="B79" s="18"/>
      <c r="C79" s="19"/>
    </row>
    <row r="80" spans="2:30" ht="15" thickBot="1" x14ac:dyDescent="0.25"/>
    <row r="81" spans="2:30" x14ac:dyDescent="0.2"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4"/>
    </row>
    <row r="82" spans="2:30" x14ac:dyDescent="0.2">
      <c r="B82" s="15"/>
      <c r="AD82" s="16"/>
    </row>
    <row r="83" spans="2:30" ht="15" customHeight="1" x14ac:dyDescent="0.2">
      <c r="B83" s="15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4"/>
    </row>
    <row r="84" spans="2:30" ht="15" customHeight="1" x14ac:dyDescent="0.2">
      <c r="B84" s="15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4"/>
    </row>
    <row r="85" spans="2:30" ht="15" customHeight="1" x14ac:dyDescent="0.2">
      <c r="B85" s="15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4"/>
    </row>
    <row r="86" spans="2:30" ht="15" customHeight="1" x14ac:dyDescent="0.2">
      <c r="B86" s="15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4"/>
    </row>
    <row r="87" spans="2:30" ht="15" customHeight="1" x14ac:dyDescent="0.2">
      <c r="B87" s="15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4"/>
    </row>
    <row r="88" spans="2:30" ht="15" customHeight="1" x14ac:dyDescent="0.2">
      <c r="B88" s="15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4"/>
    </row>
    <row r="89" spans="2:30" ht="15" customHeight="1" x14ac:dyDescent="0.2">
      <c r="B89" s="15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4"/>
    </row>
    <row r="90" spans="2:30" ht="15" customHeight="1" x14ac:dyDescent="0.2">
      <c r="B90" s="15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4"/>
    </row>
    <row r="91" spans="2:30" ht="15" customHeight="1" x14ac:dyDescent="0.2">
      <c r="B91" s="15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4"/>
    </row>
    <row r="92" spans="2:30" ht="15.75" customHeight="1" x14ac:dyDescent="0.2">
      <c r="B92" s="15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4"/>
    </row>
    <row r="93" spans="2:30" ht="15" x14ac:dyDescent="0.25">
      <c r="B93" s="15"/>
      <c r="O93" s="8"/>
      <c r="AD93" s="16"/>
    </row>
    <row r="94" spans="2:30" x14ac:dyDescent="0.2">
      <c r="B94" s="15"/>
      <c r="AD94" s="16"/>
    </row>
    <row r="95" spans="2:30" x14ac:dyDescent="0.2">
      <c r="B95" s="15"/>
      <c r="AD95" s="16"/>
    </row>
    <row r="96" spans="2:30" x14ac:dyDescent="0.2">
      <c r="B96" s="15"/>
      <c r="AD96" s="16"/>
    </row>
    <row r="97" spans="2:30" x14ac:dyDescent="0.2">
      <c r="B97" s="15"/>
      <c r="AD97" s="16"/>
    </row>
    <row r="98" spans="2:30" x14ac:dyDescent="0.2">
      <c r="B98" s="15"/>
      <c r="AD98" s="16"/>
    </row>
    <row r="99" spans="2:30" x14ac:dyDescent="0.2">
      <c r="B99" s="15"/>
      <c r="AD99" s="16"/>
    </row>
    <row r="100" spans="2:30" x14ac:dyDescent="0.2">
      <c r="B100" s="15"/>
      <c r="AD100" s="16"/>
    </row>
    <row r="101" spans="2:30" x14ac:dyDescent="0.2">
      <c r="B101" s="15"/>
      <c r="AD101" s="16"/>
    </row>
    <row r="102" spans="2:30" x14ac:dyDescent="0.2">
      <c r="B102" s="15"/>
      <c r="AD102" s="16"/>
    </row>
    <row r="103" spans="2:30" x14ac:dyDescent="0.2">
      <c r="B103" s="15"/>
      <c r="AD103" s="16"/>
    </row>
    <row r="104" spans="2:30" x14ac:dyDescent="0.2">
      <c r="B104" s="15"/>
      <c r="AD104" s="16"/>
    </row>
    <row r="105" spans="2:30" x14ac:dyDescent="0.2">
      <c r="B105" s="15"/>
      <c r="AD105" s="16"/>
    </row>
    <row r="106" spans="2:30" ht="15" thickBot="1" x14ac:dyDescent="0.25">
      <c r="B106" s="18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20"/>
    </row>
  </sheetData>
  <dataConsolidate/>
  <mergeCells count="10">
    <mergeCell ref="C92:AD92"/>
    <mergeCell ref="C83:AD83"/>
    <mergeCell ref="C84:AD84"/>
    <mergeCell ref="C85:AD85"/>
    <mergeCell ref="C86:AD86"/>
    <mergeCell ref="C87:AD87"/>
    <mergeCell ref="C88:AD88"/>
    <mergeCell ref="C89:AD89"/>
    <mergeCell ref="C90:AD90"/>
    <mergeCell ref="C91:AD91"/>
  </mergeCells>
  <hyperlinks>
    <hyperlink ref="A1" location="Main!A1" display="Main" xr:uid="{8700012B-1663-4F72-A9B4-B92390B41D1E}"/>
  </hyperlinks>
  <pageMargins left="0.7" right="0.7" top="0.75" bottom="0.75" header="0.3" footer="0.3"/>
  <pageSetup orientation="portrait" horizontalDpi="1200" verticalDpi="1200" r:id="rId1"/>
  <ignoredErrors>
    <ignoredError sqref="R12:S12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433F-9AC6-4D79-A331-274DD3CD1599}">
  <dimension ref="A1:C7"/>
  <sheetViews>
    <sheetView workbookViewId="0">
      <selection activeCell="C8" sqref="C8"/>
    </sheetView>
  </sheetViews>
  <sheetFormatPr defaultRowHeight="14.25" x14ac:dyDescent="0.2"/>
  <cols>
    <col min="1" max="1" width="32.28515625" style="1" bestFit="1" customWidth="1"/>
    <col min="2" max="16384" width="9.140625" style="1"/>
  </cols>
  <sheetData>
    <row r="1" spans="1:3" x14ac:dyDescent="0.2">
      <c r="A1" s="1" t="s">
        <v>109</v>
      </c>
      <c r="B1" s="1">
        <v>1125</v>
      </c>
      <c r="C1" s="1" t="s">
        <v>111</v>
      </c>
    </row>
    <row r="2" spans="1:3" x14ac:dyDescent="0.2">
      <c r="A2" s="1" t="s">
        <v>110</v>
      </c>
      <c r="B2" s="1">
        <v>2650</v>
      </c>
      <c r="C2" s="1" t="s">
        <v>111</v>
      </c>
    </row>
    <row r="3" spans="1:3" x14ac:dyDescent="0.2">
      <c r="A3" s="1" t="s">
        <v>112</v>
      </c>
      <c r="B3" s="1">
        <v>236</v>
      </c>
    </row>
    <row r="5" spans="1:3" x14ac:dyDescent="0.2">
      <c r="A5" s="1" t="s">
        <v>113</v>
      </c>
      <c r="B5" s="1">
        <v>134</v>
      </c>
    </row>
    <row r="7" spans="1:3" x14ac:dyDescent="0.2">
      <c r="A7" s="1" t="s">
        <v>114</v>
      </c>
      <c r="B7" s="1">
        <v>12640</v>
      </c>
      <c r="C7" s="1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AACC-FEA2-4C5B-AF79-59D39A66A975}">
  <dimension ref="A1:K8"/>
  <sheetViews>
    <sheetView workbookViewId="0">
      <selection activeCell="B11" sqref="A1:XFD1048576"/>
    </sheetView>
  </sheetViews>
  <sheetFormatPr defaultRowHeight="14.25" x14ac:dyDescent="0.2"/>
  <cols>
    <col min="1" max="1" width="18" style="1" bestFit="1" customWidth="1"/>
    <col min="2" max="2" width="38" style="1" bestFit="1" customWidth="1"/>
    <col min="3" max="3" width="42.5703125" style="1" bestFit="1" customWidth="1"/>
    <col min="4" max="4" width="14.7109375" style="1" bestFit="1" customWidth="1"/>
    <col min="5" max="5" width="18.85546875" style="1" bestFit="1" customWidth="1"/>
    <col min="6" max="6" width="19" style="1" bestFit="1" customWidth="1"/>
    <col min="7" max="7" width="17" style="1" bestFit="1" customWidth="1"/>
    <col min="8" max="8" width="19.140625" style="1" bestFit="1" customWidth="1"/>
    <col min="9" max="9" width="13.42578125" style="1" bestFit="1" customWidth="1"/>
    <col min="10" max="10" width="19.7109375" style="1" bestFit="1" customWidth="1"/>
    <col min="11" max="11" width="13.7109375" style="1" bestFit="1" customWidth="1"/>
    <col min="12" max="16384" width="9.140625" style="1"/>
  </cols>
  <sheetData>
    <row r="1" spans="1:11" ht="15" x14ac:dyDescent="0.2">
      <c r="A1" s="21" t="s">
        <v>59</v>
      </c>
      <c r="B1" s="21" t="s">
        <v>73</v>
      </c>
      <c r="C1" s="21" t="s">
        <v>74</v>
      </c>
      <c r="D1" s="21" t="s">
        <v>42</v>
      </c>
      <c r="E1" s="21" t="s">
        <v>60</v>
      </c>
      <c r="F1" s="21" t="s">
        <v>61</v>
      </c>
      <c r="G1" s="21" t="s">
        <v>62</v>
      </c>
      <c r="H1" s="21" t="s">
        <v>75</v>
      </c>
      <c r="I1" s="21" t="s">
        <v>63</v>
      </c>
      <c r="J1" s="21"/>
      <c r="K1" s="21"/>
    </row>
    <row r="2" spans="1:11" ht="15" x14ac:dyDescent="0.2">
      <c r="A2" s="22" t="s">
        <v>64</v>
      </c>
      <c r="B2" s="22" t="s">
        <v>76</v>
      </c>
      <c r="C2" s="22" t="s">
        <v>77</v>
      </c>
      <c r="D2" s="24">
        <v>0.39</v>
      </c>
      <c r="E2" s="24" t="s">
        <v>78</v>
      </c>
      <c r="F2" s="23" t="s">
        <v>65</v>
      </c>
      <c r="G2" s="23" t="s">
        <v>66</v>
      </c>
      <c r="H2" s="23" t="s">
        <v>65</v>
      </c>
      <c r="I2" s="23" t="s">
        <v>79</v>
      </c>
      <c r="J2" s="22"/>
      <c r="K2" s="22"/>
    </row>
    <row r="3" spans="1:11" ht="15" x14ac:dyDescent="0.2">
      <c r="A3" s="22" t="s">
        <v>67</v>
      </c>
      <c r="B3" s="23" t="s">
        <v>80</v>
      </c>
      <c r="C3" s="23" t="s">
        <v>81</v>
      </c>
      <c r="D3" s="24" t="s">
        <v>82</v>
      </c>
      <c r="E3" s="24" t="s">
        <v>83</v>
      </c>
      <c r="F3" s="23" t="s">
        <v>65</v>
      </c>
      <c r="G3" s="23" t="s">
        <v>66</v>
      </c>
      <c r="H3" s="23" t="s">
        <v>65</v>
      </c>
      <c r="I3" s="23" t="s">
        <v>84</v>
      </c>
      <c r="J3" s="23"/>
      <c r="K3" s="23"/>
    </row>
    <row r="4" spans="1:11" ht="15" x14ac:dyDescent="0.2">
      <c r="A4" s="22" t="s">
        <v>68</v>
      </c>
      <c r="B4" s="23" t="s">
        <v>85</v>
      </c>
      <c r="C4" s="23" t="s">
        <v>86</v>
      </c>
      <c r="D4" s="24">
        <v>0.43</v>
      </c>
      <c r="E4" s="24" t="s">
        <v>87</v>
      </c>
      <c r="F4" s="23" t="s">
        <v>65</v>
      </c>
      <c r="G4" s="23" t="s">
        <v>88</v>
      </c>
      <c r="H4" s="23" t="s">
        <v>65</v>
      </c>
      <c r="I4" s="23" t="s">
        <v>89</v>
      </c>
      <c r="J4" s="23"/>
      <c r="K4" s="23"/>
    </row>
    <row r="5" spans="1:11" ht="15" x14ac:dyDescent="0.2">
      <c r="A5" s="22" t="s">
        <v>69</v>
      </c>
      <c r="B5" s="23" t="s">
        <v>90</v>
      </c>
      <c r="C5" s="23" t="s">
        <v>91</v>
      </c>
      <c r="D5" s="24">
        <v>0.23</v>
      </c>
      <c r="E5" s="24" t="s">
        <v>92</v>
      </c>
      <c r="F5" s="23" t="s">
        <v>65</v>
      </c>
      <c r="G5" s="23" t="s">
        <v>66</v>
      </c>
      <c r="H5" s="23" t="s">
        <v>65</v>
      </c>
      <c r="I5" s="23" t="s">
        <v>93</v>
      </c>
      <c r="J5" s="23"/>
      <c r="K5" s="23"/>
    </row>
    <row r="6" spans="1:11" ht="15" x14ac:dyDescent="0.2">
      <c r="A6" s="22" t="s">
        <v>70</v>
      </c>
      <c r="B6" s="23" t="s">
        <v>94</v>
      </c>
      <c r="C6" s="22" t="s">
        <v>95</v>
      </c>
      <c r="D6" s="22" t="s">
        <v>96</v>
      </c>
      <c r="E6" s="24" t="s">
        <v>97</v>
      </c>
      <c r="F6" s="24" t="s">
        <v>65</v>
      </c>
      <c r="G6" s="23" t="s">
        <v>66</v>
      </c>
      <c r="H6" s="23" t="s">
        <v>65</v>
      </c>
      <c r="I6" s="23" t="s">
        <v>98</v>
      </c>
      <c r="J6" s="23"/>
      <c r="K6" s="23"/>
    </row>
    <row r="7" spans="1:11" ht="15" x14ac:dyDescent="0.2">
      <c r="A7" s="22" t="s">
        <v>71</v>
      </c>
      <c r="B7" s="23" t="s">
        <v>99</v>
      </c>
      <c r="C7" s="22" t="s">
        <v>100</v>
      </c>
      <c r="D7" s="32">
        <v>0.53</v>
      </c>
      <c r="E7" s="24" t="s">
        <v>101</v>
      </c>
      <c r="F7" s="24" t="s">
        <v>65</v>
      </c>
      <c r="G7" s="22" t="s">
        <v>66</v>
      </c>
      <c r="H7" s="23" t="s">
        <v>65</v>
      </c>
      <c r="I7" s="23" t="s">
        <v>102</v>
      </c>
      <c r="J7" s="23"/>
      <c r="K7" s="23"/>
    </row>
    <row r="8" spans="1:11" x14ac:dyDescent="0.2">
      <c r="A8" s="1" t="s">
        <v>72</v>
      </c>
      <c r="B8" s="1" t="s">
        <v>103</v>
      </c>
      <c r="C8" s="1" t="s">
        <v>104</v>
      </c>
      <c r="D8" s="1" t="s">
        <v>105</v>
      </c>
      <c r="E8" s="1" t="s">
        <v>106</v>
      </c>
      <c r="F8" s="1" t="s">
        <v>65</v>
      </c>
      <c r="G8" s="1" t="s">
        <v>66</v>
      </c>
      <c r="H8" s="1" t="s">
        <v>65</v>
      </c>
      <c r="I8" s="1" t="s">
        <v>107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Debt</vt:lpstr>
      <vt:lpstr>Peer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2025-08-09T01:13:32Z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