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Footwear\"/>
    </mc:Choice>
  </mc:AlternateContent>
  <xr:revisionPtr revIDLastSave="0" documentId="13_ncr:1_{33D8B74B-DF92-4904-89AD-1D689CA2196E}" xr6:coauthVersionLast="47" xr6:coauthVersionMax="47" xr10:uidLastSave="{00000000-0000-0000-0000-000000000000}"/>
  <bookViews>
    <workbookView xWindow="9885" yWindow="7665" windowWidth="21600" windowHeight="11385" xr2:uid="{74C982A1-EE30-4588-AA95-0E58E4E415F0}"/>
  </bookViews>
  <sheets>
    <sheet name="Main" sheetId="1" r:id="rId1"/>
    <sheet name="Model" sheetId="2" r:id="rId2"/>
    <sheet name="Peer Comparisons" sheetId="8" r:id="rId3"/>
    <sheet name="Deb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U21" i="2"/>
  <c r="U14" i="2"/>
  <c r="U12" i="2"/>
  <c r="U26" i="2"/>
  <c r="U25" i="2"/>
  <c r="H34" i="2"/>
  <c r="H35" i="2" s="1"/>
  <c r="D35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B9" i="5"/>
  <c r="D21" i="2" l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E12" i="2" l="1"/>
  <c r="F12" i="2"/>
  <c r="G12" i="2"/>
  <c r="H12" i="2"/>
  <c r="I12" i="2"/>
  <c r="J12" i="2"/>
  <c r="J14" i="2" s="1"/>
  <c r="K10" i="2"/>
  <c r="K12" i="2" s="1"/>
  <c r="L10" i="2"/>
  <c r="M10" i="2"/>
  <c r="M12" i="2" s="1"/>
  <c r="N10" i="2"/>
  <c r="N12" i="2" s="1"/>
  <c r="O10" i="2"/>
  <c r="O12" i="2" s="1"/>
  <c r="P10" i="2"/>
  <c r="P12" i="2" s="1"/>
  <c r="Q10" i="2"/>
  <c r="R10" i="2"/>
  <c r="R12" i="2" s="1"/>
  <c r="S10" i="2"/>
  <c r="S12" i="2" s="1"/>
  <c r="T10" i="2"/>
  <c r="D12" i="2"/>
  <c r="L12" i="2" l="1"/>
  <c r="P25" i="2"/>
  <c r="Q12" i="2"/>
  <c r="R26" i="2"/>
  <c r="T12" i="2"/>
  <c r="T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H37" i="2"/>
  <c r="K37" i="2"/>
  <c r="L37" i="2"/>
  <c r="T37" i="2"/>
  <c r="H25" i="2"/>
  <c r="I25" i="2"/>
  <c r="J25" i="2"/>
  <c r="K25" i="2"/>
  <c r="L25" i="2"/>
  <c r="M25" i="2"/>
  <c r="N25" i="2"/>
  <c r="O25" i="2"/>
  <c r="Q25" i="2"/>
  <c r="R25" i="2"/>
  <c r="S25" i="2"/>
  <c r="T25" i="2"/>
  <c r="U37" i="2" l="1"/>
  <c r="S37" i="2"/>
  <c r="Q37" i="2"/>
  <c r="N37" i="2"/>
  <c r="I37" i="2"/>
  <c r="M37" i="2"/>
  <c r="J37" i="2"/>
  <c r="O37" i="2"/>
  <c r="P37" i="2"/>
  <c r="R37" i="2"/>
  <c r="D14" i="2"/>
  <c r="E14" i="2"/>
  <c r="F14" i="2"/>
  <c r="G14" i="2"/>
  <c r="H14" i="2"/>
  <c r="I14" i="2"/>
  <c r="K14" i="2"/>
  <c r="L14" i="2"/>
  <c r="M14" i="2"/>
  <c r="N14" i="2"/>
  <c r="O14" i="2"/>
  <c r="P14" i="2"/>
  <c r="Q14" i="2"/>
  <c r="R14" i="2"/>
  <c r="S14" i="2"/>
  <c r="T14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U13" authorId="0" shapeId="0" xr:uid="{23343D69-E916-4055-B8CD-2062C2F29A9D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Impairment of 737</t>
        </r>
      </text>
    </comment>
  </commentList>
</comments>
</file>

<file path=xl/sharedStrings.xml><?xml version="1.0" encoding="utf-8"?>
<sst xmlns="http://schemas.openxmlformats.org/spreadsheetml/2006/main" count="164" uniqueCount="149">
  <si>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</si>
  <si>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</si>
  <si>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</si>
  <si>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</si>
  <si>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</si>
  <si>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</si>
  <si>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</si>
  <si>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</si>
  <si>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</si>
  <si>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</si>
  <si>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</si>
  <si>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</si>
  <si>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</si>
  <si>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</si>
  <si>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</si>
  <si>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</si>
  <si>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</si>
  <si>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</si>
  <si>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</si>
  <si>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</si>
  <si>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</si>
  <si>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</si>
  <si>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</si>
  <si>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</si>
  <si>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</si>
  <si>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</si>
  <si>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</si>
  <si>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</si>
  <si>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</si>
  <si>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</si>
  <si>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</si>
  <si>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</si>
  <si>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</si>
  <si>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</si>
  <si>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</si>
  <si>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</si>
  <si>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</si>
  <si>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</si>
  <si>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</si>
  <si>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</si>
  <si>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</si>
  <si>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</si>
  <si>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</si>
  <si>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</si>
  <si>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</si>
  <si>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</si>
  <si>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</si>
  <si>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</si>
  <si>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CROX - Crocs, INC</t>
  </si>
  <si>
    <t>Crocs NA Wholesale</t>
  </si>
  <si>
    <t>Crocs NA Direct to Consumer</t>
  </si>
  <si>
    <t>Crocs IL Wholesale</t>
  </si>
  <si>
    <t>Crocs IL Direct to Consumer</t>
  </si>
  <si>
    <t>HeyDude Wholesale</t>
  </si>
  <si>
    <t>HeyDude Direct to Consumer</t>
  </si>
  <si>
    <t>SGA</t>
  </si>
  <si>
    <t>Foreign Currency Gains (losses)</t>
  </si>
  <si>
    <t>Interest Income</t>
  </si>
  <si>
    <t>Interest Expense</t>
  </si>
  <si>
    <t>Other Income (expense)</t>
  </si>
  <si>
    <t>Income Before taxes</t>
  </si>
  <si>
    <t>Tax</t>
  </si>
  <si>
    <t>4.250% Senior Note Mar 2029</t>
  </si>
  <si>
    <t>4.125% Senior Note Aug 2031</t>
  </si>
  <si>
    <t>Term Loan B</t>
  </si>
  <si>
    <t>1 billion Revolver</t>
  </si>
  <si>
    <t>Leverage = 1.7x net debt / TTM EBITDA</t>
  </si>
  <si>
    <t>(Management target &lt; 2x)</t>
  </si>
  <si>
    <t>Long Term leases</t>
  </si>
  <si>
    <t>Current Leases</t>
  </si>
  <si>
    <t>Total excluding leases:</t>
  </si>
  <si>
    <t>HeyDude Acquistion, 2.05 Bill in cash, 450 mill in shares</t>
  </si>
  <si>
    <t>Gross Margin</t>
  </si>
  <si>
    <t>Crocs Margin</t>
  </si>
  <si>
    <t>HeyDude Margin</t>
  </si>
  <si>
    <t>N/A</t>
  </si>
  <si>
    <t>Operating Margin</t>
  </si>
  <si>
    <t>Stock drop from 120 range to 70 range</t>
  </si>
  <si>
    <t>Company (ticker)</t>
  </si>
  <si>
    <t>Latest qtr.(fiscal end)</t>
  </si>
  <si>
    <t>Diluted EPS / Net inc.</t>
  </si>
  <si>
    <t>Gross margin</t>
  </si>
  <si>
    <t>Public guidance¹</t>
  </si>
  <si>
    <t>P/E(TTM)</t>
  </si>
  <si>
    <t>Forward P/E</t>
  </si>
  <si>
    <t>EV / EBITDA(TTM)</t>
  </si>
  <si>
    <t>Price / Sales</t>
  </si>
  <si>
    <t>Q1-25 (Mar 31 25)</t>
  </si>
  <si>
    <t>$ 937 m</t>
  </si>
  <si>
    <t>7.4×</t>
  </si>
  <si>
    <t>8.1×</t>
  </si>
  <si>
    <t>6.5×</t>
  </si>
  <si>
    <t>FQ4-25 (May 31 25)</t>
  </si>
  <si>
    <t>$ 11.1 bn</t>
  </si>
  <si>
    <t>Qualitative only – mgmt says Q1-26 head-winds “should moderate”</t>
  </si>
  <si>
    <t>34.6×</t>
  </si>
  <si>
    <t>46.2×</t>
  </si>
  <si>
    <t>24.9×</t>
  </si>
  <si>
    <t>Q2-25 (Jun 30 25)</t>
  </si>
  <si>
    <t>€ 6.0 bn</t>
  </si>
  <si>
    <t>€ 375 m</t>
  </si>
  <si>
    <t>25.7×</t>
  </si>
  <si>
    <t>15.4×</t>
  </si>
  <si>
    <t>11.6×</t>
  </si>
  <si>
    <t>$ 2.41 bn</t>
  </si>
  <si>
    <t>FY-25 guidance withdrawn amid trade-policy uncertainty</t>
  </si>
  <si>
    <t>15.2×</t>
  </si>
  <si>
    <t>17.8×</t>
  </si>
  <si>
    <t>9.6×</t>
  </si>
  <si>
    <t>Q2-25 (Jul 31 25)</t>
  </si>
  <si>
    <t>€ 1.94 bn</t>
  </si>
  <si>
    <t>Adj. EBIT -€13 m</t>
  </si>
  <si>
    <t>11.3×</t>
  </si>
  <si>
    <t>FQ1-26 (Jun 30 25)</t>
  </si>
  <si>
    <t>$ 965 m</t>
  </si>
  <si>
    <t>15.9×</t>
  </si>
  <si>
    <t>17.7×</t>
  </si>
  <si>
    <t>10.3×</t>
  </si>
  <si>
    <r>
      <t>Crocs</t>
    </r>
    <r>
      <rPr>
        <sz val="11"/>
        <color theme="1"/>
        <rFont val="Arial"/>
        <family val="2"/>
      </rPr>
      <t xml:space="preserve"> (CROX)</t>
    </r>
  </si>
  <si>
    <r>
      <t xml:space="preserve">FY-25 outlook </t>
    </r>
    <r>
      <rPr>
        <b/>
        <sz val="11"/>
        <color theme="1"/>
        <rFont val="Arial"/>
        <family val="2"/>
      </rPr>
      <t>withdrawn</t>
    </r>
  </si>
  <si>
    <r>
      <t>Nike</t>
    </r>
    <r>
      <rPr>
        <sz val="11"/>
        <color theme="1"/>
        <rFont val="Arial"/>
        <family val="2"/>
      </rPr>
      <t xml:space="preserve"> (NKE)</t>
    </r>
  </si>
  <si>
    <r>
      <t>Adidas</t>
    </r>
    <r>
      <rPr>
        <sz val="11"/>
        <color theme="1"/>
        <rFont val="Arial"/>
        <family val="2"/>
      </rPr>
      <t xml:space="preserve"> (ADDYY)</t>
    </r>
  </si>
  <si>
    <r>
      <t xml:space="preserve">Re-affirms </t>
    </r>
    <r>
      <rPr>
        <b/>
        <sz val="11"/>
        <color theme="1"/>
        <rFont val="Arial"/>
        <family val="2"/>
      </rPr>
      <t>FY-25 op-profit €1.7-1.8 bn &amp; HSD % sales growth</t>
    </r>
  </si>
  <si>
    <r>
      <t>Skechers</t>
    </r>
    <r>
      <rPr>
        <sz val="11"/>
        <color theme="1"/>
        <rFont val="Arial"/>
        <family val="2"/>
      </rPr>
      <t xml:space="preserve"> (SKX)</t>
    </r>
  </si>
  <si>
    <r>
      <t>Puma</t>
    </r>
    <r>
      <rPr>
        <sz val="11"/>
        <color theme="1"/>
        <rFont val="Arial"/>
        <family val="2"/>
      </rPr>
      <t xml:space="preserve"> (PMMAF)</t>
    </r>
  </si>
  <si>
    <r>
      <t xml:space="preserve">Now sees </t>
    </r>
    <r>
      <rPr>
        <b/>
        <sz val="11"/>
        <color theme="1"/>
        <rFont val="Arial"/>
        <family val="2"/>
      </rPr>
      <t>low-DD % sales decline &amp; full-year EBIT loss</t>
    </r>
  </si>
  <si>
    <r>
      <t>Deckers</t>
    </r>
    <r>
      <rPr>
        <sz val="11"/>
        <color theme="1"/>
        <rFont val="Arial"/>
        <family val="2"/>
      </rPr>
      <t xml:space="preserve"> (DECK)</t>
    </r>
  </si>
  <si>
    <r>
      <t>Q2-26</t>
    </r>
    <r>
      <rPr>
        <sz val="11"/>
        <color theme="1"/>
        <rFont val="Arial"/>
        <family val="2"/>
      </rPr>
      <t>: rev. $1.38-1.42 bn, EPS $1.50-1.55</t>
    </r>
  </si>
  <si>
    <r>
      <t>1.53×</t>
    </r>
    <r>
      <rPr>
        <sz val="11"/>
        <color theme="1"/>
        <rFont val="Arial"/>
        <family val="2"/>
      </rPr>
      <t xml:space="preserve"> </t>
    </r>
  </si>
  <si>
    <t xml:space="preserve">2.34× </t>
  </si>
  <si>
    <t xml:space="preserve">1.28× </t>
  </si>
  <si>
    <t>1.06×</t>
  </si>
  <si>
    <t>0.33×</t>
  </si>
  <si>
    <t xml:space="preserve">3.32× </t>
  </si>
  <si>
    <t>Cut Guidance</t>
  </si>
  <si>
    <t>Q3 Earnings</t>
  </si>
  <si>
    <t>HEYDUDE Weakness</t>
  </si>
  <si>
    <t>Soft Q4 guide</t>
  </si>
  <si>
    <t>longer turnaround time for HEYDUDE</t>
  </si>
  <si>
    <t>20% drop in share price, $138 to $95</t>
  </si>
  <si>
    <t>HeyDude Closes</t>
  </si>
  <si>
    <t>Guided 25% Operating Margin</t>
  </si>
  <si>
    <t xml:space="preserve">$1 billion buyback </t>
  </si>
  <si>
    <t>Balance Sheet Progress</t>
  </si>
  <si>
    <t>-9% to -11% revenue YOY</t>
  </si>
  <si>
    <t>Adjusted operating margins of 18% to 19%</t>
  </si>
  <si>
    <t>No FY outlook</t>
  </si>
  <si>
    <t>TTM P/E</t>
  </si>
  <si>
    <t>Includes big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</si>
</sst>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14" fontId="5" fillId="0" borderId="0" xfId="0" applyNumberFormat="1" applyFont="1"/>
    <xf numFmtId="3" fontId="6" fillId="3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/>
    <xf numFmtId="9" fontId="5" fillId="0" borderId="0" xfId="1" applyFont="1"/>
    <xf numFmtId="9" fontId="5" fillId="0" borderId="0" xfId="1" applyFont="1" applyFill="1"/>
    <xf numFmtId="9" fontId="5" fillId="3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164" fontId="5" fillId="4" borderId="0" xfId="0" applyNumberFormat="1" applyFont="1" applyFill="1"/>
    <xf numFmtId="164" fontId="8" fillId="4" borderId="0" xfId="0" applyNumberFormat="1" applyFont="1" applyFill="1"/>
    <xf numFmtId="164" fontId="5" fillId="5" borderId="0" xfId="0" applyNumberFormat="1" applyFont="1" applyFill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10" fillId="0" borderId="0" xfId="0" applyFont="1"/>
    <xf numFmtId="4" fontId="10" fillId="0" borderId="0" xfId="0" applyNumberFormat="1" applyFont="1"/>
    <xf numFmtId="1" fontId="5" fillId="0" borderId="2" xfId="0" quotePrefix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1"/>
  <sheetViews>
    <sheetView tabSelected="1" workbookViewId="0">
      <selection activeCell="C6" sqref="C6"/>
    </sheetView>
  </sheetViews>
  <sheetFormatPr defaultRowHeight="14.25" x14ac:dyDescent="0.2"/>
  <cols>
    <col min="1" max="1" width="19.85546875" style="3" bestFit="1" customWidth="1"/>
    <col min="2" max="2" width="19.5703125" style="3" bestFit="1" customWidth="1"/>
    <col min="3" max="3" width="11.5703125" style="3" bestFit="1" customWidth="1"/>
    <col min="4" max="4" width="16.140625" style="3" bestFit="1" customWidth="1"/>
    <col min="5" max="5" width="6.7109375" style="3" bestFit="1" customWidth="1"/>
    <col min="6" max="16384" width="9.140625" style="3"/>
  </cols>
  <sheetData>
    <row r="1" spans="1:5" x14ac:dyDescent="0.2">
      <c r="A1" s="3" t="s">
        <v>1</v>
      </c>
      <c r="B1" s="3" t="s">
        <v>48</v>
      </c>
    </row>
    <row r="3" spans="1:5" x14ac:dyDescent="0.2">
      <c r="A3" s="3" t="s">
        <v>6</v>
      </c>
    </row>
    <row r="4" spans="1:5" x14ac:dyDescent="0.2">
      <c r="A4" s="3" t="s">
        <v>0</v>
      </c>
      <c r="B4" s="3">
        <v>97.49</v>
      </c>
      <c r="C4" s="4">
        <v>45872</v>
      </c>
    </row>
    <row r="5" spans="1:5" x14ac:dyDescent="0.2">
      <c r="A5" s="3" t="s">
        <v>2</v>
      </c>
      <c r="B5" s="3">
        <v>56</v>
      </c>
      <c r="C5" s="3" t="s">
        <v>30</v>
      </c>
    </row>
    <row r="6" spans="1:5" x14ac:dyDescent="0.2">
      <c r="A6" s="3" t="s">
        <v>3</v>
      </c>
      <c r="B6" s="3">
        <f xml:space="preserve"> B4 * B5</f>
        <v>5459.44</v>
      </c>
    </row>
    <row r="7" spans="1:5" x14ac:dyDescent="0.2">
      <c r="A7" s="3" t="s">
        <v>28</v>
      </c>
      <c r="B7" s="3">
        <v>201</v>
      </c>
    </row>
    <row r="8" spans="1:5" x14ac:dyDescent="0.2">
      <c r="A8" s="3" t="s">
        <v>4</v>
      </c>
      <c r="B8" s="3">
        <v>1860</v>
      </c>
      <c r="D8" s="3" t="s">
        <v>33</v>
      </c>
      <c r="E8" s="3">
        <v>2.97</v>
      </c>
    </row>
    <row r="9" spans="1:5" x14ac:dyDescent="0.2">
      <c r="A9" s="3" t="s">
        <v>7</v>
      </c>
      <c r="B9" s="3">
        <f>B6 - B7 + B8</f>
        <v>7118.44</v>
      </c>
      <c r="D9" s="3" t="s">
        <v>29</v>
      </c>
      <c r="E9" s="3">
        <v>35.11</v>
      </c>
    </row>
    <row r="11" spans="1:5" x14ac:dyDescent="0.2">
      <c r="A11" s="3" t="s">
        <v>147</v>
      </c>
      <c r="B11" s="3">
        <v>22.31</v>
      </c>
      <c r="C11" s="3" t="s">
        <v>148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68"/>
  <sheetViews>
    <sheetView topLeftCell="O1" workbookViewId="0">
      <selection activeCell="T42" sqref="T42"/>
    </sheetView>
  </sheetViews>
  <sheetFormatPr defaultRowHeight="14.25" outlineLevelRow="1" x14ac:dyDescent="0.2"/>
  <cols>
    <col min="1" max="1" width="9.140625" style="3"/>
    <col min="2" max="2" width="28.28515625" style="3" bestFit="1" customWidth="1"/>
    <col min="3" max="14" width="9.140625" style="3"/>
    <col min="15" max="17" width="13.140625" style="3" customWidth="1"/>
    <col min="18" max="18" width="18.85546875" style="3" customWidth="1"/>
    <col min="19" max="19" width="29.28515625" style="3" bestFit="1" customWidth="1"/>
    <col min="20" max="20" width="28.5703125" style="3" bestFit="1" customWidth="1"/>
    <col min="21" max="21" width="10.5703125" style="3" bestFit="1" customWidth="1"/>
    <col min="22" max="22" width="9.28515625" style="3" bestFit="1" customWidth="1"/>
    <col min="23" max="23" width="9.5703125" style="3" bestFit="1" customWidth="1"/>
    <col min="24" max="16384" width="9.140625" style="3"/>
  </cols>
  <sheetData>
    <row r="1" spans="1:24" x14ac:dyDescent="0.2">
      <c r="A1" s="29" t="s">
        <v>8</v>
      </c>
      <c r="B1" s="3" t="s">
        <v>44</v>
      </c>
    </row>
    <row r="2" spans="1:24" x14ac:dyDescent="0.2">
      <c r="A2" s="30"/>
      <c r="B2" s="30"/>
      <c r="C2" s="30"/>
      <c r="D2" s="31" t="s">
        <v>34</v>
      </c>
      <c r="E2" s="31" t="s">
        <v>35</v>
      </c>
      <c r="F2" s="31" t="s">
        <v>36</v>
      </c>
      <c r="G2" s="31" t="s">
        <v>37</v>
      </c>
      <c r="H2" s="32" t="s">
        <v>14</v>
      </c>
      <c r="I2" s="33" t="s">
        <v>15</v>
      </c>
      <c r="J2" s="33" t="s">
        <v>16</v>
      </c>
      <c r="K2" s="33" t="s">
        <v>17</v>
      </c>
      <c r="L2" s="33" t="s">
        <v>18</v>
      </c>
      <c r="M2" s="33" t="s">
        <v>19</v>
      </c>
      <c r="N2" s="33" t="s">
        <v>20</v>
      </c>
      <c r="O2" s="33" t="s">
        <v>21</v>
      </c>
      <c r="P2" s="33" t="s">
        <v>22</v>
      </c>
      <c r="Q2" s="33" t="s">
        <v>23</v>
      </c>
      <c r="R2" s="33" t="s">
        <v>24</v>
      </c>
      <c r="S2" s="33" t="s">
        <v>25</v>
      </c>
      <c r="T2" s="33" t="s">
        <v>5</v>
      </c>
      <c r="U2" s="33" t="s">
        <v>30</v>
      </c>
      <c r="V2" s="33" t="s">
        <v>31</v>
      </c>
      <c r="W2" s="33" t="s">
        <v>32</v>
      </c>
      <c r="X2" s="33" t="s">
        <v>38</v>
      </c>
    </row>
    <row r="3" spans="1:24" x14ac:dyDescent="0.2">
      <c r="A3" s="34"/>
      <c r="B3" s="34" t="s">
        <v>49</v>
      </c>
      <c r="C3" s="34"/>
      <c r="D3" s="34"/>
      <c r="E3" s="34"/>
      <c r="F3" s="34"/>
      <c r="G3" s="34"/>
      <c r="H3" s="34"/>
      <c r="I3" s="34"/>
      <c r="J3" s="34"/>
      <c r="K3" s="34">
        <v>142</v>
      </c>
      <c r="L3" s="34">
        <v>172</v>
      </c>
      <c r="M3" s="3">
        <v>181</v>
      </c>
      <c r="N3" s="3">
        <v>165</v>
      </c>
      <c r="O3" s="3">
        <v>135</v>
      </c>
      <c r="P3" s="3">
        <v>180</v>
      </c>
      <c r="Q3" s="3">
        <v>174</v>
      </c>
      <c r="R3" s="3">
        <v>162</v>
      </c>
      <c r="S3" s="3">
        <v>128</v>
      </c>
      <c r="T3" s="3">
        <v>171</v>
      </c>
      <c r="U3" s="3">
        <v>167</v>
      </c>
    </row>
    <row r="4" spans="1:24" x14ac:dyDescent="0.2">
      <c r="A4" s="34"/>
      <c r="B4" s="34" t="s">
        <v>50</v>
      </c>
      <c r="C4" s="34"/>
      <c r="D4" s="34"/>
      <c r="E4" s="34"/>
      <c r="F4" s="34"/>
      <c r="G4" s="34"/>
      <c r="H4" s="34"/>
      <c r="I4" s="34"/>
      <c r="J4" s="34"/>
      <c r="K4" s="34">
        <v>315</v>
      </c>
      <c r="L4" s="34">
        <v>179</v>
      </c>
      <c r="M4" s="3">
        <v>293</v>
      </c>
      <c r="N4" s="3">
        <v>316</v>
      </c>
      <c r="O4" s="3">
        <v>336</v>
      </c>
      <c r="P4" s="3">
        <v>203</v>
      </c>
      <c r="Q4" s="3">
        <v>315</v>
      </c>
      <c r="R4" s="3">
        <v>329</v>
      </c>
      <c r="S4" s="3">
        <v>343</v>
      </c>
      <c r="T4" s="3">
        <v>198</v>
      </c>
      <c r="U4" s="3">
        <v>291</v>
      </c>
    </row>
    <row r="5" spans="1:24" x14ac:dyDescent="0.2">
      <c r="A5" s="34"/>
      <c r="B5" s="34" t="s">
        <v>51</v>
      </c>
      <c r="C5" s="34"/>
      <c r="D5" s="34"/>
      <c r="E5" s="34"/>
      <c r="F5" s="34"/>
      <c r="G5" s="34"/>
      <c r="H5" s="34"/>
      <c r="I5" s="34"/>
      <c r="J5" s="34"/>
      <c r="K5" s="34">
        <v>145</v>
      </c>
      <c r="L5" s="34">
        <v>239</v>
      </c>
      <c r="M5" s="3">
        <v>226</v>
      </c>
      <c r="N5" s="3">
        <v>204</v>
      </c>
      <c r="O5" s="3">
        <v>172</v>
      </c>
      <c r="P5" s="3">
        <v>281</v>
      </c>
      <c r="Q5" s="3">
        <v>261</v>
      </c>
      <c r="R5" s="3">
        <v>233</v>
      </c>
      <c r="S5" s="3">
        <v>187</v>
      </c>
      <c r="T5" s="3">
        <v>306</v>
      </c>
      <c r="U5" s="3">
        <v>298</v>
      </c>
    </row>
    <row r="6" spans="1:24" x14ac:dyDescent="0.2">
      <c r="A6" s="34"/>
      <c r="B6" s="34" t="s">
        <v>52</v>
      </c>
      <c r="C6" s="34"/>
      <c r="D6" s="34"/>
      <c r="E6" s="34"/>
      <c r="F6" s="34"/>
      <c r="G6" s="34"/>
      <c r="H6" s="34"/>
      <c r="I6" s="34"/>
      <c r="J6" s="34"/>
      <c r="K6" s="34">
        <v>64</v>
      </c>
      <c r="L6" s="34">
        <v>59</v>
      </c>
      <c r="M6" s="3">
        <v>132</v>
      </c>
      <c r="N6" s="3">
        <v>114</v>
      </c>
      <c r="O6" s="3">
        <v>90</v>
      </c>
      <c r="P6" s="3">
        <v>79</v>
      </c>
      <c r="Q6" s="3">
        <v>164</v>
      </c>
      <c r="R6" s="3">
        <v>134</v>
      </c>
      <c r="S6" s="3">
        <v>104</v>
      </c>
      <c r="T6" s="3">
        <v>87</v>
      </c>
      <c r="U6" s="3">
        <v>204</v>
      </c>
    </row>
    <row r="7" spans="1:24" x14ac:dyDescent="0.2">
      <c r="A7" s="34"/>
      <c r="B7" s="34" t="s">
        <v>53</v>
      </c>
      <c r="C7" s="34"/>
      <c r="D7" s="34"/>
      <c r="E7" s="34"/>
      <c r="F7" s="34"/>
      <c r="G7" s="34"/>
      <c r="H7" s="34"/>
      <c r="I7" s="34"/>
      <c r="J7" s="34"/>
      <c r="K7" s="34">
        <v>143</v>
      </c>
      <c r="L7" s="34">
        <v>168</v>
      </c>
      <c r="M7" s="3">
        <v>149</v>
      </c>
      <c r="N7" s="3">
        <v>147</v>
      </c>
      <c r="O7" s="3">
        <v>104</v>
      </c>
      <c r="P7" s="3">
        <v>135</v>
      </c>
      <c r="Q7" s="3">
        <v>114</v>
      </c>
      <c r="R7" s="3">
        <v>113</v>
      </c>
      <c r="S7" s="3">
        <v>95</v>
      </c>
      <c r="T7" s="3">
        <v>110</v>
      </c>
      <c r="U7" s="3">
        <v>100</v>
      </c>
    </row>
    <row r="8" spans="1:24" x14ac:dyDescent="0.2">
      <c r="A8" s="34"/>
      <c r="B8" s="34" t="s">
        <v>54</v>
      </c>
      <c r="C8" s="34"/>
      <c r="D8" s="34"/>
      <c r="E8" s="34"/>
      <c r="F8" s="34"/>
      <c r="G8" s="34"/>
      <c r="H8" s="34"/>
      <c r="I8" s="34"/>
      <c r="J8" s="34"/>
      <c r="K8" s="34">
        <v>136</v>
      </c>
      <c r="L8" s="34">
        <v>68</v>
      </c>
      <c r="M8" s="3">
        <v>91</v>
      </c>
      <c r="N8" s="3">
        <v>100</v>
      </c>
      <c r="O8" s="3">
        <v>124</v>
      </c>
      <c r="P8" s="3">
        <v>60</v>
      </c>
      <c r="Q8" s="3">
        <v>84</v>
      </c>
      <c r="R8" s="3">
        <v>91</v>
      </c>
      <c r="S8" s="3">
        <v>133</v>
      </c>
      <c r="T8" s="3">
        <v>65</v>
      </c>
      <c r="U8" s="3">
        <v>90</v>
      </c>
    </row>
    <row r="9" spans="1:24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24" s="7" customFormat="1" ht="15" x14ac:dyDescent="0.25">
      <c r="A10" s="5"/>
      <c r="B10" s="5" t="s">
        <v>9</v>
      </c>
      <c r="C10" s="5"/>
      <c r="D10" s="5">
        <v>460</v>
      </c>
      <c r="E10" s="5">
        <v>641</v>
      </c>
      <c r="F10" s="5">
        <v>626</v>
      </c>
      <c r="G10" s="5">
        <v>587</v>
      </c>
      <c r="H10" s="5">
        <v>660</v>
      </c>
      <c r="I10" s="5">
        <v>964</v>
      </c>
      <c r="J10" s="5">
        <v>985</v>
      </c>
      <c r="K10" s="5">
        <f t="shared" ref="K10:T10" si="0">SUM(K3:K8)</f>
        <v>945</v>
      </c>
      <c r="L10" s="5">
        <f t="shared" si="0"/>
        <v>885</v>
      </c>
      <c r="M10" s="5">
        <f t="shared" si="0"/>
        <v>1072</v>
      </c>
      <c r="N10" s="5">
        <f t="shared" si="0"/>
        <v>1046</v>
      </c>
      <c r="O10" s="5">
        <f t="shared" si="0"/>
        <v>961</v>
      </c>
      <c r="P10" s="5">
        <f t="shared" si="0"/>
        <v>938</v>
      </c>
      <c r="Q10" s="5">
        <f t="shared" si="0"/>
        <v>1112</v>
      </c>
      <c r="R10" s="5">
        <f t="shared" si="0"/>
        <v>1062</v>
      </c>
      <c r="S10" s="5">
        <f t="shared" si="0"/>
        <v>990</v>
      </c>
      <c r="T10" s="5">
        <f t="shared" si="0"/>
        <v>937</v>
      </c>
      <c r="U10" s="6">
        <v>1149</v>
      </c>
      <c r="V10" s="6"/>
      <c r="W10" s="6"/>
    </row>
    <row r="11" spans="1:24" x14ac:dyDescent="0.2">
      <c r="A11" s="34"/>
      <c r="B11" s="34" t="s">
        <v>39</v>
      </c>
      <c r="C11" s="34"/>
      <c r="D11" s="35">
        <v>207</v>
      </c>
      <c r="E11" s="35">
        <v>246</v>
      </c>
      <c r="F11" s="35">
        <v>226</v>
      </c>
      <c r="G11" s="35">
        <v>215</v>
      </c>
      <c r="H11" s="35">
        <v>335</v>
      </c>
      <c r="I11" s="35">
        <v>467</v>
      </c>
      <c r="J11" s="35">
        <v>444</v>
      </c>
      <c r="K11" s="35">
        <v>449</v>
      </c>
      <c r="L11" s="35">
        <v>408</v>
      </c>
      <c r="M11" s="35">
        <v>451</v>
      </c>
      <c r="N11" s="35">
        <v>464</v>
      </c>
      <c r="O11" s="3">
        <v>429</v>
      </c>
      <c r="P11" s="35">
        <v>417</v>
      </c>
      <c r="Q11" s="35">
        <v>430</v>
      </c>
      <c r="R11" s="3">
        <v>429</v>
      </c>
      <c r="S11" s="3">
        <v>417</v>
      </c>
      <c r="T11" s="3">
        <v>396</v>
      </c>
      <c r="U11" s="3">
        <v>441</v>
      </c>
    </row>
    <row r="12" spans="1:24" s="7" customFormat="1" ht="15" x14ac:dyDescent="0.25">
      <c r="A12" s="5"/>
      <c r="B12" s="5" t="s">
        <v>10</v>
      </c>
      <c r="C12" s="6"/>
      <c r="D12" s="6">
        <f t="shared" ref="D12:U12" si="1">D10 -D11</f>
        <v>253</v>
      </c>
      <c r="E12" s="6">
        <f t="shared" si="1"/>
        <v>395</v>
      </c>
      <c r="F12" s="6">
        <f t="shared" si="1"/>
        <v>400</v>
      </c>
      <c r="G12" s="6">
        <f t="shared" si="1"/>
        <v>372</v>
      </c>
      <c r="H12" s="6">
        <f t="shared" si="1"/>
        <v>325</v>
      </c>
      <c r="I12" s="6">
        <f t="shared" si="1"/>
        <v>497</v>
      </c>
      <c r="J12" s="6">
        <f t="shared" si="1"/>
        <v>541</v>
      </c>
      <c r="K12" s="6">
        <f t="shared" si="1"/>
        <v>496</v>
      </c>
      <c r="L12" s="6">
        <f t="shared" si="1"/>
        <v>477</v>
      </c>
      <c r="M12" s="6">
        <f t="shared" si="1"/>
        <v>621</v>
      </c>
      <c r="N12" s="6">
        <f t="shared" si="1"/>
        <v>582</v>
      </c>
      <c r="O12" s="6">
        <f t="shared" si="1"/>
        <v>532</v>
      </c>
      <c r="P12" s="6">
        <f t="shared" si="1"/>
        <v>521</v>
      </c>
      <c r="Q12" s="6">
        <f t="shared" si="1"/>
        <v>682</v>
      </c>
      <c r="R12" s="6">
        <f t="shared" si="1"/>
        <v>633</v>
      </c>
      <c r="S12" s="6">
        <f t="shared" si="1"/>
        <v>573</v>
      </c>
      <c r="T12" s="6">
        <f t="shared" si="1"/>
        <v>541</v>
      </c>
      <c r="U12" s="6">
        <f t="shared" si="1"/>
        <v>708</v>
      </c>
    </row>
    <row r="13" spans="1:24" x14ac:dyDescent="0.2">
      <c r="A13" s="34"/>
      <c r="B13" s="34" t="s">
        <v>55</v>
      </c>
      <c r="C13" s="34"/>
      <c r="D13" s="35">
        <v>128</v>
      </c>
      <c r="E13" s="35">
        <v>200</v>
      </c>
      <c r="F13" s="35">
        <v>197</v>
      </c>
      <c r="G13" s="35">
        <v>212</v>
      </c>
      <c r="H13" s="35">
        <v>206</v>
      </c>
      <c r="I13" s="35">
        <v>250</v>
      </c>
      <c r="J13" s="35">
        <v>277</v>
      </c>
      <c r="K13" s="35">
        <v>276</v>
      </c>
      <c r="L13" s="35">
        <v>241</v>
      </c>
      <c r="M13" s="35">
        <v>303</v>
      </c>
      <c r="N13" s="35">
        <v>308</v>
      </c>
      <c r="O13" s="35">
        <v>321</v>
      </c>
      <c r="P13" s="35">
        <v>296</v>
      </c>
      <c r="Q13" s="35">
        <v>356</v>
      </c>
      <c r="R13" s="35">
        <v>364</v>
      </c>
      <c r="S13" s="35">
        <v>373</v>
      </c>
      <c r="T13" s="3">
        <v>319</v>
      </c>
      <c r="U13" s="35">
        <v>1136</v>
      </c>
    </row>
    <row r="14" spans="1:24" s="7" customFormat="1" ht="15" x14ac:dyDescent="0.25">
      <c r="A14" s="5"/>
      <c r="B14" s="5" t="s">
        <v>11</v>
      </c>
      <c r="D14" s="7">
        <f t="shared" ref="D14:U14" si="2">D12-SUM(D13:D13)</f>
        <v>125</v>
      </c>
      <c r="E14" s="7">
        <f t="shared" si="2"/>
        <v>195</v>
      </c>
      <c r="F14" s="7">
        <f t="shared" si="2"/>
        <v>203</v>
      </c>
      <c r="G14" s="7">
        <f t="shared" si="2"/>
        <v>160</v>
      </c>
      <c r="H14" s="7">
        <f t="shared" si="2"/>
        <v>119</v>
      </c>
      <c r="I14" s="7">
        <f t="shared" si="2"/>
        <v>247</v>
      </c>
      <c r="J14" s="6">
        <f t="shared" si="2"/>
        <v>264</v>
      </c>
      <c r="K14" s="7">
        <f t="shared" si="2"/>
        <v>220</v>
      </c>
      <c r="L14" s="7">
        <f t="shared" si="2"/>
        <v>236</v>
      </c>
      <c r="M14" s="7">
        <f t="shared" si="2"/>
        <v>318</v>
      </c>
      <c r="N14" s="7">
        <f t="shared" si="2"/>
        <v>274</v>
      </c>
      <c r="O14" s="7">
        <f t="shared" si="2"/>
        <v>211</v>
      </c>
      <c r="P14" s="7">
        <f t="shared" si="2"/>
        <v>225</v>
      </c>
      <c r="Q14" s="7">
        <f t="shared" si="2"/>
        <v>326</v>
      </c>
      <c r="R14" s="7">
        <f t="shared" si="2"/>
        <v>269</v>
      </c>
      <c r="S14" s="7">
        <f t="shared" si="2"/>
        <v>200</v>
      </c>
      <c r="T14" s="7">
        <f t="shared" si="2"/>
        <v>222</v>
      </c>
      <c r="U14" s="7">
        <f t="shared" si="2"/>
        <v>-428</v>
      </c>
    </row>
    <row r="15" spans="1:24" hidden="1" outlineLevel="1" x14ac:dyDescent="0.2">
      <c r="B15" s="3" t="s">
        <v>56</v>
      </c>
      <c r="D15" s="35"/>
      <c r="E15" s="35"/>
      <c r="F15" s="35"/>
      <c r="G15" s="35"/>
      <c r="H15" s="35"/>
      <c r="I15" s="35"/>
      <c r="J15" s="35"/>
      <c r="K15" s="35"/>
      <c r="L15" s="35">
        <v>-0.4</v>
      </c>
      <c r="M15" s="35">
        <v>0.5</v>
      </c>
      <c r="N15" s="35">
        <v>-2</v>
      </c>
      <c r="O15" s="3">
        <v>0.4</v>
      </c>
      <c r="P15" s="35">
        <v>-2</v>
      </c>
      <c r="Q15" s="35">
        <v>-1</v>
      </c>
      <c r="R15" s="3">
        <v>-0.3</v>
      </c>
      <c r="S15" s="3">
        <v>-2</v>
      </c>
      <c r="T15" s="3">
        <v>5</v>
      </c>
    </row>
    <row r="16" spans="1:24" hidden="1" outlineLevel="1" x14ac:dyDescent="0.2">
      <c r="B16" s="3" t="s">
        <v>57</v>
      </c>
      <c r="C16" s="34"/>
      <c r="D16" s="35"/>
      <c r="E16" s="35"/>
      <c r="F16" s="35"/>
      <c r="G16" s="35"/>
      <c r="H16" s="35"/>
      <c r="I16" s="35"/>
      <c r="J16" s="35"/>
      <c r="K16" s="35"/>
      <c r="L16" s="35">
        <v>0.2</v>
      </c>
      <c r="M16" s="35">
        <v>0.5</v>
      </c>
      <c r="N16" s="35">
        <v>0.5</v>
      </c>
      <c r="O16" s="3">
        <v>1</v>
      </c>
      <c r="P16" s="35">
        <v>0.4</v>
      </c>
      <c r="Q16" s="35">
        <v>1</v>
      </c>
      <c r="R16" s="35">
        <v>1</v>
      </c>
      <c r="S16" s="3">
        <v>0.6</v>
      </c>
      <c r="T16" s="3">
        <v>0.3</v>
      </c>
      <c r="U16" s="35"/>
    </row>
    <row r="17" spans="2:21" hidden="1" outlineLevel="1" x14ac:dyDescent="0.2">
      <c r="B17" s="3" t="s">
        <v>58</v>
      </c>
      <c r="C17" s="34"/>
      <c r="D17" s="35"/>
      <c r="E17" s="35"/>
      <c r="F17" s="35"/>
      <c r="G17" s="35"/>
      <c r="H17" s="35"/>
      <c r="I17" s="35"/>
      <c r="J17" s="35"/>
      <c r="K17" s="35"/>
      <c r="L17" s="35">
        <v>-43</v>
      </c>
      <c r="M17" s="35">
        <v>43</v>
      </c>
      <c r="N17" s="35">
        <v>39</v>
      </c>
      <c r="O17" s="3">
        <v>36</v>
      </c>
      <c r="P17" s="35">
        <v>31</v>
      </c>
      <c r="Q17" s="35">
        <v>29</v>
      </c>
      <c r="R17" s="35">
        <v>26</v>
      </c>
      <c r="S17" s="3">
        <v>23</v>
      </c>
      <c r="T17" s="3">
        <v>22</v>
      </c>
      <c r="U17" s="35"/>
    </row>
    <row r="18" spans="2:21" hidden="1" outlineLevel="1" x14ac:dyDescent="0.2">
      <c r="B18" s="3" t="s">
        <v>59</v>
      </c>
      <c r="D18" s="35"/>
      <c r="E18" s="35"/>
      <c r="F18" s="35"/>
      <c r="G18" s="35"/>
      <c r="H18" s="35"/>
      <c r="I18" s="35"/>
      <c r="J18" s="35"/>
      <c r="K18" s="35"/>
      <c r="L18" s="35">
        <v>-0.3</v>
      </c>
      <c r="M18" s="35">
        <v>7</v>
      </c>
      <c r="N18" s="35">
        <v>0.02</v>
      </c>
      <c r="O18" s="3">
        <v>-0.7</v>
      </c>
      <c r="P18" s="35">
        <v>0.02</v>
      </c>
      <c r="Q18" s="35">
        <v>0.4</v>
      </c>
      <c r="R18" s="35">
        <v>0.2</v>
      </c>
      <c r="S18" s="3">
        <v>0.9</v>
      </c>
      <c r="T18" s="3">
        <v>0.5</v>
      </c>
    </row>
    <row r="19" spans="2:21" collapsed="1" x14ac:dyDescent="0.2">
      <c r="B19" s="3" t="s">
        <v>60</v>
      </c>
      <c r="D19" s="35">
        <v>123</v>
      </c>
      <c r="E19" s="35">
        <v>191</v>
      </c>
      <c r="F19" s="35">
        <v>198</v>
      </c>
      <c r="G19" s="35">
        <v>153</v>
      </c>
      <c r="H19" s="35">
        <v>99</v>
      </c>
      <c r="I19" s="35">
        <v>214</v>
      </c>
      <c r="J19" s="35">
        <v>230</v>
      </c>
      <c r="K19" s="35">
        <v>176</v>
      </c>
      <c r="L19" s="35">
        <v>192</v>
      </c>
      <c r="M19" s="35">
        <v>277</v>
      </c>
      <c r="N19" s="35">
        <v>233</v>
      </c>
      <c r="O19" s="3">
        <v>174</v>
      </c>
      <c r="P19" s="35">
        <v>194</v>
      </c>
      <c r="Q19" s="35">
        <v>296</v>
      </c>
      <c r="R19" s="35">
        <v>245</v>
      </c>
      <c r="S19" s="3">
        <v>175</v>
      </c>
      <c r="T19" s="3">
        <v>205</v>
      </c>
      <c r="U19" s="3">
        <v>-449</v>
      </c>
    </row>
    <row r="20" spans="2:21" x14ac:dyDescent="0.2">
      <c r="B20" s="3" t="s">
        <v>61</v>
      </c>
      <c r="D20" s="35">
        <v>24</v>
      </c>
      <c r="E20" s="35">
        <v>-128</v>
      </c>
      <c r="F20" s="35">
        <v>44</v>
      </c>
      <c r="G20" s="35">
        <v>-2</v>
      </c>
      <c r="H20" s="35">
        <v>26</v>
      </c>
      <c r="I20" s="35">
        <v>54</v>
      </c>
      <c r="J20" s="35">
        <v>60</v>
      </c>
      <c r="K20" s="35">
        <v>38</v>
      </c>
      <c r="L20" s="35">
        <v>42</v>
      </c>
      <c r="M20" s="35">
        <v>65</v>
      </c>
      <c r="N20" s="35">
        <v>56</v>
      </c>
      <c r="O20" s="3">
        <v>-80</v>
      </c>
      <c r="P20" s="35">
        <v>42</v>
      </c>
      <c r="Q20" s="35">
        <v>68</v>
      </c>
      <c r="R20" s="35">
        <v>45</v>
      </c>
      <c r="S20" s="3">
        <v>-193</v>
      </c>
      <c r="T20" s="3">
        <v>45</v>
      </c>
      <c r="U20" s="3">
        <v>44</v>
      </c>
    </row>
    <row r="21" spans="2:21" s="7" customFormat="1" ht="15" x14ac:dyDescent="0.25">
      <c r="B21" s="7" t="s">
        <v>12</v>
      </c>
      <c r="D21" s="7">
        <f t="shared" ref="D21:S21" si="3">D19-D20</f>
        <v>99</v>
      </c>
      <c r="E21" s="7">
        <f t="shared" si="3"/>
        <v>319</v>
      </c>
      <c r="F21" s="7">
        <f t="shared" si="3"/>
        <v>154</v>
      </c>
      <c r="G21" s="7">
        <f t="shared" si="3"/>
        <v>155</v>
      </c>
      <c r="H21" s="7">
        <f t="shared" si="3"/>
        <v>73</v>
      </c>
      <c r="I21" s="7">
        <f t="shared" si="3"/>
        <v>160</v>
      </c>
      <c r="J21" s="7">
        <f t="shared" si="3"/>
        <v>170</v>
      </c>
      <c r="K21" s="7">
        <f t="shared" si="3"/>
        <v>138</v>
      </c>
      <c r="L21" s="7">
        <f t="shared" si="3"/>
        <v>150</v>
      </c>
      <c r="M21" s="7">
        <f t="shared" si="3"/>
        <v>212</v>
      </c>
      <c r="N21" s="7">
        <f t="shared" si="3"/>
        <v>177</v>
      </c>
      <c r="O21" s="7">
        <f t="shared" si="3"/>
        <v>254</v>
      </c>
      <c r="P21" s="7">
        <f t="shared" si="3"/>
        <v>152</v>
      </c>
      <c r="Q21" s="7">
        <f t="shared" si="3"/>
        <v>228</v>
      </c>
      <c r="R21" s="7">
        <f t="shared" si="3"/>
        <v>200</v>
      </c>
      <c r="S21" s="7">
        <f t="shared" si="3"/>
        <v>368</v>
      </c>
      <c r="T21" s="7">
        <f>T19-T20</f>
        <v>160</v>
      </c>
      <c r="U21" s="7">
        <f>U19-U20</f>
        <v>-493</v>
      </c>
    </row>
    <row r="22" spans="2:21" x14ac:dyDescent="0.2">
      <c r="B22" s="3" t="s">
        <v>41</v>
      </c>
      <c r="C22" s="36"/>
      <c r="D22" s="36">
        <v>1.5</v>
      </c>
      <c r="E22" s="36">
        <v>5.0199999999999996</v>
      </c>
      <c r="F22" s="36">
        <v>2.4700000000000002</v>
      </c>
      <c r="G22" s="36">
        <v>2.63</v>
      </c>
      <c r="H22" s="36">
        <v>1.22</v>
      </c>
      <c r="I22" s="36">
        <v>2.6</v>
      </c>
      <c r="J22" s="36">
        <v>2.75</v>
      </c>
      <c r="K22" s="36">
        <v>2.23</v>
      </c>
      <c r="L22" s="36">
        <v>2.42</v>
      </c>
      <c r="M22" s="36">
        <v>3.42</v>
      </c>
      <c r="N22" s="36">
        <v>2.9</v>
      </c>
      <c r="O22" s="3">
        <v>4.1900000000000004</v>
      </c>
      <c r="P22" s="36">
        <v>2.52</v>
      </c>
      <c r="Q22" s="36">
        <v>3.79</v>
      </c>
      <c r="R22" s="36">
        <v>3.38</v>
      </c>
      <c r="S22" s="36">
        <v>6.4</v>
      </c>
      <c r="T22" s="3">
        <v>2.85</v>
      </c>
      <c r="U22" s="40">
        <v>-8.82</v>
      </c>
    </row>
    <row r="23" spans="2:21" x14ac:dyDescent="0.2">
      <c r="B23" s="3" t="s">
        <v>40</v>
      </c>
      <c r="D23" s="3">
        <v>1.47</v>
      </c>
      <c r="E23" s="3">
        <v>4.93</v>
      </c>
      <c r="F23" s="3">
        <v>2.42</v>
      </c>
      <c r="G23" s="3">
        <v>2.57</v>
      </c>
      <c r="H23" s="3">
        <v>1.19</v>
      </c>
      <c r="I23" s="3">
        <v>2.58</v>
      </c>
      <c r="J23" s="3">
        <v>2.72</v>
      </c>
      <c r="K23" s="3">
        <v>2.2000000000000002</v>
      </c>
      <c r="L23" s="3">
        <v>2.39</v>
      </c>
      <c r="M23" s="35">
        <v>3.39</v>
      </c>
      <c r="N23" s="35">
        <v>2.87</v>
      </c>
      <c r="O23" s="3">
        <v>4.16</v>
      </c>
      <c r="P23" s="35">
        <v>2.5</v>
      </c>
      <c r="Q23" s="35">
        <v>3.77</v>
      </c>
      <c r="R23" s="35">
        <v>3.36</v>
      </c>
      <c r="S23" s="3">
        <v>6.36</v>
      </c>
      <c r="T23" s="3">
        <v>2.83</v>
      </c>
      <c r="U23" s="39">
        <v>-8.82</v>
      </c>
    </row>
    <row r="25" spans="2:21" x14ac:dyDescent="0.2">
      <c r="B25" s="3" t="s">
        <v>46</v>
      </c>
      <c r="D25" s="8" t="s">
        <v>75</v>
      </c>
      <c r="E25" s="8" t="s">
        <v>75</v>
      </c>
      <c r="F25" s="8" t="s">
        <v>75</v>
      </c>
      <c r="G25" s="8" t="s">
        <v>75</v>
      </c>
      <c r="H25" s="8">
        <f t="shared" ref="H25:U25" si="4">(H10/D10) - 1</f>
        <v>0.43478260869565211</v>
      </c>
      <c r="I25" s="8">
        <f t="shared" si="4"/>
        <v>0.50390015600624016</v>
      </c>
      <c r="J25" s="8">
        <f t="shared" si="4"/>
        <v>0.57348242811501593</v>
      </c>
      <c r="K25" s="8">
        <f t="shared" si="4"/>
        <v>0.60988074957410565</v>
      </c>
      <c r="L25" s="8">
        <f t="shared" si="4"/>
        <v>0.34090909090909083</v>
      </c>
      <c r="M25" s="8">
        <f t="shared" si="4"/>
        <v>0.11203319502074693</v>
      </c>
      <c r="N25" s="8">
        <f t="shared" si="4"/>
        <v>6.1928934010152314E-2</v>
      </c>
      <c r="O25" s="8">
        <f t="shared" si="4"/>
        <v>1.6931216931217019E-2</v>
      </c>
      <c r="P25" s="8">
        <f t="shared" si="4"/>
        <v>5.9887005649717606E-2</v>
      </c>
      <c r="Q25" s="8">
        <f t="shared" si="4"/>
        <v>3.7313432835820892E-2</v>
      </c>
      <c r="R25" s="8">
        <f t="shared" si="4"/>
        <v>1.5296367112810794E-2</v>
      </c>
      <c r="S25" s="8">
        <f t="shared" si="4"/>
        <v>3.0176899063475648E-2</v>
      </c>
      <c r="T25" s="8">
        <f t="shared" si="4"/>
        <v>-1.0660980810234255E-3</v>
      </c>
      <c r="U25" s="8">
        <f t="shared" si="4"/>
        <v>3.3273381294963933E-2</v>
      </c>
    </row>
    <row r="26" spans="2:21" x14ac:dyDescent="0.2">
      <c r="B26" s="3" t="s">
        <v>47</v>
      </c>
      <c r="D26" s="8" t="s">
        <v>75</v>
      </c>
      <c r="E26" s="8">
        <f t="shared" ref="E26:T26" si="5" xml:space="preserve"> (E10/D10) - 1</f>
        <v>0.39347826086956528</v>
      </c>
      <c r="F26" s="8">
        <f t="shared" si="5"/>
        <v>-2.3400936037441533E-2</v>
      </c>
      <c r="G26" s="8">
        <f t="shared" si="5"/>
        <v>-6.2300319488817868E-2</v>
      </c>
      <c r="H26" s="8">
        <f t="shared" si="5"/>
        <v>0.12436115843270867</v>
      </c>
      <c r="I26" s="8">
        <f t="shared" si="5"/>
        <v>0.46060606060606069</v>
      </c>
      <c r="J26" s="8">
        <f t="shared" si="5"/>
        <v>2.1784232365145151E-2</v>
      </c>
      <c r="K26" s="8">
        <f t="shared" si="5"/>
        <v>-4.0609137055837574E-2</v>
      </c>
      <c r="L26" s="8">
        <f t="shared" si="5"/>
        <v>-6.3492063492063489E-2</v>
      </c>
      <c r="M26" s="8">
        <f t="shared" si="5"/>
        <v>0.21129943502824866</v>
      </c>
      <c r="N26" s="8">
        <f t="shared" si="5"/>
        <v>-2.4253731343283569E-2</v>
      </c>
      <c r="O26" s="8">
        <f t="shared" si="5"/>
        <v>-8.1261950286806939E-2</v>
      </c>
      <c r="P26" s="8">
        <f t="shared" si="5"/>
        <v>-2.3933402705515139E-2</v>
      </c>
      <c r="Q26" s="8">
        <f t="shared" si="5"/>
        <v>0.18550106609808092</v>
      </c>
      <c r="R26" s="8">
        <f t="shared" si="5"/>
        <v>-4.4964028776978471E-2</v>
      </c>
      <c r="S26" s="8">
        <f t="shared" si="5"/>
        <v>-6.7796610169491567E-2</v>
      </c>
      <c r="T26" s="8">
        <f t="shared" si="5"/>
        <v>-5.3535353535353547E-2</v>
      </c>
      <c r="U26" s="8">
        <f xml:space="preserve"> (U10/T10) - 1</f>
        <v>0.22625400213447167</v>
      </c>
    </row>
    <row r="27" spans="2:21" x14ac:dyDescent="0.2">
      <c r="D27" s="8"/>
      <c r="E27" s="8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2:21" s="8" customFormat="1" x14ac:dyDescent="0.2">
      <c r="B28" s="8" t="s">
        <v>72</v>
      </c>
      <c r="D28" s="8">
        <v>0.55000000000000004</v>
      </c>
      <c r="E28" s="8">
        <v>0.62</v>
      </c>
      <c r="F28" s="8">
        <v>0.64</v>
      </c>
      <c r="G28" s="8">
        <v>0.63</v>
      </c>
      <c r="H28" s="8">
        <v>0.49</v>
      </c>
      <c r="I28" s="8">
        <v>0.52</v>
      </c>
      <c r="J28" s="8">
        <v>0.55000000000000004</v>
      </c>
      <c r="K28" s="9">
        <v>0.55000000000000004</v>
      </c>
      <c r="L28" s="9">
        <v>0.54</v>
      </c>
      <c r="M28" s="9">
        <v>0.57999999999999996</v>
      </c>
      <c r="N28" s="9">
        <v>0.56000000000000005</v>
      </c>
      <c r="O28" s="9">
        <v>0.55000000000000004</v>
      </c>
      <c r="P28" s="9">
        <v>0.56000000000000005</v>
      </c>
      <c r="Q28" s="9">
        <v>0.61</v>
      </c>
      <c r="R28" s="9">
        <v>0.6</v>
      </c>
      <c r="S28" s="9">
        <v>0.57999999999999996</v>
      </c>
      <c r="T28" s="8">
        <v>0.57799999999999996</v>
      </c>
      <c r="U28" s="8">
        <v>0.61699999999999999</v>
      </c>
    </row>
    <row r="29" spans="2:21" s="8" customFormat="1" x14ac:dyDescent="0.2">
      <c r="B29" s="8" t="s">
        <v>73</v>
      </c>
      <c r="D29" s="8">
        <v>0.55000000000000004</v>
      </c>
      <c r="E29" s="8">
        <v>0.62</v>
      </c>
      <c r="F29" s="8">
        <v>0.64</v>
      </c>
      <c r="G29" s="8">
        <v>0.63</v>
      </c>
      <c r="H29" s="8">
        <v>0.54</v>
      </c>
      <c r="I29" s="8">
        <v>0.57999999999999996</v>
      </c>
      <c r="J29" s="8">
        <v>0.56999999999999995</v>
      </c>
      <c r="K29" s="8">
        <v>0.55000000000000004</v>
      </c>
      <c r="L29" s="8">
        <v>0.56000000000000005</v>
      </c>
      <c r="M29" s="8">
        <v>0.62</v>
      </c>
      <c r="N29" s="8">
        <v>0.62</v>
      </c>
      <c r="O29" s="8">
        <v>0.59</v>
      </c>
      <c r="P29" s="8">
        <v>0.57999999999999996</v>
      </c>
      <c r="Q29" s="8">
        <v>0.64</v>
      </c>
      <c r="R29" s="8">
        <v>0.63</v>
      </c>
      <c r="S29" s="8">
        <v>0.61</v>
      </c>
      <c r="T29" s="8">
        <v>0.60699999999999998</v>
      </c>
    </row>
    <row r="30" spans="2:21" s="8" customFormat="1" x14ac:dyDescent="0.2">
      <c r="B30" s="8" t="s">
        <v>74</v>
      </c>
      <c r="D30" s="8" t="s">
        <v>75</v>
      </c>
      <c r="E30" s="8" t="s">
        <v>75</v>
      </c>
      <c r="F30" s="8" t="s">
        <v>75</v>
      </c>
      <c r="G30" s="8" t="s">
        <v>75</v>
      </c>
      <c r="H30" s="8" t="s">
        <v>75</v>
      </c>
      <c r="I30" s="8">
        <v>0.32</v>
      </c>
      <c r="J30" s="8">
        <v>0.48</v>
      </c>
      <c r="K30" s="8">
        <v>0.46</v>
      </c>
      <c r="L30" s="8">
        <v>0.5</v>
      </c>
      <c r="M30" s="8">
        <v>0.47</v>
      </c>
      <c r="N30" s="8">
        <v>0.36</v>
      </c>
      <c r="O30" s="8">
        <v>0.44</v>
      </c>
      <c r="P30" s="8">
        <v>0.46</v>
      </c>
      <c r="Q30" s="8">
        <v>0.49</v>
      </c>
      <c r="R30" s="8">
        <v>0.48</v>
      </c>
      <c r="S30" s="8">
        <v>0.47</v>
      </c>
      <c r="T30" s="8">
        <v>0.47</v>
      </c>
    </row>
    <row r="31" spans="2:21" s="10" customFormat="1" x14ac:dyDescent="0.2">
      <c r="B31" s="10" t="s">
        <v>76</v>
      </c>
      <c r="D31" s="10">
        <v>0.27</v>
      </c>
      <c r="E31" s="10">
        <v>0.3</v>
      </c>
      <c r="F31" s="10">
        <v>0.32</v>
      </c>
      <c r="G31" s="10">
        <v>0.27</v>
      </c>
      <c r="H31" s="10">
        <v>0.18</v>
      </c>
      <c r="I31" s="10">
        <v>0.25700000000000001</v>
      </c>
      <c r="J31" s="10">
        <v>0.27</v>
      </c>
      <c r="K31" s="10">
        <v>0.23</v>
      </c>
      <c r="L31" s="10">
        <v>0.27</v>
      </c>
      <c r="M31" s="10">
        <v>0.3</v>
      </c>
      <c r="N31" s="10">
        <v>0.26</v>
      </c>
      <c r="O31" s="10">
        <v>0.22</v>
      </c>
      <c r="P31" s="10">
        <v>0.24</v>
      </c>
      <c r="Q31" s="10">
        <v>0.28999999999999998</v>
      </c>
      <c r="R31" s="10">
        <v>0.25</v>
      </c>
      <c r="S31" s="10">
        <v>0.2</v>
      </c>
      <c r="T31" s="10">
        <v>0.24</v>
      </c>
      <c r="U31" s="10">
        <v>-0.372</v>
      </c>
    </row>
    <row r="33" spans="2:30" s="11" customFormat="1" ht="15" x14ac:dyDescent="0.25">
      <c r="B33" s="37" t="s">
        <v>27</v>
      </c>
      <c r="C33" s="37"/>
      <c r="D33" s="38">
        <v>30.2</v>
      </c>
      <c r="E33" s="38">
        <v>212.2</v>
      </c>
      <c r="F33" s="38">
        <v>112.8</v>
      </c>
      <c r="G33" s="38">
        <v>212</v>
      </c>
      <c r="H33" s="38">
        <v>-68.8</v>
      </c>
      <c r="I33" s="38">
        <v>153.5</v>
      </c>
      <c r="J33" s="38">
        <v>161.9</v>
      </c>
      <c r="K33" s="38">
        <v>356.5</v>
      </c>
      <c r="L33" s="38">
        <v>9.9</v>
      </c>
      <c r="M33" s="38">
        <v>320.7</v>
      </c>
      <c r="N33" s="38">
        <v>250.1</v>
      </c>
      <c r="O33" s="38">
        <v>349.7</v>
      </c>
      <c r="P33" s="38">
        <v>-27.6</v>
      </c>
      <c r="Q33" s="11">
        <v>401.2</v>
      </c>
      <c r="R33" s="11">
        <v>296.89999999999998</v>
      </c>
      <c r="S33" s="11">
        <v>321.89999999999998</v>
      </c>
      <c r="T33" s="11">
        <v>-67.2</v>
      </c>
      <c r="U33" s="11">
        <v>286</v>
      </c>
    </row>
    <row r="34" spans="2:30" outlineLevel="1" x14ac:dyDescent="0.2">
      <c r="B34" s="34" t="s">
        <v>26</v>
      </c>
      <c r="C34" s="34"/>
      <c r="D34" s="35">
        <v>8</v>
      </c>
      <c r="E34" s="35">
        <v>13.3</v>
      </c>
      <c r="F34" s="35">
        <v>14.4</v>
      </c>
      <c r="G34" s="35">
        <v>20.2</v>
      </c>
      <c r="H34" s="35">
        <f>39.8 + 2031.8</f>
        <v>2071.6</v>
      </c>
      <c r="I34" s="35">
        <v>32.799999999999997</v>
      </c>
      <c r="J34" s="35">
        <v>32.799999999999997</v>
      </c>
      <c r="K34" s="35">
        <v>14.6</v>
      </c>
      <c r="L34" s="35">
        <v>27.6</v>
      </c>
      <c r="M34" s="35">
        <v>24.1</v>
      </c>
      <c r="N34" s="35">
        <v>34.700000000000003</v>
      </c>
      <c r="O34" s="35">
        <v>29.2</v>
      </c>
      <c r="P34" s="35">
        <v>15.8</v>
      </c>
      <c r="Q34" s="35">
        <v>17.100000000000001</v>
      </c>
      <c r="R34" s="3">
        <v>18.100000000000001</v>
      </c>
      <c r="S34" s="12">
        <v>18.5</v>
      </c>
      <c r="T34" s="3">
        <v>15</v>
      </c>
      <c r="U34" s="3">
        <v>17</v>
      </c>
    </row>
    <row r="35" spans="2:30" s="11" customFormat="1" ht="15" x14ac:dyDescent="0.25">
      <c r="B35" s="37" t="s">
        <v>13</v>
      </c>
      <c r="D35" s="11">
        <f t="shared" ref="D35:S35" si="6">D33-D34</f>
        <v>22.2</v>
      </c>
      <c r="E35" s="11">
        <f t="shared" si="6"/>
        <v>198.89999999999998</v>
      </c>
      <c r="F35" s="11">
        <f t="shared" si="6"/>
        <v>98.399999999999991</v>
      </c>
      <c r="G35" s="11">
        <f t="shared" si="6"/>
        <v>191.8</v>
      </c>
      <c r="H35" s="11">
        <f t="shared" si="6"/>
        <v>-2140.4</v>
      </c>
      <c r="I35" s="11">
        <f t="shared" si="6"/>
        <v>120.7</v>
      </c>
      <c r="J35" s="11">
        <f t="shared" si="6"/>
        <v>129.10000000000002</v>
      </c>
      <c r="K35" s="11">
        <f t="shared" si="6"/>
        <v>341.9</v>
      </c>
      <c r="L35" s="11">
        <f t="shared" si="6"/>
        <v>-17.700000000000003</v>
      </c>
      <c r="M35" s="11">
        <f t="shared" si="6"/>
        <v>296.59999999999997</v>
      </c>
      <c r="N35" s="11">
        <f t="shared" si="6"/>
        <v>215.39999999999998</v>
      </c>
      <c r="O35" s="11">
        <f t="shared" si="6"/>
        <v>320.5</v>
      </c>
      <c r="P35" s="11">
        <f t="shared" si="6"/>
        <v>-43.400000000000006</v>
      </c>
      <c r="Q35" s="11">
        <f t="shared" si="6"/>
        <v>384.09999999999997</v>
      </c>
      <c r="R35" s="11">
        <f t="shared" si="6"/>
        <v>278.79999999999995</v>
      </c>
      <c r="S35" s="11">
        <f t="shared" si="6"/>
        <v>303.39999999999998</v>
      </c>
      <c r="T35" s="11">
        <f>T33-T34</f>
        <v>-82.2</v>
      </c>
      <c r="U35" s="11">
        <f>U33-U34</f>
        <v>269</v>
      </c>
    </row>
    <row r="36" spans="2:30" x14ac:dyDescent="0.2">
      <c r="B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30" x14ac:dyDescent="0.2">
      <c r="B37" s="34" t="s">
        <v>42</v>
      </c>
      <c r="H37" s="8">
        <f t="shared" ref="H37:S37" si="7">IF(D35=0,IF(H35=0,0,NA()),(H35-D35)/ABS(D35))</f>
        <v>-97.414414414414409</v>
      </c>
      <c r="I37" s="8">
        <f t="shared" si="7"/>
        <v>-0.3931623931623931</v>
      </c>
      <c r="J37" s="8">
        <f t="shared" si="7"/>
        <v>0.31199186991869954</v>
      </c>
      <c r="K37" s="8">
        <f t="shared" si="7"/>
        <v>0.78258602711157432</v>
      </c>
      <c r="L37" s="8">
        <f t="shared" si="7"/>
        <v>0.99173051766025055</v>
      </c>
      <c r="M37" s="8">
        <f t="shared" si="7"/>
        <v>1.4573322286661141</v>
      </c>
      <c r="N37" s="8">
        <f t="shared" si="7"/>
        <v>0.66847405112315983</v>
      </c>
      <c r="O37" s="8">
        <f t="shared" si="7"/>
        <v>-6.2591400994442756E-2</v>
      </c>
      <c r="P37" s="8">
        <f t="shared" si="7"/>
        <v>-1.4519774011299433</v>
      </c>
      <c r="Q37" s="8">
        <f t="shared" si="7"/>
        <v>0.29501011463250171</v>
      </c>
      <c r="R37" s="8">
        <f t="shared" si="7"/>
        <v>0.29433611884865357</v>
      </c>
      <c r="S37" s="8">
        <f t="shared" si="7"/>
        <v>-5.3354134165366683E-2</v>
      </c>
      <c r="T37" s="8">
        <f>IF(P35=0,IF(T35=0,0,NA()),(T35-P35)/ABS(P35))</f>
        <v>-0.89400921658986154</v>
      </c>
      <c r="U37" s="8">
        <f>IF(Q35=0,IF(U35=0,0,NA()),(U35-Q35)/ABS(Q35))</f>
        <v>-0.29966154647227278</v>
      </c>
    </row>
    <row r="39" spans="2:30" ht="15" thickBot="1" x14ac:dyDescent="0.25">
      <c r="B39" s="34"/>
      <c r="D39" s="13"/>
      <c r="K39" s="13"/>
    </row>
    <row r="40" spans="2:30" x14ac:dyDescent="0.2">
      <c r="B40" s="14" t="s">
        <v>43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 t="s">
        <v>134</v>
      </c>
      <c r="S40" s="15" t="s">
        <v>141</v>
      </c>
      <c r="T40" s="15"/>
      <c r="U40" s="41" t="s">
        <v>144</v>
      </c>
      <c r="V40" s="15"/>
      <c r="W40" s="15"/>
      <c r="X40" s="15"/>
      <c r="Y40" s="15"/>
      <c r="Z40" s="15"/>
      <c r="AA40" s="15"/>
      <c r="AB40" s="15"/>
      <c r="AC40" s="15"/>
      <c r="AD40" s="16"/>
    </row>
    <row r="41" spans="2:30" x14ac:dyDescent="0.2">
      <c r="B41" s="17"/>
      <c r="S41" s="3" t="s">
        <v>142</v>
      </c>
      <c r="U41" s="3" t="s">
        <v>145</v>
      </c>
      <c r="AD41" s="18"/>
    </row>
    <row r="42" spans="2:30" x14ac:dyDescent="0.2">
      <c r="B42" s="17"/>
      <c r="S42" s="3" t="s">
        <v>143</v>
      </c>
      <c r="U42" s="19" t="s">
        <v>146</v>
      </c>
      <c r="AD42" s="18"/>
    </row>
    <row r="43" spans="2:30" ht="15" thickBot="1" x14ac:dyDescent="0.25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</row>
    <row r="44" spans="2:30" ht="15" thickBot="1" x14ac:dyDescent="0.25"/>
    <row r="45" spans="2:30" x14ac:dyDescent="0.2">
      <c r="B45" s="14" t="s">
        <v>45</v>
      </c>
      <c r="C45" s="15"/>
      <c r="D45" s="15"/>
      <c r="E45" s="15"/>
      <c r="F45" s="15"/>
      <c r="G45" s="15" t="s">
        <v>71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 t="s">
        <v>139</v>
      </c>
      <c r="S45" s="15"/>
      <c r="T45" s="15"/>
      <c r="U45" s="15"/>
      <c r="V45" s="15"/>
      <c r="W45" s="16"/>
    </row>
    <row r="46" spans="2:30" x14ac:dyDescent="0.2">
      <c r="B46" s="17"/>
      <c r="G46" s="3" t="s">
        <v>77</v>
      </c>
      <c r="R46" s="3" t="s">
        <v>135</v>
      </c>
      <c r="W46" s="18"/>
    </row>
    <row r="47" spans="2:30" x14ac:dyDescent="0.2">
      <c r="B47" s="17"/>
      <c r="H47" s="3" t="s">
        <v>140</v>
      </c>
      <c r="R47" s="3" t="s">
        <v>136</v>
      </c>
      <c r="W47" s="18"/>
    </row>
    <row r="48" spans="2:30" x14ac:dyDescent="0.2">
      <c r="B48" s="17"/>
      <c r="R48" s="3" t="s">
        <v>137</v>
      </c>
      <c r="W48" s="18"/>
    </row>
    <row r="49" spans="2:23" ht="15" thickBot="1" x14ac:dyDescent="0.25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 t="s">
        <v>138</v>
      </c>
      <c r="S49" s="21"/>
      <c r="T49" s="21"/>
      <c r="U49" s="21"/>
      <c r="V49" s="21"/>
      <c r="W49" s="22"/>
    </row>
    <row r="50" spans="2:23" ht="15" thickBot="1" x14ac:dyDescent="0.25"/>
    <row r="51" spans="2:23" x14ac:dyDescent="0.2">
      <c r="B51" s="14"/>
      <c r="C51" s="15"/>
      <c r="D51" s="15"/>
      <c r="E51" s="16"/>
    </row>
    <row r="52" spans="2:23" x14ac:dyDescent="0.2">
      <c r="B52" s="17"/>
      <c r="E52" s="18"/>
    </row>
    <row r="53" spans="2:23" x14ac:dyDescent="0.2">
      <c r="B53" s="17"/>
      <c r="E53" s="18"/>
    </row>
    <row r="54" spans="2:23" x14ac:dyDescent="0.2">
      <c r="B54" s="17"/>
      <c r="E54" s="18"/>
    </row>
    <row r="55" spans="2:23" ht="15" thickBot="1" x14ac:dyDescent="0.25">
      <c r="B55" s="20"/>
      <c r="C55" s="21"/>
      <c r="D55" s="21"/>
      <c r="E55" s="22"/>
    </row>
    <row r="56" spans="2:23" ht="15" thickBot="1" x14ac:dyDescent="0.25"/>
    <row r="57" spans="2:23" x14ac:dyDescent="0.2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</row>
    <row r="58" spans="2:23" x14ac:dyDescent="0.2">
      <c r="B58" s="17"/>
      <c r="P58" s="18"/>
    </row>
    <row r="59" spans="2:23" x14ac:dyDescent="0.2">
      <c r="B59" s="17"/>
      <c r="P59" s="18"/>
    </row>
    <row r="60" spans="2:23" x14ac:dyDescent="0.2">
      <c r="B60" s="17"/>
      <c r="P60" s="18"/>
    </row>
    <row r="61" spans="2:23" x14ac:dyDescent="0.2">
      <c r="B61" s="17"/>
      <c r="P61" s="18"/>
    </row>
    <row r="62" spans="2:23" x14ac:dyDescent="0.2">
      <c r="B62" s="17"/>
      <c r="P62" s="18"/>
    </row>
    <row r="63" spans="2:23" x14ac:dyDescent="0.2">
      <c r="B63" s="17"/>
      <c r="P63" s="18"/>
    </row>
    <row r="64" spans="2:23" x14ac:dyDescent="0.2">
      <c r="B64" s="17"/>
      <c r="P64" s="18"/>
    </row>
    <row r="65" spans="2:16" x14ac:dyDescent="0.2">
      <c r="B65" s="17"/>
      <c r="P65" s="18"/>
    </row>
    <row r="66" spans="2:16" x14ac:dyDescent="0.2">
      <c r="B66" s="17"/>
      <c r="P66" s="18"/>
    </row>
    <row r="67" spans="2:16" x14ac:dyDescent="0.2">
      <c r="B67" s="17"/>
      <c r="P67" s="18"/>
    </row>
    <row r="68" spans="2:16" ht="15" thickBot="1" x14ac:dyDescent="0.25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2"/>
    </row>
  </sheetData>
  <dataConsolidate/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J5" sqref="J5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3" t="s">
        <v>78</v>
      </c>
      <c r="B1" s="23" t="s">
        <v>79</v>
      </c>
      <c r="C1" s="23" t="s">
        <v>9</v>
      </c>
      <c r="D1" s="23" t="s">
        <v>80</v>
      </c>
      <c r="E1" s="23" t="s">
        <v>81</v>
      </c>
      <c r="F1" s="23" t="s">
        <v>76</v>
      </c>
      <c r="G1" s="23" t="s">
        <v>82</v>
      </c>
      <c r="H1" s="23" t="s">
        <v>83</v>
      </c>
      <c r="I1" s="23" t="s">
        <v>84</v>
      </c>
      <c r="J1" s="23" t="s">
        <v>85</v>
      </c>
      <c r="K1" s="23" t="s">
        <v>86</v>
      </c>
    </row>
    <row r="2" spans="1:11" x14ac:dyDescent="0.25">
      <c r="A2" s="24" t="s">
        <v>118</v>
      </c>
      <c r="B2" s="25" t="s">
        <v>87</v>
      </c>
      <c r="C2" s="24" t="s">
        <v>88</v>
      </c>
      <c r="D2" s="26">
        <v>2.83</v>
      </c>
      <c r="E2" s="27">
        <v>0.57799999999999996</v>
      </c>
      <c r="F2" s="27">
        <v>0.189</v>
      </c>
      <c r="G2" s="25" t="s">
        <v>119</v>
      </c>
      <c r="H2" s="24" t="s">
        <v>89</v>
      </c>
      <c r="I2" s="24" t="s">
        <v>90</v>
      </c>
      <c r="J2" s="24" t="s">
        <v>91</v>
      </c>
      <c r="K2" s="24" t="s">
        <v>128</v>
      </c>
    </row>
    <row r="3" spans="1:11" x14ac:dyDescent="0.25">
      <c r="A3" s="24" t="s">
        <v>120</v>
      </c>
      <c r="B3" s="25" t="s">
        <v>92</v>
      </c>
      <c r="C3" s="24" t="s">
        <v>93</v>
      </c>
      <c r="D3" s="26">
        <v>0.14000000000000001</v>
      </c>
      <c r="E3" s="28">
        <v>0.40300000000000002</v>
      </c>
      <c r="F3" s="28">
        <v>7.0000000000000007E-2</v>
      </c>
      <c r="G3" s="25" t="s">
        <v>94</v>
      </c>
      <c r="H3" s="25" t="s">
        <v>95</v>
      </c>
      <c r="I3" s="25" t="s">
        <v>96</v>
      </c>
      <c r="J3" s="25" t="s">
        <v>97</v>
      </c>
      <c r="K3" s="25" t="s">
        <v>129</v>
      </c>
    </row>
    <row r="4" spans="1:11" x14ac:dyDescent="0.25">
      <c r="A4" s="24" t="s">
        <v>121</v>
      </c>
      <c r="B4" s="25" t="s">
        <v>98</v>
      </c>
      <c r="C4" s="24" t="s">
        <v>99</v>
      </c>
      <c r="D4" s="24" t="s">
        <v>100</v>
      </c>
      <c r="E4" s="28">
        <v>0.51700000000000002</v>
      </c>
      <c r="F4" s="28">
        <v>6.6000000000000003E-2</v>
      </c>
      <c r="G4" s="25" t="s">
        <v>122</v>
      </c>
      <c r="H4" s="25" t="s">
        <v>101</v>
      </c>
      <c r="I4" s="24" t="s">
        <v>102</v>
      </c>
      <c r="J4" s="25" t="s">
        <v>103</v>
      </c>
      <c r="K4" s="25" t="s">
        <v>130</v>
      </c>
    </row>
    <row r="5" spans="1:11" x14ac:dyDescent="0.25">
      <c r="A5" s="24" t="s">
        <v>123</v>
      </c>
      <c r="B5" s="25" t="s">
        <v>87</v>
      </c>
      <c r="C5" s="24" t="s">
        <v>104</v>
      </c>
      <c r="D5" s="26">
        <v>1.34</v>
      </c>
      <c r="E5" s="28">
        <v>0.52</v>
      </c>
      <c r="F5" s="28">
        <v>9.5000000000000001E-2</v>
      </c>
      <c r="G5" s="25" t="s">
        <v>105</v>
      </c>
      <c r="H5" s="25" t="s">
        <v>106</v>
      </c>
      <c r="I5" s="25" t="s">
        <v>107</v>
      </c>
      <c r="J5" s="25" t="s">
        <v>108</v>
      </c>
      <c r="K5" s="25" t="s">
        <v>131</v>
      </c>
    </row>
    <row r="6" spans="1:11" x14ac:dyDescent="0.25">
      <c r="A6" s="24" t="s">
        <v>124</v>
      </c>
      <c r="B6" s="25" t="s">
        <v>109</v>
      </c>
      <c r="C6" s="24" t="s">
        <v>110</v>
      </c>
      <c r="D6" s="24" t="s">
        <v>111</v>
      </c>
      <c r="E6" s="28">
        <v>0.46100000000000002</v>
      </c>
      <c r="F6" s="28">
        <v>5.6000000000000001E-2</v>
      </c>
      <c r="G6" s="25" t="s">
        <v>125</v>
      </c>
      <c r="H6" s="25" t="s">
        <v>102</v>
      </c>
      <c r="I6" s="25" t="s">
        <v>102</v>
      </c>
      <c r="J6" s="25" t="s">
        <v>112</v>
      </c>
      <c r="K6" s="25" t="s">
        <v>132</v>
      </c>
    </row>
    <row r="7" spans="1:11" x14ac:dyDescent="0.25">
      <c r="A7" s="24" t="s">
        <v>126</v>
      </c>
      <c r="B7" s="25" t="s">
        <v>113</v>
      </c>
      <c r="C7" s="24" t="s">
        <v>114</v>
      </c>
      <c r="D7" s="26">
        <v>0.93</v>
      </c>
      <c r="E7" s="28">
        <v>0.55800000000000005</v>
      </c>
      <c r="F7" s="28">
        <v>0.19400000000000001</v>
      </c>
      <c r="G7" s="24" t="s">
        <v>127</v>
      </c>
      <c r="H7" s="25" t="s">
        <v>115</v>
      </c>
      <c r="I7" s="25" t="s">
        <v>116</v>
      </c>
      <c r="J7" s="25" t="s">
        <v>117</v>
      </c>
      <c r="K7" s="25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2"/>
  <sheetViews>
    <sheetView workbookViewId="0">
      <selection activeCell="G29" sqref="G29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62</v>
      </c>
      <c r="B1" s="1">
        <v>350</v>
      </c>
    </row>
    <row r="2" spans="1:2" x14ac:dyDescent="0.25">
      <c r="A2" t="s">
        <v>63</v>
      </c>
      <c r="B2">
        <v>350</v>
      </c>
    </row>
    <row r="4" spans="1:2" x14ac:dyDescent="0.25">
      <c r="A4" t="s">
        <v>64</v>
      </c>
      <c r="B4" s="1">
        <v>500</v>
      </c>
    </row>
    <row r="5" spans="1:2" x14ac:dyDescent="0.25">
      <c r="A5" t="s">
        <v>65</v>
      </c>
      <c r="B5">
        <v>320</v>
      </c>
    </row>
    <row r="6" spans="1:2" x14ac:dyDescent="0.25">
      <c r="A6" t="s">
        <v>68</v>
      </c>
      <c r="B6" s="1">
        <v>303</v>
      </c>
    </row>
    <row r="7" spans="1:2" x14ac:dyDescent="0.25">
      <c r="A7" t="s">
        <v>69</v>
      </c>
      <c r="B7">
        <v>78</v>
      </c>
    </row>
    <row r="9" spans="1:2" x14ac:dyDescent="0.25">
      <c r="A9" t="s">
        <v>70</v>
      </c>
      <c r="B9" s="2">
        <f>SUM(B1:B5)</f>
        <v>1520</v>
      </c>
    </row>
    <row r="11" spans="1:2" x14ac:dyDescent="0.25">
      <c r="A11" t="s">
        <v>66</v>
      </c>
    </row>
    <row r="12" spans="1:2" x14ac:dyDescent="0.25">
      <c r="A12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Peer Comparisons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2025-08-08T23:36:12Z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