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Models\Mid Tier Luxury\"/>
    </mc:Choice>
  </mc:AlternateContent>
  <xr:revisionPtr revIDLastSave="0" documentId="13_ncr:1_{1D35E99D-F9C7-4EF4-ACF4-98A3770146B5}" xr6:coauthVersionLast="47" xr6:coauthVersionMax="47" xr10:uidLastSave="{00000000-0000-0000-0000-000000000000}"/>
  <bookViews>
    <workbookView xWindow="-120" yWindow="-120" windowWidth="38640" windowHeight="21120" activeTab="1" xr2:uid="{74C982A1-EE30-4588-AA95-0E58E4E415F0}"/>
  </bookViews>
  <sheets>
    <sheet name="Main" sheetId="1" r:id="rId1"/>
    <sheet name="Model" sheetId="2" r:id="rId2"/>
    <sheet name="Stores" sheetId="9" r:id="rId3"/>
    <sheet name="Debt" sheetId="5" r:id="rId4"/>
    <sheet name="Peer Comparison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4" i="2" l="1"/>
  <c r="X40" i="2"/>
  <c r="X39" i="2"/>
  <c r="X32" i="2"/>
  <c r="X37" i="2"/>
  <c r="X36" i="2"/>
  <c r="D54" i="2"/>
  <c r="E54" i="2"/>
  <c r="F54" i="2"/>
  <c r="Z15" i="2"/>
  <c r="AA15" i="2"/>
  <c r="Y15" i="2"/>
  <c r="AC15" i="2"/>
  <c r="AA16" i="2"/>
  <c r="AA13" i="2" s="1"/>
  <c r="Y16" i="2"/>
  <c r="AC16" i="2" s="1"/>
  <c r="Z16" i="2"/>
  <c r="Z13" i="2"/>
  <c r="X13" i="2"/>
  <c r="X18" i="2" s="1"/>
  <c r="X26" i="2" s="1"/>
  <c r="G38" i="2"/>
  <c r="H38" i="2"/>
  <c r="I38" i="2"/>
  <c r="J38" i="2"/>
  <c r="G37" i="2"/>
  <c r="H37" i="2"/>
  <c r="I37" i="2"/>
  <c r="J37" i="2"/>
  <c r="G36" i="2"/>
  <c r="H36" i="2"/>
  <c r="I36" i="2"/>
  <c r="J36" i="2"/>
  <c r="C32" i="2"/>
  <c r="D32" i="2"/>
  <c r="E32" i="2"/>
  <c r="F32" i="2"/>
  <c r="C13" i="2"/>
  <c r="C18" i="2" s="1"/>
  <c r="C26" i="2" s="1"/>
  <c r="D13" i="2"/>
  <c r="D40" i="2" s="1"/>
  <c r="E13" i="2"/>
  <c r="F13" i="2"/>
  <c r="W36" i="2"/>
  <c r="U13" i="2"/>
  <c r="Y13" i="2" l="1"/>
  <c r="AC13" i="2" s="1"/>
  <c r="E40" i="2"/>
  <c r="D18" i="2"/>
  <c r="D26" i="2" s="1"/>
  <c r="E18" i="2"/>
  <c r="E26" i="2" s="1"/>
  <c r="F40" i="2"/>
  <c r="F18" i="2"/>
  <c r="F26" i="2" s="1"/>
  <c r="C54" i="2" l="1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V36" i="2"/>
  <c r="K36" i="2"/>
  <c r="L36" i="2"/>
  <c r="M36" i="2"/>
  <c r="N36" i="2"/>
  <c r="O36" i="2"/>
  <c r="P36" i="2"/>
  <c r="Q36" i="2"/>
  <c r="R36" i="2"/>
  <c r="S36" i="2"/>
  <c r="T36" i="2"/>
  <c r="U36" i="2"/>
  <c r="G13" i="2"/>
  <c r="H13" i="2"/>
  <c r="I13" i="2"/>
  <c r="J13" i="2"/>
  <c r="K13" i="2"/>
  <c r="L13" i="2"/>
  <c r="L40" i="2" s="1"/>
  <c r="M13" i="2"/>
  <c r="N13" i="2"/>
  <c r="O13" i="2"/>
  <c r="P13" i="2"/>
  <c r="Q13" i="2"/>
  <c r="R13" i="2"/>
  <c r="S13" i="2"/>
  <c r="T13" i="2"/>
  <c r="V13" i="2"/>
  <c r="W13" i="2"/>
  <c r="B9" i="5"/>
  <c r="H40" i="2" l="1"/>
  <c r="H39" i="2"/>
  <c r="J40" i="2"/>
  <c r="J39" i="2"/>
  <c r="G39" i="2"/>
  <c r="G40" i="2"/>
  <c r="I40" i="2"/>
  <c r="I39" i="2"/>
  <c r="V39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H18" i="2" l="1"/>
  <c r="I18" i="2"/>
  <c r="J18" i="2"/>
  <c r="K18" i="2"/>
  <c r="L18" i="2"/>
  <c r="M18" i="2"/>
  <c r="M26" i="2" s="1"/>
  <c r="N18" i="2"/>
  <c r="P18" i="2"/>
  <c r="Q18" i="2"/>
  <c r="R18" i="2"/>
  <c r="S18" i="2"/>
  <c r="U18" i="2"/>
  <c r="V18" i="2"/>
  <c r="G18" i="2"/>
  <c r="O18" i="2" l="1"/>
  <c r="S39" i="2"/>
  <c r="T18" i="2"/>
  <c r="U40" i="2"/>
  <c r="W18" i="2"/>
  <c r="W40" i="2"/>
  <c r="K40" i="2"/>
  <c r="M40" i="2"/>
  <c r="N40" i="2"/>
  <c r="O40" i="2"/>
  <c r="P40" i="2"/>
  <c r="Q40" i="2"/>
  <c r="R40" i="2"/>
  <c r="S40" i="2"/>
  <c r="T40" i="2"/>
  <c r="V40" i="2"/>
  <c r="K39" i="2"/>
  <c r="L39" i="2"/>
  <c r="M39" i="2"/>
  <c r="N39" i="2"/>
  <c r="O39" i="2"/>
  <c r="P39" i="2"/>
  <c r="Q39" i="2"/>
  <c r="R39" i="2"/>
  <c r="T39" i="2"/>
  <c r="U39" i="2"/>
  <c r="W39" i="2"/>
  <c r="G26" i="2" l="1"/>
  <c r="H26" i="2"/>
  <c r="I26" i="2"/>
  <c r="J26" i="2"/>
  <c r="K26" i="2"/>
  <c r="L26" i="2"/>
  <c r="N26" i="2"/>
  <c r="O26" i="2"/>
  <c r="P26" i="2"/>
  <c r="Q26" i="2"/>
  <c r="R26" i="2"/>
  <c r="S26" i="2"/>
  <c r="T26" i="2"/>
  <c r="U26" i="2"/>
  <c r="V26" i="2"/>
  <c r="W26" i="2"/>
  <c r="B6" i="1"/>
  <c r="B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A8" authorId="0" shapeId="0" xr:uid="{9BF3E320-2C8B-452E-893D-8D9DA8F99FD7}">
      <text>
        <r>
          <rPr>
            <b/>
            <sz val="9"/>
            <color indexed="81"/>
            <rFont val="Tahoma"/>
            <charset val="1"/>
          </rPr>
          <t>Alex Quach:</t>
        </r>
        <r>
          <rPr>
            <sz val="9"/>
            <color indexed="81"/>
            <rFont val="Tahoma"/>
            <charset val="1"/>
          </rPr>
          <t xml:space="preserve">
Long Term Debt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V32" authorId="0" shapeId="0" xr:uid="{0FAB8624-D00E-4A42-83A9-D3376950D84C}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Non-cash impairment charge of 602 million</t>
        </r>
      </text>
    </comment>
    <comment ref="W32" authorId="0" shapeId="0" xr:uid="{4DE64A73-14B9-43AC-898D-340F9AAF402C}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Non-cash tax valuation allowance of 545 million taken against company's defered tax assets</t>
        </r>
      </text>
    </comment>
  </commentList>
</comments>
</file>

<file path=xl/sharedStrings.xml><?xml version="1.0" encoding="utf-8"?>
<sst xmlns="http://schemas.openxmlformats.org/spreadsheetml/2006/main" count="235" uniqueCount="183">
  <si>
    <t>Price</t>
  </si>
  <si>
    <t>Symbol:</t>
  </si>
  <si>
    <t>Shares Outstanding</t>
  </si>
  <si>
    <t>Market Cap</t>
  </si>
  <si>
    <t>Q12025</t>
  </si>
  <si>
    <t>(In Millions)</t>
  </si>
  <si>
    <t>Enterprise Value</t>
  </si>
  <si>
    <t>Main</t>
  </si>
  <si>
    <t>Revenue</t>
  </si>
  <si>
    <t>Gross Profit</t>
  </si>
  <si>
    <t>Operating Income</t>
  </si>
  <si>
    <t>Net Income</t>
  </si>
  <si>
    <t>FCF</t>
  </si>
  <si>
    <t>Q12022</t>
  </si>
  <si>
    <t>Q22022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</si>
  <si>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</si>
  <si>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</si>
  <si>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</si>
  <si>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</si>
  <si>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</si>
  <si>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</si>
  <si>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</si>
  <si>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</si>
  <si>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</si>
  <si>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</si>
  <si>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Capital Expendature</t>
  </si>
  <si>
    <t>Cash Flow from Operations</t>
  </si>
  <si>
    <t>Cash + PPE</t>
  </si>
  <si>
    <t>Book Value</t>
  </si>
  <si>
    <t>Q22025</t>
  </si>
  <si>
    <t>Q32025</t>
  </si>
  <si>
    <t>Q42025</t>
  </si>
  <si>
    <t>Cash Per Share</t>
  </si>
  <si>
    <t>Q12021</t>
  </si>
  <si>
    <t>Q22021</t>
  </si>
  <si>
    <t>Q32021</t>
  </si>
  <si>
    <t>Q42021</t>
  </si>
  <si>
    <t>Q12026</t>
  </si>
  <si>
    <t>Cost Of Revenue</t>
  </si>
  <si>
    <t>Diluted EPS</t>
  </si>
  <si>
    <t>Basic EPS</t>
  </si>
  <si>
    <t>Guidance</t>
  </si>
  <si>
    <t>(IN MILLIONS)</t>
  </si>
  <si>
    <t>Events</t>
  </si>
  <si>
    <t>Revenue Growth YOY Q</t>
  </si>
  <si>
    <t>Revenue Growth last Q</t>
  </si>
  <si>
    <t>SGA</t>
  </si>
  <si>
    <t>Income Before taxes</t>
  </si>
  <si>
    <t>Tax</t>
  </si>
  <si>
    <t>Long Term leases</t>
  </si>
  <si>
    <t>Current Leases</t>
  </si>
  <si>
    <t>Total excluding leases:</t>
  </si>
  <si>
    <t>Gross Margin</t>
  </si>
  <si>
    <t>N/A</t>
  </si>
  <si>
    <t>Operating Margin</t>
  </si>
  <si>
    <t>Forward P/E</t>
  </si>
  <si>
    <t>Price / Sales</t>
  </si>
  <si>
    <t>15.2×</t>
  </si>
  <si>
    <t>CPRI - Capri Holdings Inc</t>
  </si>
  <si>
    <t>Net Debt</t>
  </si>
  <si>
    <t>Revolving Credit Facility (1.5bill total)</t>
  </si>
  <si>
    <t>2025 Credit-Facility Term loans fully drawn July  2027</t>
  </si>
  <si>
    <t>4.250% Senior Note July  2025</t>
  </si>
  <si>
    <t>4.125% Senior Note July 2027</t>
  </si>
  <si>
    <t>3.05% Senior Note Mar 2032</t>
  </si>
  <si>
    <t>Leverage =2.77x net debt / TTM EBITDA</t>
  </si>
  <si>
    <t>(Management target &lt; 4x)</t>
  </si>
  <si>
    <t>Sale of Versace to Prada for $1.38 billion, 2H25</t>
  </si>
  <si>
    <t>Versace NA</t>
  </si>
  <si>
    <t>Versace EMEA</t>
  </si>
  <si>
    <t>Versace Asia</t>
  </si>
  <si>
    <t>Jimmy Choo NA</t>
  </si>
  <si>
    <t>Jimmy Choo EMEA</t>
  </si>
  <si>
    <t>Jimmy Choo Asia</t>
  </si>
  <si>
    <t>Definitive Agreement to sell Versace to Prada</t>
  </si>
  <si>
    <t>$1.38 Billion</t>
  </si>
  <si>
    <t>Close 2H25</t>
  </si>
  <si>
    <t>MK NA</t>
  </si>
  <si>
    <t>MK EMEA</t>
  </si>
  <si>
    <t>MK Asia</t>
  </si>
  <si>
    <t>Versace Operating Margin</t>
  </si>
  <si>
    <t>Jimmy Choo Operating Margin</t>
  </si>
  <si>
    <t>Michael Kors Operating Margin</t>
  </si>
  <si>
    <t>Versace SGA</t>
  </si>
  <si>
    <t>Jimmy Choo SGA</t>
  </si>
  <si>
    <t>Michael Kors SGA</t>
  </si>
  <si>
    <t>Versace Operating Income</t>
  </si>
  <si>
    <t>Jimmy Choo Operating Income</t>
  </si>
  <si>
    <t>Michael Kors Operating Income</t>
  </si>
  <si>
    <t>Versace Gross Profit</t>
  </si>
  <si>
    <t>Jimmy Choo Gross Profit</t>
  </si>
  <si>
    <t>Michael Kors Gross Profit</t>
  </si>
  <si>
    <t>Versace Revenue</t>
  </si>
  <si>
    <t>Jimmy Choo Revenue</t>
  </si>
  <si>
    <t>Michael Kors Revenue</t>
  </si>
  <si>
    <t>Versace Gross Margin</t>
  </si>
  <si>
    <t>Michael Kors Revenue Growth YOY</t>
  </si>
  <si>
    <t>Jimmy Choo Revenue Growth YOY</t>
  </si>
  <si>
    <t>Versace Revenue Growth YOY</t>
  </si>
  <si>
    <t>Versace Stores</t>
  </si>
  <si>
    <t>Jimmy Choo Stores</t>
  </si>
  <si>
    <t>Michael Kors Stores</t>
  </si>
  <si>
    <t>Break-even operating margin</t>
  </si>
  <si>
    <t>MK Operating margin mid single digits</t>
  </si>
  <si>
    <t>Break-even operating margin Jimmy Choo</t>
  </si>
  <si>
    <t>MK Revenue 615-625</t>
  </si>
  <si>
    <t>Jimmy Choo Revenue 150-155</t>
  </si>
  <si>
    <t>0.10-0.15 EPS</t>
  </si>
  <si>
    <t>Total Revenue for Year 3.3 to 3.4 billion</t>
  </si>
  <si>
    <t>Expense Deleverage on lower revenue -&gt; Lower Operating Margins</t>
  </si>
  <si>
    <t>Q12020</t>
  </si>
  <si>
    <t>Q22020</t>
  </si>
  <si>
    <t>Q32020</t>
  </si>
  <si>
    <t>Q42020</t>
  </si>
  <si>
    <t>Covid</t>
  </si>
  <si>
    <t>Approximate Stock Price</t>
  </si>
  <si>
    <t>Interest Rate Bear Market</t>
  </si>
  <si>
    <t>DOJ Blocks Tapestry Acq.</t>
  </si>
  <si>
    <t>Repeated Double Digit Top line declines means that a largely fixed store and corporate base is spread over fewer sales</t>
  </si>
  <si>
    <t>Brand-level downturn is amplified by a sharp drop in U.S handbag demand after pandemic boom and by middle-income shoppers trading down to Coach/Kate Spade</t>
  </si>
  <si>
    <t>Lower Gross Margin as Michael Kor's tried to price war fight Tapestry (FTC v. Tapestry)</t>
  </si>
  <si>
    <t>Operating Margin Crunch Notes:</t>
  </si>
  <si>
    <t>Higher Operating Expenses - Marketing and e-commerce investments</t>
  </si>
  <si>
    <t>Company (Ticker)</t>
  </si>
  <si>
    <t>Diluted EPS / Net Income</t>
  </si>
  <si>
    <t>Public guidance‡</t>
  </si>
  <si>
    <t>P/E (TTM)</t>
  </si>
  <si>
    <t>EV/EBITDA (TTM)</t>
  </si>
  <si>
    <t>0.28×</t>
  </si>
  <si>
    <t>21.8×</t>
  </si>
  <si>
    <t>10.1×</t>
  </si>
  <si>
    <t>23.8×</t>
  </si>
  <si>
    <t>Write-offs for the fair value of Jimmy Choo and Versace</t>
  </si>
  <si>
    <t>Capri Holdings (CPRI)</t>
  </si>
  <si>
    <t>$4.44 B</t>
  </si>
  <si>
    <t>–$10.00 / –$1.18 B</t>
  </si>
  <si>
    <t>–16.9 % (GAAP)</t>
  </si>
  <si>
    <t>FY-26 sales $3.3-3.4 B; EPS $1.20-1.40</t>
  </si>
  <si>
    <t>13.3×</t>
  </si>
  <si>
    <t>0.45×</t>
  </si>
  <si>
    <t>Tapestry (TPR)</t>
  </si>
  <si>
    <t>$6.67 B</t>
  </si>
  <si>
    <t>$3.50 / $0.82 B</t>
  </si>
  <si>
    <t>FY-25 sales ≈$6.7 B; EPS $4.45-4.50</t>
  </si>
  <si>
    <t>18.8×</t>
  </si>
  <si>
    <t>3.5×</t>
  </si>
  <si>
    <t>PVH Corp. (PVH)</t>
  </si>
  <si>
    <t>$9.22 B</t>
  </si>
  <si>
    <t>~9 %</t>
  </si>
  <si>
    <t>FY-24 rev –6-7 %; EPS $10.55-10.70</t>
  </si>
  <si>
    <t>6.6×</t>
  </si>
  <si>
    <t>13.5×</t>
  </si>
  <si>
    <t>Ralph Lauren (RL)</t>
  </si>
  <si>
    <t>$7.08 B</t>
  </si>
  <si>
    <t>$11.61 / $0.74 B</t>
  </si>
  <si>
    <t>FY-26 rev ↑ low-single-digits; margin flat-up</t>
  </si>
  <si>
    <t>22.0×</t>
  </si>
  <si>
    <t>14.7×</t>
  </si>
  <si>
    <t>2.73×</t>
  </si>
  <si>
    <t>Hugo Boss (BOSS.DE)</t>
  </si>
  <si>
    <t>$4.77 B†</t>
  </si>
  <si>
    <t>$248 M†</t>
  </si>
  <si>
    <t>2024E sales –2 % to +2 %; EBIT €350-430 M</t>
  </si>
  <si>
    <t>12.4×</t>
  </si>
  <si>
    <t>10.4×</t>
  </si>
  <si>
    <t>0.66×</t>
  </si>
  <si>
    <t>Guess? (GES)</t>
  </si>
  <si>
    <t>$3.00 B</t>
  </si>
  <si>
    <t>$0.77 / $60 M</t>
  </si>
  <si>
    <t>N/A (FY loss)</t>
  </si>
  <si>
    <t>FY-26 outlook TBD; Q1-26 sales +9 %</t>
  </si>
  <si>
    <t>7.3×</t>
  </si>
  <si>
    <t>15.8×</t>
  </si>
  <si>
    <t>18×</t>
  </si>
  <si>
    <t>15 p/e at this price level</t>
  </si>
  <si>
    <t>0.58 Price to Sales</t>
  </si>
  <si>
    <t>20.95×</t>
  </si>
  <si>
    <t>Big Beat</t>
  </si>
  <si>
    <t>3.375-3.45 billion guidance (increased guidance)</t>
  </si>
  <si>
    <t>MK 2.8 to 2.875 (increased by 5mill)</t>
  </si>
  <si>
    <t>Jimmy Choo 565 to 575 mill (increased by 15 mill)</t>
  </si>
  <si>
    <t>Operating Margin in negative mid single digit range for JimmyChoo</t>
  </si>
  <si>
    <t>Operating margin in high single digit range for Michael Kors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</si>
</sst>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m/d/yy;@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Arial"/>
      <family val="2"/>
    </font>
    <font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4">
    <xf numFmtId="0" fontId="0" fillId="0" borderId="0" xfId="0"/>
    <xf numFmtId="0" fontId="4" fillId="0" borderId="0" xfId="0" applyFont="1"/>
    <xf numFmtId="3" fontId="4" fillId="0" borderId="0" xfId="0" applyNumberFormat="1" applyFont="1"/>
    <xf numFmtId="3" fontId="6" fillId="0" borderId="0" xfId="0" applyNumberFormat="1" applyFont="1"/>
    <xf numFmtId="4" fontId="4" fillId="0" borderId="0" xfId="0" applyNumberFormat="1" applyFont="1"/>
    <xf numFmtId="0" fontId="7" fillId="0" borderId="0" xfId="2" applyFont="1"/>
    <xf numFmtId="164" fontId="4" fillId="0" borderId="0" xfId="0" applyNumberFormat="1" applyFon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0" fillId="3" borderId="0" xfId="0" applyFill="1"/>
    <xf numFmtId="164" fontId="4" fillId="4" borderId="0" xfId="0" applyNumberFormat="1" applyFont="1" applyFill="1"/>
    <xf numFmtId="164" fontId="4" fillId="5" borderId="0" xfId="0" applyNumberFormat="1" applyFont="1" applyFill="1"/>
    <xf numFmtId="0" fontId="12" fillId="0" borderId="0" xfId="0" applyFont="1"/>
    <xf numFmtId="14" fontId="12" fillId="0" borderId="0" xfId="0" applyNumberFormat="1" applyFont="1"/>
    <xf numFmtId="9" fontId="12" fillId="0" borderId="0" xfId="1" applyFont="1"/>
    <xf numFmtId="9" fontId="12" fillId="0" borderId="0" xfId="1" applyFont="1" applyFill="1"/>
    <xf numFmtId="0" fontId="13" fillId="0" borderId="0" xfId="0" applyFont="1"/>
    <xf numFmtId="0" fontId="12" fillId="0" borderId="0" xfId="1" applyNumberFormat="1" applyFont="1"/>
    <xf numFmtId="10" fontId="12" fillId="0" borderId="0" xfId="0" applyNumberFormat="1" applyFont="1"/>
    <xf numFmtId="0" fontId="12" fillId="0" borderId="1" xfId="0" applyFont="1" applyBorder="1"/>
    <xf numFmtId="0" fontId="12" fillId="0" borderId="2" xfId="0" applyFont="1" applyBorder="1"/>
    <xf numFmtId="1" fontId="12" fillId="0" borderId="2" xfId="0" applyNumberFormat="1" applyFont="1" applyBorder="1"/>
    <xf numFmtId="0" fontId="12" fillId="0" borderId="3" xfId="0" applyFont="1" applyBorder="1"/>
    <xf numFmtId="0" fontId="12" fillId="0" borderId="4" xfId="0" applyFont="1" applyBorder="1"/>
    <xf numFmtId="0" fontId="12" fillId="0" borderId="5" xfId="0" applyFont="1" applyBorder="1"/>
    <xf numFmtId="1" fontId="12" fillId="0" borderId="0" xfId="0" applyNumberFormat="1" applyFont="1"/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0" fontId="13" fillId="0" borderId="0" xfId="0" applyNumberFormat="1" applyFont="1" applyAlignment="1">
      <alignment vertical="center"/>
    </xf>
    <xf numFmtId="10" fontId="12" fillId="0" borderId="0" xfId="0" applyNumberFormat="1" applyFont="1" applyAlignment="1">
      <alignment vertical="center"/>
    </xf>
    <xf numFmtId="164" fontId="9" fillId="5" borderId="0" xfId="0" applyNumberFormat="1" applyFont="1" applyFill="1"/>
    <xf numFmtId="1" fontId="15" fillId="6" borderId="0" xfId="0" applyNumberFormat="1" applyFont="1" applyFill="1"/>
    <xf numFmtId="0" fontId="16" fillId="6" borderId="0" xfId="0" applyFont="1" applyFill="1"/>
    <xf numFmtId="0" fontId="13" fillId="6" borderId="0" xfId="0" applyFont="1" applyFill="1"/>
    <xf numFmtId="3" fontId="6" fillId="6" borderId="0" xfId="0" applyNumberFormat="1" applyFont="1" applyFill="1"/>
    <xf numFmtId="3" fontId="14" fillId="6" borderId="0" xfId="0" applyNumberFormat="1" applyFont="1" applyFill="1"/>
    <xf numFmtId="1" fontId="13" fillId="6" borderId="0" xfId="0" applyNumberFormat="1" applyFont="1" applyFill="1"/>
    <xf numFmtId="3" fontId="4" fillId="6" borderId="0" xfId="0" applyNumberFormat="1" applyFont="1" applyFill="1"/>
    <xf numFmtId="0" fontId="15" fillId="6" borderId="0" xfId="0" applyFont="1" applyFill="1"/>
    <xf numFmtId="0" fontId="9" fillId="6" borderId="0" xfId="0" applyFont="1" applyFill="1"/>
    <xf numFmtId="0" fontId="12" fillId="6" borderId="0" xfId="0" applyFont="1" applyFill="1"/>
    <xf numFmtId="3" fontId="6" fillId="7" borderId="0" xfId="0" applyNumberFormat="1" applyFont="1" applyFill="1"/>
    <xf numFmtId="3" fontId="14" fillId="7" borderId="0" xfId="0" applyNumberFormat="1" applyFont="1" applyFill="1"/>
    <xf numFmtId="1" fontId="15" fillId="7" borderId="0" xfId="0" applyNumberFormat="1" applyFont="1" applyFill="1"/>
    <xf numFmtId="1" fontId="13" fillId="7" borderId="0" xfId="0" applyNumberFormat="1" applyFont="1" applyFill="1"/>
    <xf numFmtId="0" fontId="13" fillId="7" borderId="0" xfId="0" applyFont="1" applyFill="1"/>
    <xf numFmtId="3" fontId="4" fillId="7" borderId="0" xfId="0" applyNumberFormat="1" applyFont="1" applyFill="1"/>
    <xf numFmtId="0" fontId="16" fillId="7" borderId="0" xfId="0" applyFont="1" applyFill="1"/>
    <xf numFmtId="0" fontId="15" fillId="7" borderId="0" xfId="0" applyFont="1" applyFill="1"/>
    <xf numFmtId="0" fontId="9" fillId="7" borderId="0" xfId="0" applyFont="1" applyFill="1"/>
    <xf numFmtId="0" fontId="12" fillId="7" borderId="0" xfId="0" applyFont="1" applyFill="1"/>
    <xf numFmtId="3" fontId="6" fillId="8" borderId="0" xfId="0" applyNumberFormat="1" applyFont="1" applyFill="1"/>
    <xf numFmtId="3" fontId="14" fillId="8" borderId="0" xfId="0" applyNumberFormat="1" applyFont="1" applyFill="1"/>
    <xf numFmtId="1" fontId="15" fillId="8" borderId="0" xfId="0" applyNumberFormat="1" applyFont="1" applyFill="1"/>
    <xf numFmtId="1" fontId="13" fillId="8" borderId="0" xfId="0" applyNumberFormat="1" applyFont="1" applyFill="1"/>
    <xf numFmtId="0" fontId="13" fillId="8" borderId="0" xfId="0" applyFont="1" applyFill="1"/>
    <xf numFmtId="3" fontId="4" fillId="8" borderId="0" xfId="0" applyNumberFormat="1" applyFont="1" applyFill="1"/>
    <xf numFmtId="0" fontId="16" fillId="8" borderId="0" xfId="0" applyFont="1" applyFill="1"/>
    <xf numFmtId="0" fontId="15" fillId="8" borderId="0" xfId="0" applyFont="1" applyFill="1"/>
    <xf numFmtId="0" fontId="9" fillId="8" borderId="0" xfId="0" applyFont="1" applyFill="1"/>
    <xf numFmtId="0" fontId="12" fillId="8" borderId="0" xfId="0" applyFont="1" applyFill="1"/>
    <xf numFmtId="9" fontId="12" fillId="6" borderId="0" xfId="1" applyFont="1" applyFill="1"/>
    <xf numFmtId="9" fontId="4" fillId="6" borderId="0" xfId="1" applyFont="1" applyFill="1"/>
    <xf numFmtId="9" fontId="12" fillId="7" borderId="0" xfId="1" applyFont="1" applyFill="1"/>
    <xf numFmtId="9" fontId="4" fillId="7" borderId="0" xfId="1" applyFont="1" applyFill="1"/>
    <xf numFmtId="9" fontId="12" fillId="8" borderId="0" xfId="1" applyFont="1" applyFill="1"/>
    <xf numFmtId="9" fontId="4" fillId="8" borderId="0" xfId="1" applyFont="1" applyFill="1"/>
    <xf numFmtId="3" fontId="15" fillId="6" borderId="0" xfId="0" applyNumberFormat="1" applyFont="1" applyFill="1"/>
    <xf numFmtId="3" fontId="15" fillId="7" borderId="0" xfId="0" applyNumberFormat="1" applyFont="1" applyFill="1"/>
    <xf numFmtId="3" fontId="15" fillId="8" borderId="0" xfId="0" applyNumberFormat="1" applyFont="1" applyFill="1"/>
    <xf numFmtId="0" fontId="13" fillId="9" borderId="0" xfId="0" applyFont="1" applyFill="1"/>
    <xf numFmtId="0" fontId="6" fillId="9" borderId="0" xfId="0" applyFont="1" applyFill="1"/>
    <xf numFmtId="3" fontId="6" fillId="9" borderId="0" xfId="0" applyNumberFormat="1" applyFont="1" applyFill="1"/>
    <xf numFmtId="1" fontId="13" fillId="9" borderId="0" xfId="0" applyNumberFormat="1" applyFont="1" applyFill="1"/>
    <xf numFmtId="3" fontId="13" fillId="9" borderId="0" xfId="0" applyNumberFormat="1" applyFont="1" applyFill="1"/>
    <xf numFmtId="9" fontId="13" fillId="9" borderId="0" xfId="1" applyFont="1" applyFill="1"/>
    <xf numFmtId="9" fontId="6" fillId="9" borderId="0" xfId="1" applyFont="1" applyFill="1"/>
    <xf numFmtId="0" fontId="14" fillId="6" borderId="0" xfId="0" applyFont="1" applyFill="1"/>
    <xf numFmtId="9" fontId="15" fillId="6" borderId="0" xfId="1" applyFont="1" applyFill="1"/>
    <xf numFmtId="0" fontId="14" fillId="7" borderId="0" xfId="0" applyFont="1" applyFill="1"/>
    <xf numFmtId="9" fontId="15" fillId="7" borderId="0" xfId="1" applyFont="1" applyFill="1"/>
    <xf numFmtId="0" fontId="14" fillId="8" borderId="0" xfId="0" applyFont="1" applyFill="1"/>
    <xf numFmtId="9" fontId="15" fillId="8" borderId="0" xfId="1" applyFont="1" applyFill="1"/>
    <xf numFmtId="0" fontId="12" fillId="2" borderId="2" xfId="0" applyFont="1" applyFill="1" applyBorder="1"/>
    <xf numFmtId="8" fontId="12" fillId="0" borderId="0" xfId="0" applyNumberFormat="1" applyFont="1" applyAlignment="1">
      <alignment vertical="center"/>
    </xf>
    <xf numFmtId="1" fontId="12" fillId="6" borderId="0" xfId="0" applyNumberFormat="1" applyFont="1" applyFill="1"/>
    <xf numFmtId="1" fontId="12" fillId="7" borderId="0" xfId="0" applyNumberFormat="1" applyFont="1" applyFill="1"/>
    <xf numFmtId="1" fontId="12" fillId="8" borderId="0" xfId="0" applyNumberFormat="1" applyFont="1" applyFill="1"/>
    <xf numFmtId="0" fontId="12" fillId="3" borderId="0" xfId="0" applyFont="1" applyFill="1"/>
    <xf numFmtId="0" fontId="12" fillId="3" borderId="7" xfId="0" applyFont="1" applyFill="1" applyBorder="1"/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2" fillId="0" borderId="1" xfId="0" applyFont="1" applyBorder="1"/>
    <xf numFmtId="0" fontId="12" fillId="0" borderId="2" xfId="0" applyFont="1" applyBorder="1"/>
    <xf numFmtId="0" fontId="12" fillId="0" borderId="3" xfId="0" applyFont="1" applyBorder="1"/>
    <xf numFmtId="0" fontId="12" fillId="0" borderId="4" xfId="0" applyFont="1" applyBorder="1"/>
    <xf numFmtId="0" fontId="12" fillId="0" borderId="0" xfId="0" applyFont="1"/>
    <xf numFmtId="0" fontId="12" fillId="0" borderId="5" xfId="0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1C10-986F-41A4-B3DD-2A72A923BC11}">
  <dimension ref="A1:E9"/>
  <sheetViews>
    <sheetView workbookViewId="0">
      <selection activeCell="E9" sqref="E9"/>
    </sheetView>
  </sheetViews>
  <sheetFormatPr defaultRowHeight="14.25" x14ac:dyDescent="0.2"/>
  <cols>
    <col min="1" max="1" width="19.85546875" style="13" bestFit="1" customWidth="1"/>
    <col min="2" max="2" width="19.5703125" style="13" bestFit="1" customWidth="1"/>
    <col min="3" max="3" width="11.5703125" style="13" bestFit="1" customWidth="1"/>
    <col min="4" max="4" width="16.140625" style="13" bestFit="1" customWidth="1"/>
    <col min="5" max="5" width="6.7109375" style="13" bestFit="1" customWidth="1"/>
    <col min="6" max="16384" width="9.140625" style="13"/>
  </cols>
  <sheetData>
    <row r="1" spans="1:5" x14ac:dyDescent="0.2">
      <c r="A1" s="13" t="s">
        <v>1</v>
      </c>
      <c r="B1" s="13" t="s">
        <v>58</v>
      </c>
    </row>
    <row r="3" spans="1:5" x14ac:dyDescent="0.2">
      <c r="A3" s="13" t="s">
        <v>5</v>
      </c>
    </row>
    <row r="4" spans="1:5" x14ac:dyDescent="0.2">
      <c r="A4" s="13" t="s">
        <v>0</v>
      </c>
      <c r="B4" s="13">
        <v>16.989999999999998</v>
      </c>
      <c r="C4" s="14">
        <v>45872</v>
      </c>
    </row>
    <row r="5" spans="1:5" x14ac:dyDescent="0.2">
      <c r="A5" s="13" t="s">
        <v>2</v>
      </c>
      <c r="B5" s="13">
        <v>118</v>
      </c>
      <c r="C5" s="13" t="s">
        <v>4</v>
      </c>
    </row>
    <row r="6" spans="1:5" x14ac:dyDescent="0.2">
      <c r="A6" s="13" t="s">
        <v>3</v>
      </c>
      <c r="B6" s="13">
        <f xml:space="preserve"> B4 * B5</f>
        <v>2004.8199999999997</v>
      </c>
    </row>
    <row r="7" spans="1:5" x14ac:dyDescent="0.2">
      <c r="A7" s="13" t="s">
        <v>27</v>
      </c>
      <c r="B7" s="13">
        <v>166</v>
      </c>
    </row>
    <row r="8" spans="1:5" x14ac:dyDescent="0.2">
      <c r="A8" s="13" t="s">
        <v>59</v>
      </c>
      <c r="B8" s="13">
        <v>3100</v>
      </c>
      <c r="D8" s="13" t="s">
        <v>32</v>
      </c>
      <c r="E8" s="13">
        <v>1.41</v>
      </c>
    </row>
    <row r="9" spans="1:5" x14ac:dyDescent="0.2">
      <c r="A9" s="13" t="s">
        <v>6</v>
      </c>
      <c r="B9" s="13">
        <f>B6 - B7 + B8</f>
        <v>4938.82</v>
      </c>
      <c r="D9" s="13" t="s">
        <v>28</v>
      </c>
      <c r="E9" s="13">
        <v>3.12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8C8F-3B6A-4584-925C-61BD108C4B76}">
  <dimension ref="A1:AX89"/>
  <sheetViews>
    <sheetView tabSelected="1" topLeftCell="E13" workbookViewId="0">
      <selection activeCell="AB53" sqref="AB53"/>
    </sheetView>
  </sheetViews>
  <sheetFormatPr defaultRowHeight="14.25" outlineLevelRow="1" x14ac:dyDescent="0.2"/>
  <cols>
    <col min="1" max="1" width="9.140625" style="13"/>
    <col min="2" max="2" width="38.42578125" style="13" bestFit="1" customWidth="1"/>
    <col min="3" max="7" width="9.140625" style="13"/>
    <col min="8" max="8" width="9.28515625" style="13" bestFit="1" customWidth="1"/>
    <col min="9" max="9" width="9.42578125" style="13" bestFit="1" customWidth="1"/>
    <col min="10" max="17" width="9.28515625" style="13" bestFit="1" customWidth="1"/>
    <col min="18" max="20" width="13.140625" style="13" customWidth="1"/>
    <col min="21" max="21" width="18.85546875" style="13" customWidth="1"/>
    <col min="22" max="22" width="29.42578125" style="13" bestFit="1" customWidth="1"/>
    <col min="23" max="23" width="28.7109375" style="13" bestFit="1" customWidth="1"/>
    <col min="24" max="24" width="10.5703125" style="13" bestFit="1" customWidth="1"/>
    <col min="25" max="25" width="9.28515625" style="13" bestFit="1" customWidth="1"/>
    <col min="26" max="26" width="9.5703125" style="13" bestFit="1" customWidth="1"/>
    <col min="27" max="16384" width="9.140625" style="13"/>
  </cols>
  <sheetData>
    <row r="1" spans="1:29" x14ac:dyDescent="0.2">
      <c r="A1" s="5" t="s">
        <v>7</v>
      </c>
      <c r="B1" s="13" t="s">
        <v>42</v>
      </c>
    </row>
    <row r="2" spans="1:29" x14ac:dyDescent="0.2">
      <c r="A2" s="6"/>
      <c r="B2" s="6"/>
      <c r="C2" s="12" t="s">
        <v>110</v>
      </c>
      <c r="D2" s="12" t="s">
        <v>111</v>
      </c>
      <c r="E2" s="12" t="s">
        <v>112</v>
      </c>
      <c r="F2" s="12" t="s">
        <v>113</v>
      </c>
      <c r="G2" s="12" t="s">
        <v>33</v>
      </c>
      <c r="H2" s="12" t="s">
        <v>34</v>
      </c>
      <c r="I2" s="12" t="s">
        <v>35</v>
      </c>
      <c r="J2" s="12" t="s">
        <v>36</v>
      </c>
      <c r="K2" s="35" t="s">
        <v>13</v>
      </c>
      <c r="L2" s="12" t="s">
        <v>14</v>
      </c>
      <c r="M2" s="12" t="s">
        <v>15</v>
      </c>
      <c r="N2" s="12" t="s">
        <v>16</v>
      </c>
      <c r="O2" s="12" t="s">
        <v>17</v>
      </c>
      <c r="P2" s="12" t="s">
        <v>18</v>
      </c>
      <c r="Q2" s="12" t="s">
        <v>19</v>
      </c>
      <c r="R2" s="12" t="s">
        <v>20</v>
      </c>
      <c r="S2" s="12" t="s">
        <v>21</v>
      </c>
      <c r="T2" s="12" t="s">
        <v>22</v>
      </c>
      <c r="U2" s="12" t="s">
        <v>23</v>
      </c>
      <c r="V2" s="12" t="s">
        <v>24</v>
      </c>
      <c r="W2" s="12" t="s">
        <v>4</v>
      </c>
      <c r="X2" s="12" t="s">
        <v>29</v>
      </c>
      <c r="Y2" s="11" t="s">
        <v>30</v>
      </c>
      <c r="Z2" s="11" t="s">
        <v>31</v>
      </c>
      <c r="AA2" s="11" t="s">
        <v>37</v>
      </c>
    </row>
    <row r="3" spans="1:29" s="45" customFormat="1" x14ac:dyDescent="0.2">
      <c r="A3" s="42"/>
      <c r="B3" s="42" t="s">
        <v>68</v>
      </c>
      <c r="C3" s="42">
        <v>53</v>
      </c>
      <c r="D3" s="42">
        <v>15</v>
      </c>
      <c r="E3" s="42">
        <v>60</v>
      </c>
      <c r="F3" s="42">
        <v>57</v>
      </c>
      <c r="G3" s="42">
        <v>69</v>
      </c>
      <c r="H3" s="42">
        <v>87</v>
      </c>
      <c r="I3" s="42">
        <v>107</v>
      </c>
      <c r="J3" s="42">
        <v>89</v>
      </c>
      <c r="K3" s="42">
        <v>125</v>
      </c>
      <c r="L3" s="42">
        <v>115</v>
      </c>
      <c r="M3" s="42">
        <v>120</v>
      </c>
      <c r="N3" s="42">
        <v>85</v>
      </c>
      <c r="O3" s="42">
        <v>88</v>
      </c>
      <c r="P3" s="45">
        <v>82</v>
      </c>
      <c r="Q3" s="45">
        <v>96</v>
      </c>
      <c r="R3" s="45">
        <v>73</v>
      </c>
      <c r="S3" s="45">
        <v>87</v>
      </c>
      <c r="T3" s="45">
        <v>70</v>
      </c>
      <c r="U3" s="45">
        <v>64</v>
      </c>
      <c r="V3" s="45">
        <v>58</v>
      </c>
      <c r="W3" s="45">
        <v>68</v>
      </c>
      <c r="X3" s="45" t="s">
        <v>53</v>
      </c>
    </row>
    <row r="4" spans="1:29" s="45" customFormat="1" x14ac:dyDescent="0.2">
      <c r="A4" s="42"/>
      <c r="B4" s="42" t="s">
        <v>69</v>
      </c>
      <c r="C4" s="42">
        <v>109</v>
      </c>
      <c r="D4" s="42">
        <v>27</v>
      </c>
      <c r="E4" s="42">
        <v>80</v>
      </c>
      <c r="F4" s="42">
        <v>76</v>
      </c>
      <c r="G4" s="42">
        <v>93</v>
      </c>
      <c r="H4" s="42">
        <v>87</v>
      </c>
      <c r="I4" s="42">
        <v>118</v>
      </c>
      <c r="J4" s="42">
        <v>99</v>
      </c>
      <c r="K4" s="42">
        <v>121</v>
      </c>
      <c r="L4" s="42">
        <v>107</v>
      </c>
      <c r="M4" s="42">
        <v>130</v>
      </c>
      <c r="N4" s="42">
        <v>113</v>
      </c>
      <c r="O4" s="42">
        <v>118</v>
      </c>
      <c r="P4" s="45">
        <v>116</v>
      </c>
      <c r="Q4" s="45">
        <v>125</v>
      </c>
      <c r="R4" s="45">
        <v>98</v>
      </c>
      <c r="S4" s="45">
        <v>105</v>
      </c>
      <c r="T4" s="45">
        <v>90</v>
      </c>
      <c r="U4" s="45">
        <v>90</v>
      </c>
      <c r="V4" s="45">
        <v>85</v>
      </c>
      <c r="W4" s="45">
        <v>79</v>
      </c>
      <c r="X4" s="45" t="s">
        <v>53</v>
      </c>
    </row>
    <row r="5" spans="1:29" s="45" customFormat="1" x14ac:dyDescent="0.2">
      <c r="A5" s="42"/>
      <c r="B5" s="42" t="s">
        <v>70</v>
      </c>
      <c r="C5" s="42">
        <v>51</v>
      </c>
      <c r="D5" s="42">
        <v>51</v>
      </c>
      <c r="E5" s="42">
        <v>55</v>
      </c>
      <c r="F5" s="42">
        <v>62</v>
      </c>
      <c r="G5" s="42">
        <v>73</v>
      </c>
      <c r="H5" s="42">
        <v>66</v>
      </c>
      <c r="I5" s="42">
        <v>57</v>
      </c>
      <c r="J5" s="42">
        <v>63</v>
      </c>
      <c r="K5" s="42">
        <v>69</v>
      </c>
      <c r="L5" s="42">
        <v>53</v>
      </c>
      <c r="M5" s="42">
        <v>58</v>
      </c>
      <c r="N5" s="42">
        <v>51</v>
      </c>
      <c r="O5" s="42">
        <v>68</v>
      </c>
      <c r="P5" s="45">
        <v>61</v>
      </c>
      <c r="Q5" s="45">
        <v>59</v>
      </c>
      <c r="R5" s="45">
        <v>56</v>
      </c>
      <c r="S5" s="45">
        <v>72</v>
      </c>
      <c r="T5" s="45">
        <v>59</v>
      </c>
      <c r="U5" s="45">
        <v>47</v>
      </c>
      <c r="V5" s="45">
        <v>50</v>
      </c>
      <c r="W5" s="45">
        <v>61</v>
      </c>
      <c r="X5" s="45" t="s">
        <v>53</v>
      </c>
    </row>
    <row r="6" spans="1:29" s="55" customFormat="1" x14ac:dyDescent="0.2">
      <c r="A6" s="51"/>
      <c r="B6" s="51" t="s">
        <v>71</v>
      </c>
      <c r="C6" s="51">
        <v>22</v>
      </c>
      <c r="D6" s="51">
        <v>6</v>
      </c>
      <c r="E6" s="51">
        <v>33</v>
      </c>
      <c r="F6" s="51">
        <v>32</v>
      </c>
      <c r="G6" s="51">
        <v>31</v>
      </c>
      <c r="H6" s="51">
        <v>38</v>
      </c>
      <c r="I6" s="51">
        <v>38</v>
      </c>
      <c r="J6" s="51">
        <v>51</v>
      </c>
      <c r="K6" s="51">
        <v>48</v>
      </c>
      <c r="L6" s="51">
        <v>54</v>
      </c>
      <c r="M6" s="51">
        <v>43</v>
      </c>
      <c r="N6" s="51">
        <v>54</v>
      </c>
      <c r="O6" s="51">
        <v>45</v>
      </c>
      <c r="P6" s="55">
        <v>49</v>
      </c>
      <c r="Q6" s="55">
        <v>38</v>
      </c>
      <c r="R6" s="55">
        <v>48</v>
      </c>
      <c r="S6" s="55">
        <v>41</v>
      </c>
      <c r="T6" s="55">
        <v>52</v>
      </c>
      <c r="U6" s="55">
        <v>35</v>
      </c>
      <c r="V6" s="55">
        <v>43</v>
      </c>
      <c r="W6" s="55">
        <v>38</v>
      </c>
      <c r="X6" s="55">
        <v>46</v>
      </c>
    </row>
    <row r="7" spans="1:29" s="55" customFormat="1" x14ac:dyDescent="0.2">
      <c r="A7" s="51"/>
      <c r="B7" s="51" t="s">
        <v>72</v>
      </c>
      <c r="C7" s="51">
        <v>54</v>
      </c>
      <c r="D7" s="51">
        <v>16</v>
      </c>
      <c r="E7" s="51">
        <v>46</v>
      </c>
      <c r="F7" s="51">
        <v>40</v>
      </c>
      <c r="G7" s="51">
        <v>44</v>
      </c>
      <c r="H7" s="51">
        <v>50</v>
      </c>
      <c r="I7" s="51">
        <v>56</v>
      </c>
      <c r="J7" s="51">
        <v>69</v>
      </c>
      <c r="K7" s="51">
        <v>54</v>
      </c>
      <c r="L7" s="51">
        <v>66</v>
      </c>
      <c r="M7" s="51">
        <v>57</v>
      </c>
      <c r="N7" s="51">
        <v>70</v>
      </c>
      <c r="O7" s="51">
        <v>62</v>
      </c>
      <c r="P7" s="55">
        <v>81</v>
      </c>
      <c r="Q7" s="55">
        <v>57</v>
      </c>
      <c r="R7" s="55">
        <v>70</v>
      </c>
      <c r="S7" s="55">
        <v>58</v>
      </c>
      <c r="T7" s="55">
        <v>77</v>
      </c>
      <c r="U7" s="55">
        <v>71</v>
      </c>
      <c r="V7" s="55">
        <v>76</v>
      </c>
      <c r="W7" s="55">
        <v>63</v>
      </c>
      <c r="X7" s="55">
        <v>78</v>
      </c>
    </row>
    <row r="8" spans="1:29" s="55" customFormat="1" x14ac:dyDescent="0.2">
      <c r="A8" s="51"/>
      <c r="B8" s="51" t="s">
        <v>73</v>
      </c>
      <c r="C8" s="51">
        <v>31</v>
      </c>
      <c r="D8" s="51">
        <v>29</v>
      </c>
      <c r="E8" s="51">
        <v>43</v>
      </c>
      <c r="F8" s="51">
        <v>49</v>
      </c>
      <c r="G8" s="51">
        <v>49</v>
      </c>
      <c r="H8" s="51">
        <v>54</v>
      </c>
      <c r="I8" s="51">
        <v>43</v>
      </c>
      <c r="J8" s="51">
        <v>58</v>
      </c>
      <c r="K8" s="51">
        <v>54</v>
      </c>
      <c r="L8" s="51">
        <v>52</v>
      </c>
      <c r="M8" s="51">
        <v>42</v>
      </c>
      <c r="N8" s="51">
        <v>44</v>
      </c>
      <c r="O8" s="51">
        <v>44</v>
      </c>
      <c r="P8" s="55">
        <v>53</v>
      </c>
      <c r="Q8" s="55">
        <v>37</v>
      </c>
      <c r="R8" s="55">
        <v>48</v>
      </c>
      <c r="S8" s="55">
        <v>38</v>
      </c>
      <c r="T8" s="55">
        <v>44</v>
      </c>
      <c r="U8" s="55">
        <v>34</v>
      </c>
      <c r="V8" s="55">
        <v>40</v>
      </c>
      <c r="W8" s="55">
        <v>32</v>
      </c>
      <c r="X8" s="55">
        <v>38</v>
      </c>
    </row>
    <row r="9" spans="1:29" s="65" customFormat="1" x14ac:dyDescent="0.2">
      <c r="A9" s="61"/>
      <c r="B9" s="61" t="s">
        <v>77</v>
      </c>
      <c r="C9" s="61">
        <v>600</v>
      </c>
      <c r="D9" s="61">
        <v>156</v>
      </c>
      <c r="E9" s="61">
        <v>494</v>
      </c>
      <c r="F9" s="61">
        <v>671</v>
      </c>
      <c r="G9" s="61">
        <v>548</v>
      </c>
      <c r="H9" s="61">
        <v>590</v>
      </c>
      <c r="I9" s="61">
        <v>556</v>
      </c>
      <c r="J9" s="61">
        <v>814</v>
      </c>
      <c r="K9" s="61">
        <v>667</v>
      </c>
      <c r="L9" s="61">
        <v>625</v>
      </c>
      <c r="M9" s="61">
        <v>643</v>
      </c>
      <c r="N9" s="61">
        <v>777</v>
      </c>
      <c r="O9" s="61">
        <v>571</v>
      </c>
      <c r="P9" s="65">
        <v>501</v>
      </c>
      <c r="Q9" s="65">
        <v>556</v>
      </c>
      <c r="R9" s="65">
        <v>722</v>
      </c>
      <c r="S9" s="65">
        <v>519</v>
      </c>
      <c r="T9" s="65">
        <v>451</v>
      </c>
      <c r="U9" s="65">
        <v>492</v>
      </c>
      <c r="V9" s="65">
        <v>653</v>
      </c>
      <c r="W9" s="65">
        <v>455</v>
      </c>
      <c r="X9" s="65">
        <v>413</v>
      </c>
    </row>
    <row r="10" spans="1:29" s="65" customFormat="1" x14ac:dyDescent="0.2">
      <c r="A10" s="61"/>
      <c r="B10" s="61" t="s">
        <v>78</v>
      </c>
      <c r="C10" s="61">
        <v>169</v>
      </c>
      <c r="D10" s="61">
        <v>79</v>
      </c>
      <c r="E10" s="61">
        <v>185</v>
      </c>
      <c r="F10" s="61">
        <v>183</v>
      </c>
      <c r="G10" s="61">
        <v>160</v>
      </c>
      <c r="H10" s="61">
        <v>165</v>
      </c>
      <c r="I10" s="61">
        <v>214</v>
      </c>
      <c r="J10" s="61">
        <v>237</v>
      </c>
      <c r="K10" s="61">
        <v>219</v>
      </c>
      <c r="L10" s="61">
        <v>191</v>
      </c>
      <c r="M10" s="61">
        <v>213</v>
      </c>
      <c r="N10" s="61">
        <v>212</v>
      </c>
      <c r="O10" s="61">
        <v>203</v>
      </c>
      <c r="P10" s="65">
        <v>175</v>
      </c>
      <c r="Q10" s="65">
        <v>219</v>
      </c>
      <c r="R10" s="65">
        <v>208</v>
      </c>
      <c r="S10" s="65">
        <v>189</v>
      </c>
      <c r="T10" s="65">
        <v>138</v>
      </c>
      <c r="U10" s="65">
        <v>187</v>
      </c>
      <c r="V10" s="65">
        <v>180</v>
      </c>
      <c r="W10" s="65">
        <v>160</v>
      </c>
      <c r="X10" s="65">
        <v>150</v>
      </c>
    </row>
    <row r="11" spans="1:29" s="65" customFormat="1" x14ac:dyDescent="0.2">
      <c r="A11" s="61"/>
      <c r="B11" s="61" t="s">
        <v>79</v>
      </c>
      <c r="C11" s="61">
        <v>103</v>
      </c>
      <c r="D11" s="61">
        <v>72</v>
      </c>
      <c r="E11" s="61">
        <v>114</v>
      </c>
      <c r="F11" s="61">
        <v>132</v>
      </c>
      <c r="G11" s="61">
        <v>130</v>
      </c>
      <c r="H11" s="61">
        <v>116</v>
      </c>
      <c r="I11" s="61">
        <v>111</v>
      </c>
      <c r="J11" s="61">
        <v>129</v>
      </c>
      <c r="K11" s="61">
        <v>135</v>
      </c>
      <c r="L11" s="61">
        <v>97</v>
      </c>
      <c r="M11" s="61">
        <v>106</v>
      </c>
      <c r="N11" s="61">
        <v>106</v>
      </c>
      <c r="O11" s="61">
        <v>136</v>
      </c>
      <c r="P11" s="65">
        <v>111</v>
      </c>
      <c r="Q11" s="65">
        <v>104</v>
      </c>
      <c r="R11" s="65">
        <v>104</v>
      </c>
      <c r="S11" s="65">
        <v>114</v>
      </c>
      <c r="T11" s="65">
        <v>86</v>
      </c>
      <c r="U11" s="65">
        <v>59</v>
      </c>
      <c r="V11" s="65">
        <v>76</v>
      </c>
      <c r="W11" s="65">
        <v>79</v>
      </c>
      <c r="X11" s="65">
        <v>72</v>
      </c>
    </row>
    <row r="12" spans="1:29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29" s="75" customFormat="1" ht="15" x14ac:dyDescent="0.25">
      <c r="A13" s="77"/>
      <c r="B13" s="77" t="s">
        <v>8</v>
      </c>
      <c r="C13" s="79">
        <f t="shared" ref="C13:F13" si="0">SUM(C3:C11)</f>
        <v>1192</v>
      </c>
      <c r="D13" s="79">
        <f t="shared" si="0"/>
        <v>451</v>
      </c>
      <c r="E13" s="79">
        <f t="shared" si="0"/>
        <v>1110</v>
      </c>
      <c r="F13" s="79">
        <f t="shared" si="0"/>
        <v>1302</v>
      </c>
      <c r="G13" s="79">
        <f t="shared" ref="G13:V13" si="1">SUM(G3:G11)</f>
        <v>1197</v>
      </c>
      <c r="H13" s="79">
        <f t="shared" si="1"/>
        <v>1253</v>
      </c>
      <c r="I13" s="79">
        <f t="shared" si="1"/>
        <v>1300</v>
      </c>
      <c r="J13" s="79">
        <f t="shared" si="1"/>
        <v>1609</v>
      </c>
      <c r="K13" s="79">
        <f t="shared" si="1"/>
        <v>1492</v>
      </c>
      <c r="L13" s="79">
        <f t="shared" si="1"/>
        <v>1360</v>
      </c>
      <c r="M13" s="79">
        <f t="shared" si="1"/>
        <v>1412</v>
      </c>
      <c r="N13" s="79">
        <f t="shared" si="1"/>
        <v>1512</v>
      </c>
      <c r="O13" s="79">
        <f t="shared" si="1"/>
        <v>1335</v>
      </c>
      <c r="P13" s="79">
        <f t="shared" si="1"/>
        <v>1229</v>
      </c>
      <c r="Q13" s="79">
        <f t="shared" si="1"/>
        <v>1291</v>
      </c>
      <c r="R13" s="79">
        <f t="shared" si="1"/>
        <v>1427</v>
      </c>
      <c r="S13" s="79">
        <f t="shared" si="1"/>
        <v>1223</v>
      </c>
      <c r="T13" s="79">
        <f t="shared" si="1"/>
        <v>1067</v>
      </c>
      <c r="U13" s="79">
        <f>SUM(U3:U11)</f>
        <v>1079</v>
      </c>
      <c r="V13" s="79">
        <f t="shared" si="1"/>
        <v>1261</v>
      </c>
      <c r="W13" s="79">
        <f>SUM(W3:W11)</f>
        <v>1035</v>
      </c>
      <c r="X13" s="78">
        <f>SUM(X14:X16)</f>
        <v>797</v>
      </c>
      <c r="Y13" s="78">
        <f t="shared" ref="Y13:AA13" si="2">SUM(Y14:Y16)</f>
        <v>801.27</v>
      </c>
      <c r="Z13" s="78">
        <f t="shared" si="2"/>
        <v>974.83500000000004</v>
      </c>
      <c r="AA13" s="78">
        <f t="shared" si="2"/>
        <v>754.71</v>
      </c>
      <c r="AC13" s="79">
        <f>SUM(X13:AA13)</f>
        <v>3327.8150000000001</v>
      </c>
    </row>
    <row r="14" spans="1:29" s="43" customFormat="1" hidden="1" outlineLevel="1" x14ac:dyDescent="0.2">
      <c r="A14" s="40"/>
      <c r="B14" s="40" t="s">
        <v>92</v>
      </c>
      <c r="C14" s="40">
        <v>213</v>
      </c>
      <c r="D14" s="40">
        <v>93</v>
      </c>
      <c r="E14" s="40">
        <v>195</v>
      </c>
      <c r="F14" s="40">
        <v>195</v>
      </c>
      <c r="G14" s="72">
        <v>235</v>
      </c>
      <c r="H14" s="72">
        <v>240</v>
      </c>
      <c r="I14" s="72">
        <v>282</v>
      </c>
      <c r="J14" s="72">
        <v>251</v>
      </c>
      <c r="K14" s="72">
        <v>315</v>
      </c>
      <c r="L14" s="72">
        <v>275</v>
      </c>
      <c r="M14" s="72">
        <v>308</v>
      </c>
      <c r="N14" s="72">
        <v>249</v>
      </c>
      <c r="O14" s="72">
        <v>274</v>
      </c>
      <c r="P14" s="72">
        <v>259</v>
      </c>
      <c r="Q14" s="72">
        <v>280</v>
      </c>
      <c r="R14" s="72">
        <v>227</v>
      </c>
      <c r="S14" s="72">
        <v>264</v>
      </c>
      <c r="T14" s="72">
        <v>219</v>
      </c>
      <c r="U14" s="72">
        <v>201</v>
      </c>
      <c r="V14" s="72">
        <v>193</v>
      </c>
      <c r="W14" s="72">
        <v>208</v>
      </c>
      <c r="X14" s="90">
        <v>0</v>
      </c>
      <c r="Y14" s="36">
        <v>0</v>
      </c>
      <c r="Z14" s="36">
        <v>0</v>
      </c>
      <c r="AA14" s="43">
        <v>0</v>
      </c>
    </row>
    <row r="15" spans="1:29" s="53" customFormat="1" hidden="1" outlineLevel="1" x14ac:dyDescent="0.2">
      <c r="A15" s="47"/>
      <c r="B15" s="47" t="s">
        <v>93</v>
      </c>
      <c r="C15" s="47">
        <v>107</v>
      </c>
      <c r="D15" s="47">
        <v>51</v>
      </c>
      <c r="E15" s="47">
        <v>122</v>
      </c>
      <c r="F15" s="47">
        <v>121</v>
      </c>
      <c r="G15" s="73">
        <v>124</v>
      </c>
      <c r="H15" s="73">
        <v>142</v>
      </c>
      <c r="I15" s="73">
        <v>137</v>
      </c>
      <c r="J15" s="73">
        <v>178</v>
      </c>
      <c r="K15" s="73">
        <v>156</v>
      </c>
      <c r="L15" s="73">
        <v>172</v>
      </c>
      <c r="M15" s="73">
        <v>142</v>
      </c>
      <c r="N15" s="73">
        <v>168</v>
      </c>
      <c r="O15" s="73">
        <v>151</v>
      </c>
      <c r="P15" s="73">
        <v>183</v>
      </c>
      <c r="Q15" s="73">
        <v>132</v>
      </c>
      <c r="R15" s="73">
        <v>166</v>
      </c>
      <c r="S15" s="73">
        <v>137</v>
      </c>
      <c r="T15" s="73">
        <v>173</v>
      </c>
      <c r="U15" s="73">
        <v>140</v>
      </c>
      <c r="V15" s="73">
        <v>159</v>
      </c>
      <c r="W15" s="73">
        <v>133</v>
      </c>
      <c r="X15" s="91">
        <v>162</v>
      </c>
      <c r="Y15" s="48">
        <f>U15 * 0.9</f>
        <v>126</v>
      </c>
      <c r="Z15" s="48">
        <f t="shared" ref="Z15:AA15" si="3">V15 * 0.9</f>
        <v>143.1</v>
      </c>
      <c r="AA15" s="48">
        <f t="shared" si="3"/>
        <v>119.7</v>
      </c>
      <c r="AC15" s="74">
        <f>SUM(X15:AA15)</f>
        <v>550.80000000000007</v>
      </c>
    </row>
    <row r="16" spans="1:29" s="63" customFormat="1" hidden="1" outlineLevel="1" x14ac:dyDescent="0.2">
      <c r="A16" s="57"/>
      <c r="B16" s="57" t="s">
        <v>94</v>
      </c>
      <c r="C16" s="57">
        <v>872</v>
      </c>
      <c r="D16" s="57">
        <v>307</v>
      </c>
      <c r="E16" s="57">
        <v>793</v>
      </c>
      <c r="F16" s="57">
        <v>986</v>
      </c>
      <c r="G16" s="74">
        <v>838</v>
      </c>
      <c r="H16" s="74">
        <v>871</v>
      </c>
      <c r="I16" s="74">
        <v>881</v>
      </c>
      <c r="J16" s="74">
        <v>1180</v>
      </c>
      <c r="K16" s="74">
        <v>1021</v>
      </c>
      <c r="L16" s="74">
        <v>913</v>
      </c>
      <c r="M16" s="74">
        <v>962</v>
      </c>
      <c r="N16" s="74">
        <v>1095</v>
      </c>
      <c r="O16" s="74">
        <v>910</v>
      </c>
      <c r="P16" s="74">
        <v>787</v>
      </c>
      <c r="Q16" s="74">
        <v>879</v>
      </c>
      <c r="R16" s="74">
        <v>1034</v>
      </c>
      <c r="S16" s="74">
        <v>822</v>
      </c>
      <c r="T16" s="74">
        <v>675</v>
      </c>
      <c r="U16" s="74">
        <v>738</v>
      </c>
      <c r="V16" s="74">
        <v>909</v>
      </c>
      <c r="W16" s="74">
        <v>694</v>
      </c>
      <c r="X16" s="92">
        <v>635</v>
      </c>
      <c r="Y16" s="58">
        <f t="shared" ref="Y16:AA16" si="4">U16 * 0.915</f>
        <v>675.27</v>
      </c>
      <c r="Z16" s="58">
        <f t="shared" si="4"/>
        <v>831.73500000000001</v>
      </c>
      <c r="AA16" s="58">
        <f t="shared" si="4"/>
        <v>635.01</v>
      </c>
      <c r="AC16" s="74">
        <f>SUM(X16:AA16)</f>
        <v>2777.0150000000003</v>
      </c>
    </row>
    <row r="17" spans="1:24" collapsed="1" x14ac:dyDescent="0.2">
      <c r="A17" s="2"/>
      <c r="B17" s="2" t="s">
        <v>38</v>
      </c>
      <c r="C17" s="2">
        <v>561</v>
      </c>
      <c r="D17" s="2">
        <v>149</v>
      </c>
      <c r="E17" s="2">
        <v>400</v>
      </c>
      <c r="F17" s="2">
        <v>454</v>
      </c>
      <c r="G17" s="8">
        <v>460</v>
      </c>
      <c r="H17" s="8">
        <v>397</v>
      </c>
      <c r="I17" s="8">
        <v>416</v>
      </c>
      <c r="J17" s="8">
        <v>561</v>
      </c>
      <c r="K17" s="8">
        <v>536</v>
      </c>
      <c r="L17" s="8">
        <v>459</v>
      </c>
      <c r="M17" s="8">
        <v>461</v>
      </c>
      <c r="N17" s="8">
        <v>507</v>
      </c>
      <c r="O17" s="8">
        <v>468</v>
      </c>
      <c r="P17" s="8">
        <v>417</v>
      </c>
      <c r="Q17" s="8">
        <v>459</v>
      </c>
      <c r="R17" s="13">
        <v>499</v>
      </c>
      <c r="S17" s="8">
        <v>417</v>
      </c>
      <c r="T17" s="8">
        <v>378</v>
      </c>
      <c r="U17" s="13">
        <v>385</v>
      </c>
      <c r="V17" s="13">
        <v>449</v>
      </c>
      <c r="W17" s="13">
        <v>404</v>
      </c>
      <c r="X17" s="13">
        <v>295</v>
      </c>
    </row>
    <row r="18" spans="1:24" s="75" customFormat="1" ht="18" customHeight="1" x14ac:dyDescent="0.25">
      <c r="A18" s="77"/>
      <c r="B18" s="77" t="s">
        <v>9</v>
      </c>
      <c r="C18" s="78">
        <f t="shared" ref="C18" si="5">C13 -C17</f>
        <v>631</v>
      </c>
      <c r="D18" s="78">
        <f t="shared" ref="D18" si="6">D13 -D17</f>
        <v>302</v>
      </c>
      <c r="E18" s="78">
        <f t="shared" ref="E18" si="7">E13 -E17</f>
        <v>710</v>
      </c>
      <c r="F18" s="78">
        <f t="shared" ref="F18" si="8">F13 -F17</f>
        <v>848</v>
      </c>
      <c r="G18" s="78">
        <f t="shared" ref="G18:X18" si="9">G13 -G17</f>
        <v>737</v>
      </c>
      <c r="H18" s="78">
        <f t="shared" si="9"/>
        <v>856</v>
      </c>
      <c r="I18" s="78">
        <f t="shared" si="9"/>
        <v>884</v>
      </c>
      <c r="J18" s="78">
        <f t="shared" si="9"/>
        <v>1048</v>
      </c>
      <c r="K18" s="78">
        <f t="shared" si="9"/>
        <v>956</v>
      </c>
      <c r="L18" s="78">
        <f t="shared" si="9"/>
        <v>901</v>
      </c>
      <c r="M18" s="78">
        <f t="shared" si="9"/>
        <v>951</v>
      </c>
      <c r="N18" s="78">
        <f t="shared" si="9"/>
        <v>1005</v>
      </c>
      <c r="O18" s="78">
        <f t="shared" si="9"/>
        <v>867</v>
      </c>
      <c r="P18" s="78">
        <f t="shared" si="9"/>
        <v>812</v>
      </c>
      <c r="Q18" s="78">
        <f t="shared" si="9"/>
        <v>832</v>
      </c>
      <c r="R18" s="78">
        <f t="shared" si="9"/>
        <v>928</v>
      </c>
      <c r="S18" s="78">
        <f t="shared" si="9"/>
        <v>806</v>
      </c>
      <c r="T18" s="78">
        <f t="shared" si="9"/>
        <v>689</v>
      </c>
      <c r="U18" s="78">
        <f t="shared" si="9"/>
        <v>694</v>
      </c>
      <c r="V18" s="78">
        <f t="shared" si="9"/>
        <v>812</v>
      </c>
      <c r="W18" s="78">
        <f t="shared" si="9"/>
        <v>631</v>
      </c>
      <c r="X18" s="78">
        <f t="shared" si="9"/>
        <v>502</v>
      </c>
    </row>
    <row r="19" spans="1:24" s="38" customFormat="1" ht="15" hidden="1" outlineLevel="1" x14ac:dyDescent="0.25">
      <c r="A19" s="39"/>
      <c r="B19" s="40" t="s">
        <v>89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>
        <v>171</v>
      </c>
      <c r="T19" s="36"/>
      <c r="U19" s="36"/>
      <c r="V19" s="36"/>
      <c r="W19" s="36">
        <v>136</v>
      </c>
      <c r="X19" s="41">
        <v>0</v>
      </c>
    </row>
    <row r="20" spans="1:24" s="50" customFormat="1" ht="15" hidden="1" outlineLevel="1" x14ac:dyDescent="0.25">
      <c r="A20" s="46"/>
      <c r="B20" s="47" t="s">
        <v>90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>
        <v>96</v>
      </c>
      <c r="T20" s="48"/>
      <c r="U20" s="48"/>
      <c r="V20" s="48"/>
      <c r="W20" s="48">
        <v>88</v>
      </c>
      <c r="X20" s="49">
        <v>114</v>
      </c>
    </row>
    <row r="21" spans="1:24" s="60" customFormat="1" ht="15" hidden="1" outlineLevel="1" x14ac:dyDescent="0.25">
      <c r="A21" s="56"/>
      <c r="B21" s="57" t="s">
        <v>91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>
        <v>500</v>
      </c>
      <c r="T21" s="58"/>
      <c r="U21" s="58"/>
      <c r="V21" s="58"/>
      <c r="W21" s="58">
        <v>407</v>
      </c>
      <c r="X21" s="59">
        <v>388</v>
      </c>
    </row>
    <row r="22" spans="1:24" s="17" customFormat="1" ht="15" collapsed="1" x14ac:dyDescent="0.25">
      <c r="A22" s="3"/>
      <c r="B22" s="3" t="s">
        <v>46</v>
      </c>
      <c r="C22" s="3">
        <v>1167</v>
      </c>
      <c r="D22" s="3">
        <v>464</v>
      </c>
      <c r="E22" s="3">
        <v>557</v>
      </c>
      <c r="F22" s="3">
        <v>681</v>
      </c>
      <c r="G22" s="7">
        <v>876</v>
      </c>
      <c r="H22" s="7">
        <v>598</v>
      </c>
      <c r="I22" s="7">
        <v>689</v>
      </c>
      <c r="J22" s="7">
        <v>717</v>
      </c>
      <c r="K22" s="7">
        <v>837</v>
      </c>
      <c r="L22" s="7">
        <v>670</v>
      </c>
      <c r="M22" s="7">
        <v>699</v>
      </c>
      <c r="N22" s="7">
        <v>769</v>
      </c>
      <c r="O22" s="7">
        <v>907</v>
      </c>
      <c r="P22" s="7">
        <v>732</v>
      </c>
      <c r="Q22" s="7">
        <v>732</v>
      </c>
      <c r="R22" s="7">
        <v>806</v>
      </c>
      <c r="S22" s="7">
        <v>296</v>
      </c>
      <c r="T22" s="7">
        <v>697</v>
      </c>
      <c r="U22" s="7">
        <v>732</v>
      </c>
      <c r="V22" s="7">
        <v>1402</v>
      </c>
      <c r="W22" s="17">
        <v>747</v>
      </c>
      <c r="X22" s="7">
        <v>486</v>
      </c>
    </row>
    <row r="23" spans="1:24" s="45" customFormat="1" outlineLevel="1" x14ac:dyDescent="0.2">
      <c r="A23" s="42"/>
      <c r="B23" s="40" t="s">
        <v>83</v>
      </c>
      <c r="C23" s="40"/>
      <c r="D23" s="40"/>
      <c r="E23" s="40"/>
      <c r="F23" s="40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>
        <v>154</v>
      </c>
      <c r="T23" s="37"/>
      <c r="U23" s="37"/>
      <c r="V23" s="37"/>
      <c r="W23" s="43">
        <v>136</v>
      </c>
      <c r="X23" s="44">
        <v>0</v>
      </c>
    </row>
    <row r="24" spans="1:24" s="55" customFormat="1" outlineLevel="1" x14ac:dyDescent="0.2">
      <c r="A24" s="51"/>
      <c r="B24" s="47" t="s">
        <v>84</v>
      </c>
      <c r="C24" s="47"/>
      <c r="D24" s="47"/>
      <c r="E24" s="47"/>
      <c r="F24" s="47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>
        <v>96</v>
      </c>
      <c r="T24" s="52"/>
      <c r="U24" s="52"/>
      <c r="V24" s="52"/>
      <c r="W24" s="53">
        <v>91</v>
      </c>
      <c r="X24" s="54">
        <v>105</v>
      </c>
    </row>
    <row r="25" spans="1:24" s="65" customFormat="1" outlineLevel="1" x14ac:dyDescent="0.2">
      <c r="A25" s="61"/>
      <c r="B25" s="57" t="s">
        <v>85</v>
      </c>
      <c r="C25" s="57"/>
      <c r="D25" s="57"/>
      <c r="E25" s="57"/>
      <c r="F25" s="57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>
        <v>364</v>
      </c>
      <c r="T25" s="62"/>
      <c r="U25" s="62"/>
      <c r="V25" s="62"/>
      <c r="W25" s="63">
        <v>355</v>
      </c>
      <c r="X25" s="64">
        <v>307</v>
      </c>
    </row>
    <row r="26" spans="1:24" s="75" customFormat="1" ht="15" x14ac:dyDescent="0.25">
      <c r="A26" s="77"/>
      <c r="B26" s="77" t="s">
        <v>10</v>
      </c>
      <c r="C26" s="75">
        <f t="shared" ref="C26:F26" si="10">C18-SUM(C22:C22)</f>
        <v>-536</v>
      </c>
      <c r="D26" s="75">
        <f t="shared" si="10"/>
        <v>-162</v>
      </c>
      <c r="E26" s="75">
        <f t="shared" si="10"/>
        <v>153</v>
      </c>
      <c r="F26" s="75">
        <f t="shared" si="10"/>
        <v>167</v>
      </c>
      <c r="G26" s="75">
        <f t="shared" ref="G26:X26" si="11">G18-SUM(G22:G22)</f>
        <v>-139</v>
      </c>
      <c r="H26" s="75">
        <f t="shared" si="11"/>
        <v>258</v>
      </c>
      <c r="I26" s="75">
        <f t="shared" si="11"/>
        <v>195</v>
      </c>
      <c r="J26" s="75">
        <f t="shared" si="11"/>
        <v>331</v>
      </c>
      <c r="K26" s="75">
        <f t="shared" si="11"/>
        <v>119</v>
      </c>
      <c r="L26" s="75">
        <f t="shared" si="11"/>
        <v>231</v>
      </c>
      <c r="M26" s="78">
        <f t="shared" si="11"/>
        <v>252</v>
      </c>
      <c r="N26" s="75">
        <f t="shared" si="11"/>
        <v>236</v>
      </c>
      <c r="O26" s="75">
        <f t="shared" si="11"/>
        <v>-40</v>
      </c>
      <c r="P26" s="75">
        <f t="shared" si="11"/>
        <v>80</v>
      </c>
      <c r="Q26" s="75">
        <f t="shared" si="11"/>
        <v>100</v>
      </c>
      <c r="R26" s="75">
        <f t="shared" si="11"/>
        <v>122</v>
      </c>
      <c r="S26" s="75">
        <f t="shared" si="11"/>
        <v>510</v>
      </c>
      <c r="T26" s="75">
        <f t="shared" si="11"/>
        <v>-8</v>
      </c>
      <c r="U26" s="75">
        <f t="shared" si="11"/>
        <v>-38</v>
      </c>
      <c r="V26" s="75">
        <f t="shared" si="11"/>
        <v>-590</v>
      </c>
      <c r="W26" s="75">
        <f t="shared" si="11"/>
        <v>-116</v>
      </c>
      <c r="X26" s="75">
        <f t="shared" si="11"/>
        <v>16</v>
      </c>
    </row>
    <row r="27" spans="1:24" s="43" customFormat="1" outlineLevel="1" x14ac:dyDescent="0.2">
      <c r="A27" s="40"/>
      <c r="B27" s="40" t="s">
        <v>86</v>
      </c>
      <c r="C27" s="43">
        <v>-2</v>
      </c>
      <c r="D27" s="43">
        <v>-41</v>
      </c>
      <c r="E27" s="43">
        <v>20</v>
      </c>
      <c r="F27" s="43">
        <v>13</v>
      </c>
      <c r="G27" s="43">
        <v>29</v>
      </c>
      <c r="H27" s="43">
        <v>48</v>
      </c>
      <c r="I27" s="43">
        <v>55</v>
      </c>
      <c r="J27" s="43">
        <v>32</v>
      </c>
      <c r="K27" s="43">
        <v>50</v>
      </c>
      <c r="L27" s="43">
        <v>52</v>
      </c>
      <c r="M27" s="36">
        <v>62</v>
      </c>
      <c r="N27" s="43">
        <v>24</v>
      </c>
      <c r="O27" s="43">
        <v>14</v>
      </c>
      <c r="P27" s="43">
        <v>3</v>
      </c>
      <c r="Q27" s="43">
        <v>35</v>
      </c>
      <c r="R27" s="43">
        <v>-14</v>
      </c>
      <c r="S27" s="43">
        <v>1</v>
      </c>
      <c r="T27" s="43">
        <v>-17</v>
      </c>
      <c r="U27" s="43">
        <v>-3</v>
      </c>
      <c r="V27" s="43">
        <v>-21</v>
      </c>
      <c r="W27" s="43">
        <v>-13</v>
      </c>
    </row>
    <row r="28" spans="1:24" s="53" customFormat="1" outlineLevel="1" x14ac:dyDescent="0.2">
      <c r="A28" s="47"/>
      <c r="B28" s="47" t="s">
        <v>87</v>
      </c>
      <c r="C28" s="53">
        <v>-23</v>
      </c>
      <c r="D28" s="53">
        <v>-29</v>
      </c>
      <c r="E28" s="53">
        <v>0</v>
      </c>
      <c r="F28" s="53">
        <v>-8</v>
      </c>
      <c r="G28" s="53">
        <v>-18</v>
      </c>
      <c r="H28" s="53">
        <v>11</v>
      </c>
      <c r="I28" s="53">
        <v>1</v>
      </c>
      <c r="J28" s="53">
        <v>16</v>
      </c>
      <c r="K28" s="53">
        <v>-15</v>
      </c>
      <c r="L28" s="53">
        <v>19</v>
      </c>
      <c r="M28" s="48">
        <v>8</v>
      </c>
      <c r="N28" s="53">
        <v>18</v>
      </c>
      <c r="O28" s="53">
        <v>-7</v>
      </c>
      <c r="P28" s="53">
        <v>16</v>
      </c>
      <c r="Q28" s="53">
        <v>-9</v>
      </c>
      <c r="R28" s="53">
        <v>4</v>
      </c>
      <c r="S28" s="53">
        <v>-8</v>
      </c>
      <c r="T28" s="53">
        <v>4</v>
      </c>
      <c r="U28" s="53">
        <v>-5</v>
      </c>
      <c r="V28" s="53">
        <v>-6</v>
      </c>
      <c r="W28" s="53">
        <v>-10</v>
      </c>
      <c r="X28" s="53">
        <v>4</v>
      </c>
    </row>
    <row r="29" spans="1:24" s="63" customFormat="1" outlineLevel="1" x14ac:dyDescent="0.2">
      <c r="A29" s="57"/>
      <c r="B29" s="57" t="s">
        <v>88</v>
      </c>
      <c r="C29" s="63">
        <v>139</v>
      </c>
      <c r="D29" s="63">
        <v>-48</v>
      </c>
      <c r="E29" s="63">
        <v>190</v>
      </c>
      <c r="F29" s="63">
        <v>281</v>
      </c>
      <c r="G29" s="63">
        <v>172</v>
      </c>
      <c r="H29" s="63">
        <v>240</v>
      </c>
      <c r="I29" s="63">
        <v>220</v>
      </c>
      <c r="J29" s="63">
        <v>335</v>
      </c>
      <c r="K29" s="63">
        <v>210</v>
      </c>
      <c r="L29" s="63">
        <v>222</v>
      </c>
      <c r="M29" s="58">
        <v>248</v>
      </c>
      <c r="N29" s="63">
        <v>251</v>
      </c>
      <c r="O29" s="63">
        <v>147</v>
      </c>
      <c r="P29" s="63">
        <v>130</v>
      </c>
      <c r="Q29" s="63">
        <v>169</v>
      </c>
      <c r="R29" s="63">
        <v>219</v>
      </c>
      <c r="S29" s="63">
        <v>116</v>
      </c>
      <c r="T29" s="63">
        <v>75</v>
      </c>
      <c r="U29" s="63">
        <v>87</v>
      </c>
      <c r="V29" s="63">
        <v>147</v>
      </c>
      <c r="W29" s="63">
        <v>32</v>
      </c>
      <c r="X29" s="63">
        <v>63</v>
      </c>
    </row>
    <row r="30" spans="1:24" x14ac:dyDescent="0.2">
      <c r="B30" s="1" t="s">
        <v>47</v>
      </c>
      <c r="C30" s="13">
        <v>-540</v>
      </c>
      <c r="D30" s="13">
        <v>-175</v>
      </c>
      <c r="E30" s="13">
        <v>141</v>
      </c>
      <c r="F30" s="13">
        <v>173</v>
      </c>
      <c r="G30" s="8">
        <v>-136</v>
      </c>
      <c r="H30" s="8">
        <v>219</v>
      </c>
      <c r="I30" s="8">
        <v>198</v>
      </c>
      <c r="J30" s="8">
        <v>342</v>
      </c>
      <c r="K30" s="8">
        <v>119</v>
      </c>
      <c r="L30" s="8">
        <v>231</v>
      </c>
      <c r="M30" s="8">
        <v>259</v>
      </c>
      <c r="N30" s="8">
        <v>228</v>
      </c>
      <c r="O30" s="8">
        <v>-70</v>
      </c>
      <c r="P30" s="8">
        <v>50</v>
      </c>
      <c r="Q30" s="8">
        <v>101</v>
      </c>
      <c r="R30" s="13">
        <v>123</v>
      </c>
      <c r="S30" s="8">
        <v>-557</v>
      </c>
      <c r="T30" s="8">
        <v>-9</v>
      </c>
      <c r="U30" s="8">
        <v>-11</v>
      </c>
      <c r="V30" s="13">
        <v>-605</v>
      </c>
      <c r="W30" s="13">
        <v>-102</v>
      </c>
      <c r="X30" s="13">
        <v>40</v>
      </c>
    </row>
    <row r="31" spans="1:24" x14ac:dyDescent="0.2">
      <c r="B31" s="1" t="s">
        <v>48</v>
      </c>
      <c r="C31" s="13">
        <v>12</v>
      </c>
      <c r="D31" s="13">
        <v>5</v>
      </c>
      <c r="E31" s="13">
        <v>20</v>
      </c>
      <c r="F31" s="13">
        <v>-5</v>
      </c>
      <c r="G31" s="8">
        <v>46</v>
      </c>
      <c r="H31" s="8">
        <v>0</v>
      </c>
      <c r="I31" s="8">
        <v>-2</v>
      </c>
      <c r="J31" s="8">
        <v>19</v>
      </c>
      <c r="K31" s="8">
        <v>38</v>
      </c>
      <c r="L31" s="8">
        <v>28</v>
      </c>
      <c r="M31" s="8">
        <v>35</v>
      </c>
      <c r="N31" s="8">
        <v>3</v>
      </c>
      <c r="O31" s="8">
        <v>-37</v>
      </c>
      <c r="P31" s="8">
        <v>2</v>
      </c>
      <c r="Q31" s="8">
        <v>11</v>
      </c>
      <c r="R31" s="13">
        <v>18</v>
      </c>
      <c r="S31" s="8">
        <v>-85</v>
      </c>
      <c r="T31" s="8">
        <v>3</v>
      </c>
      <c r="U31" s="8">
        <v>-34</v>
      </c>
      <c r="V31" s="13">
        <v>-59</v>
      </c>
      <c r="W31" s="13">
        <v>542</v>
      </c>
      <c r="X31" s="13">
        <v>-16</v>
      </c>
    </row>
    <row r="32" spans="1:24" s="75" customFormat="1" ht="15" x14ac:dyDescent="0.25">
      <c r="B32" s="76" t="s">
        <v>11</v>
      </c>
      <c r="C32" s="75">
        <f t="shared" ref="C32" si="12">C30-C31</f>
        <v>-552</v>
      </c>
      <c r="D32" s="75">
        <f t="shared" ref="D32" si="13">D30-D31</f>
        <v>-180</v>
      </c>
      <c r="E32" s="75">
        <f t="shared" ref="E32" si="14">E30-E31</f>
        <v>121</v>
      </c>
      <c r="F32" s="75">
        <f t="shared" ref="F32" si="15">F30-F31</f>
        <v>178</v>
      </c>
      <c r="G32" s="75">
        <f t="shared" ref="G32:V32" si="16">G30-G31</f>
        <v>-182</v>
      </c>
      <c r="H32" s="75">
        <f t="shared" si="16"/>
        <v>219</v>
      </c>
      <c r="I32" s="75">
        <f t="shared" si="16"/>
        <v>200</v>
      </c>
      <c r="J32" s="75">
        <f t="shared" si="16"/>
        <v>323</v>
      </c>
      <c r="K32" s="75">
        <f t="shared" si="16"/>
        <v>81</v>
      </c>
      <c r="L32" s="75">
        <f t="shared" si="16"/>
        <v>203</v>
      </c>
      <c r="M32" s="75">
        <f t="shared" si="16"/>
        <v>224</v>
      </c>
      <c r="N32" s="75">
        <f t="shared" si="16"/>
        <v>225</v>
      </c>
      <c r="O32" s="75">
        <f t="shared" si="16"/>
        <v>-33</v>
      </c>
      <c r="P32" s="75">
        <f t="shared" si="16"/>
        <v>48</v>
      </c>
      <c r="Q32" s="75">
        <f t="shared" si="16"/>
        <v>90</v>
      </c>
      <c r="R32" s="75">
        <f t="shared" si="16"/>
        <v>105</v>
      </c>
      <c r="S32" s="75">
        <f t="shared" si="16"/>
        <v>-472</v>
      </c>
      <c r="T32" s="75">
        <f t="shared" si="16"/>
        <v>-12</v>
      </c>
      <c r="U32" s="75">
        <f t="shared" si="16"/>
        <v>23</v>
      </c>
      <c r="V32" s="75">
        <f t="shared" si="16"/>
        <v>-546</v>
      </c>
      <c r="W32" s="75">
        <f>W30-W31</f>
        <v>-644</v>
      </c>
      <c r="X32" s="75">
        <f>X30-X31</f>
        <v>56</v>
      </c>
    </row>
    <row r="33" spans="2:24" x14ac:dyDescent="0.2">
      <c r="B33" s="1" t="s">
        <v>40</v>
      </c>
      <c r="C33" s="4">
        <v>-3.69</v>
      </c>
      <c r="D33" s="4">
        <v>-1.21</v>
      </c>
      <c r="E33" s="4">
        <v>0.81</v>
      </c>
      <c r="F33" s="4">
        <v>1.19</v>
      </c>
      <c r="G33" s="4">
        <v>-1.21</v>
      </c>
      <c r="H33" s="4">
        <v>1.45</v>
      </c>
      <c r="I33" s="4">
        <v>1.31</v>
      </c>
      <c r="J33" s="4">
        <v>2.15</v>
      </c>
      <c r="K33" s="4">
        <v>0.55000000000000004</v>
      </c>
      <c r="L33" s="4">
        <v>1.42</v>
      </c>
      <c r="M33" s="4">
        <v>1.64</v>
      </c>
      <c r="N33" s="4">
        <v>1.7430000000000001</v>
      </c>
      <c r="O33" s="4">
        <v>-0.28000000000000003</v>
      </c>
      <c r="P33" s="4">
        <v>0.41</v>
      </c>
      <c r="Q33" s="4">
        <v>0.77</v>
      </c>
      <c r="R33" s="13">
        <v>0.89</v>
      </c>
      <c r="S33" s="4">
        <v>-4.03</v>
      </c>
      <c r="T33" s="4">
        <v>-0.11</v>
      </c>
      <c r="U33" s="4">
        <v>0.2</v>
      </c>
      <c r="V33" s="4">
        <v>-4.6100000000000003</v>
      </c>
      <c r="W33" s="13">
        <v>-5.44</v>
      </c>
      <c r="X33" s="4">
        <v>0.44</v>
      </c>
    </row>
    <row r="34" spans="2:24" x14ac:dyDescent="0.2">
      <c r="B34" s="1" t="s">
        <v>39</v>
      </c>
      <c r="C34" s="1">
        <v>-3.69</v>
      </c>
      <c r="D34" s="1">
        <v>-1.21</v>
      </c>
      <c r="E34" s="1">
        <v>0.81</v>
      </c>
      <c r="F34" s="1">
        <v>1.18</v>
      </c>
      <c r="G34" s="1">
        <v>-1.21</v>
      </c>
      <c r="H34" s="1">
        <v>1.41</v>
      </c>
      <c r="I34" s="1">
        <v>1.3</v>
      </c>
      <c r="J34" s="1">
        <v>2.11</v>
      </c>
      <c r="K34" s="1">
        <v>0.54</v>
      </c>
      <c r="L34" s="1">
        <v>1.4</v>
      </c>
      <c r="M34" s="1">
        <v>1.63</v>
      </c>
      <c r="N34" s="1">
        <v>1.72</v>
      </c>
      <c r="O34" s="1">
        <v>-0.28000000000000003</v>
      </c>
      <c r="P34" s="8">
        <v>0.41</v>
      </c>
      <c r="Q34" s="8">
        <v>0.77</v>
      </c>
      <c r="R34" s="13">
        <v>0.89</v>
      </c>
      <c r="S34" s="8">
        <v>-4.03</v>
      </c>
      <c r="T34" s="8">
        <v>-0.11</v>
      </c>
      <c r="U34" s="8">
        <v>0.2</v>
      </c>
      <c r="V34" s="13">
        <v>-4.6100000000000003</v>
      </c>
      <c r="W34" s="13">
        <v>-5.44</v>
      </c>
      <c r="X34" s="13">
        <v>0.44</v>
      </c>
    </row>
    <row r="36" spans="2:24" s="70" customFormat="1" outlineLevel="1" x14ac:dyDescent="0.2">
      <c r="B36" s="71" t="s">
        <v>96</v>
      </c>
      <c r="C36" s="70" t="s">
        <v>53</v>
      </c>
      <c r="D36" s="70" t="s">
        <v>53</v>
      </c>
      <c r="E36" s="70" t="s">
        <v>53</v>
      </c>
      <c r="F36" s="70" t="s">
        <v>53</v>
      </c>
      <c r="G36" s="70">
        <f t="shared" ref="G36" si="17">(G16/C16)-1</f>
        <v>-3.8990825688073438E-2</v>
      </c>
      <c r="H36" s="70">
        <f t="shared" ref="H36" si="18">(H16/D16)-1</f>
        <v>1.8371335504885993</v>
      </c>
      <c r="I36" s="70">
        <f t="shared" ref="I36" si="19">(I16/E16)-1</f>
        <v>0.11097099621689788</v>
      </c>
      <c r="J36" s="70">
        <f t="shared" ref="J36:U36" si="20">(J16/F16)-1</f>
        <v>0.19675456389452339</v>
      </c>
      <c r="K36" s="70">
        <f t="shared" si="20"/>
        <v>0.21837708830548919</v>
      </c>
      <c r="L36" s="70">
        <f t="shared" si="20"/>
        <v>4.8220436280137724E-2</v>
      </c>
      <c r="M36" s="70">
        <f t="shared" si="20"/>
        <v>9.1940976163450649E-2</v>
      </c>
      <c r="N36" s="70">
        <f t="shared" si="20"/>
        <v>-7.2033898305084776E-2</v>
      </c>
      <c r="O36" s="70">
        <f t="shared" si="20"/>
        <v>-0.10871694417237998</v>
      </c>
      <c r="P36" s="70">
        <f t="shared" si="20"/>
        <v>-0.13800657174151154</v>
      </c>
      <c r="Q36" s="70">
        <f t="shared" si="20"/>
        <v>-8.6278586278586311E-2</v>
      </c>
      <c r="R36" s="70">
        <f t="shared" si="20"/>
        <v>-5.5707762557077656E-2</v>
      </c>
      <c r="S36" s="70">
        <f t="shared" si="20"/>
        <v>-9.6703296703296693E-2</v>
      </c>
      <c r="T36" s="70">
        <f t="shared" si="20"/>
        <v>-0.14231257941550191</v>
      </c>
      <c r="U36" s="70">
        <f t="shared" si="20"/>
        <v>-0.16040955631399323</v>
      </c>
      <c r="V36" s="70">
        <f>(V16/R16)-1</f>
        <v>-0.120889748549323</v>
      </c>
      <c r="W36" s="70">
        <f>(W16/S16)-1</f>
        <v>-0.15571776155717765</v>
      </c>
      <c r="X36" s="70">
        <f>(X16/T16)-1</f>
        <v>-5.9259259259259234E-2</v>
      </c>
    </row>
    <row r="37" spans="2:24" s="68" customFormat="1" outlineLevel="1" x14ac:dyDescent="0.2">
      <c r="B37" s="69" t="s">
        <v>97</v>
      </c>
      <c r="C37" s="68" t="s">
        <v>53</v>
      </c>
      <c r="D37" s="68" t="s">
        <v>53</v>
      </c>
      <c r="E37" s="68" t="s">
        <v>53</v>
      </c>
      <c r="F37" s="68" t="s">
        <v>53</v>
      </c>
      <c r="G37" s="68">
        <f t="shared" ref="G37" si="21">(G15/C15) -1</f>
        <v>0.1588785046728971</v>
      </c>
      <c r="H37" s="68">
        <f t="shared" ref="H37" si="22">(H15/D15) -1</f>
        <v>1.784313725490196</v>
      </c>
      <c r="I37" s="68">
        <f t="shared" ref="I37" si="23">(I15/E15) -1</f>
        <v>0.12295081967213117</v>
      </c>
      <c r="J37" s="68">
        <f t="shared" ref="J37" si="24">(J15/F15) -1</f>
        <v>0.47107438016528924</v>
      </c>
      <c r="K37" s="68">
        <f t="shared" ref="K37:U37" si="25">(K15/G15) -1</f>
        <v>0.25806451612903225</v>
      </c>
      <c r="L37" s="68">
        <f t="shared" si="25"/>
        <v>0.21126760563380276</v>
      </c>
      <c r="M37" s="68">
        <f t="shared" si="25"/>
        <v>3.649635036496357E-2</v>
      </c>
      <c r="N37" s="68">
        <f t="shared" si="25"/>
        <v>-5.6179775280898903E-2</v>
      </c>
      <c r="O37" s="68">
        <f t="shared" si="25"/>
        <v>-3.2051282051282048E-2</v>
      </c>
      <c r="P37" s="68">
        <f t="shared" si="25"/>
        <v>6.3953488372092915E-2</v>
      </c>
      <c r="Q37" s="68">
        <f t="shared" si="25"/>
        <v>-7.0422535211267623E-2</v>
      </c>
      <c r="R37" s="68">
        <f t="shared" si="25"/>
        <v>-1.1904761904761862E-2</v>
      </c>
      <c r="S37" s="68">
        <f t="shared" si="25"/>
        <v>-9.27152317880795E-2</v>
      </c>
      <c r="T37" s="68">
        <f t="shared" si="25"/>
        <v>-5.4644808743169349E-2</v>
      </c>
      <c r="U37" s="68">
        <f t="shared" si="25"/>
        <v>6.0606060606060552E-2</v>
      </c>
      <c r="V37" s="68">
        <f>(V15/R15) -1</f>
        <v>-4.216867469879515E-2</v>
      </c>
      <c r="W37" s="68">
        <f>(W15/S15) -1</f>
        <v>-2.9197080291970767E-2</v>
      </c>
      <c r="X37" s="68">
        <f>(X15/T15) -1</f>
        <v>-6.3583815028901758E-2</v>
      </c>
    </row>
    <row r="38" spans="2:24" s="66" customFormat="1" outlineLevel="1" x14ac:dyDescent="0.2">
      <c r="B38" s="67" t="s">
        <v>98</v>
      </c>
      <c r="C38" s="66" t="s">
        <v>53</v>
      </c>
      <c r="D38" s="66" t="s">
        <v>53</v>
      </c>
      <c r="E38" s="66" t="s">
        <v>53</v>
      </c>
      <c r="F38" s="66" t="s">
        <v>53</v>
      </c>
      <c r="G38" s="66">
        <f t="shared" ref="G38" si="26">(G14/C14)-1</f>
        <v>0.10328638497652576</v>
      </c>
      <c r="H38" s="66">
        <f t="shared" ref="H38" si="27">(H14/D14)-1</f>
        <v>1.5806451612903225</v>
      </c>
      <c r="I38" s="66">
        <f t="shared" ref="I38" si="28">(I14/E14)-1</f>
        <v>0.44615384615384612</v>
      </c>
      <c r="J38" s="66">
        <f t="shared" ref="J38" si="29">(J14/F14)-1</f>
        <v>0.28717948717948727</v>
      </c>
      <c r="K38" s="66">
        <f t="shared" ref="K38:V38" si="30">(K14/G14)-1</f>
        <v>0.34042553191489366</v>
      </c>
      <c r="L38" s="66">
        <f t="shared" si="30"/>
        <v>0.14583333333333326</v>
      </c>
      <c r="M38" s="66">
        <f t="shared" si="30"/>
        <v>9.219858156028371E-2</v>
      </c>
      <c r="N38" s="66">
        <f t="shared" si="30"/>
        <v>-7.9681274900398336E-3</v>
      </c>
      <c r="O38" s="66">
        <f t="shared" si="30"/>
        <v>-0.13015873015873014</v>
      </c>
      <c r="P38" s="66">
        <f t="shared" si="30"/>
        <v>-5.8181818181818223E-2</v>
      </c>
      <c r="Q38" s="66">
        <f t="shared" si="30"/>
        <v>-9.0909090909090939E-2</v>
      </c>
      <c r="R38" s="66">
        <f t="shared" si="30"/>
        <v>-8.8353413654618462E-2</v>
      </c>
      <c r="S38" s="66">
        <f t="shared" si="30"/>
        <v>-3.6496350364963459E-2</v>
      </c>
      <c r="T38" s="66">
        <f t="shared" si="30"/>
        <v>-0.15444015444015446</v>
      </c>
      <c r="U38" s="66">
        <f t="shared" si="30"/>
        <v>-0.28214285714285714</v>
      </c>
      <c r="V38" s="66">
        <f t="shared" si="30"/>
        <v>-0.14977973568281944</v>
      </c>
      <c r="W38" s="66">
        <f>(W14/S14)-1</f>
        <v>-0.21212121212121215</v>
      </c>
      <c r="X38" s="66" t="s">
        <v>53</v>
      </c>
    </row>
    <row r="39" spans="2:24" x14ac:dyDescent="0.2">
      <c r="B39" s="1" t="s">
        <v>44</v>
      </c>
      <c r="G39" s="15">
        <f t="shared" ref="G39:J39" si="31">(G13/C13) - 1</f>
        <v>4.1946308724831738E-3</v>
      </c>
      <c r="H39" s="15">
        <f t="shared" si="31"/>
        <v>1.7782705099778271</v>
      </c>
      <c r="I39" s="15">
        <f t="shared" si="31"/>
        <v>0.1711711711711712</v>
      </c>
      <c r="J39" s="15">
        <f t="shared" si="31"/>
        <v>0.23579109062980042</v>
      </c>
      <c r="K39" s="15">
        <f t="shared" ref="K39:X39" si="32">(K13/G13) - 1</f>
        <v>0.2464494569757727</v>
      </c>
      <c r="L39" s="15">
        <f t="shared" si="32"/>
        <v>8.5395051875498895E-2</v>
      </c>
      <c r="M39" s="15">
        <f t="shared" si="32"/>
        <v>8.6153846153846247E-2</v>
      </c>
      <c r="N39" s="15">
        <f t="shared" si="32"/>
        <v>-6.0285891858297025E-2</v>
      </c>
      <c r="O39" s="15">
        <f t="shared" si="32"/>
        <v>-0.10522788203753353</v>
      </c>
      <c r="P39" s="15">
        <f t="shared" si="32"/>
        <v>-9.6323529411764697E-2</v>
      </c>
      <c r="Q39" s="15">
        <f t="shared" si="32"/>
        <v>-8.5694050991501403E-2</v>
      </c>
      <c r="R39" s="15">
        <f t="shared" si="32"/>
        <v>-5.6216931216931165E-2</v>
      </c>
      <c r="S39" s="15">
        <f t="shared" si="32"/>
        <v>-8.3895131086142327E-2</v>
      </c>
      <c r="T39" s="15">
        <f t="shared" si="32"/>
        <v>-0.13181448331977219</v>
      </c>
      <c r="U39" s="15">
        <f t="shared" si="32"/>
        <v>-0.16421378776142526</v>
      </c>
      <c r="V39" s="15">
        <f t="shared" si="32"/>
        <v>-0.11632796075683249</v>
      </c>
      <c r="W39" s="15">
        <f t="shared" si="32"/>
        <v>-0.1537203597710548</v>
      </c>
      <c r="X39" s="15">
        <f t="shared" si="32"/>
        <v>-0.25304592314901597</v>
      </c>
    </row>
    <row r="40" spans="2:24" x14ac:dyDescent="0.2">
      <c r="B40" s="1" t="s">
        <v>45</v>
      </c>
      <c r="C40" s="13" t="s">
        <v>53</v>
      </c>
      <c r="D40" s="15">
        <f t="shared" ref="D40:F40" si="33" xml:space="preserve"> (D13/C13) - 1</f>
        <v>-0.62164429530201337</v>
      </c>
      <c r="E40" s="15">
        <f t="shared" si="33"/>
        <v>1.4611973392461199</v>
      </c>
      <c r="F40" s="15">
        <f t="shared" si="33"/>
        <v>0.17297297297297298</v>
      </c>
      <c r="G40" s="15">
        <f xml:space="preserve"> (G13/F13) - 1</f>
        <v>-8.064516129032262E-2</v>
      </c>
      <c r="H40" s="15">
        <f t="shared" ref="H40:J40" si="34" xml:space="preserve"> (H13/G13) - 1</f>
        <v>4.6783625730994149E-2</v>
      </c>
      <c r="I40" s="15">
        <f t="shared" si="34"/>
        <v>3.750997605746198E-2</v>
      </c>
      <c r="J40" s="15">
        <f t="shared" si="34"/>
        <v>0.23769230769230765</v>
      </c>
      <c r="K40" s="15">
        <f t="shared" ref="K40:X40" si="35" xml:space="preserve"> (K13/J13) - 1</f>
        <v>-7.2715972653822236E-2</v>
      </c>
      <c r="L40" s="15">
        <f t="shared" si="35"/>
        <v>-8.8471849865951691E-2</v>
      </c>
      <c r="M40" s="15">
        <f t="shared" si="35"/>
        <v>3.8235294117647145E-2</v>
      </c>
      <c r="N40" s="15">
        <f t="shared" si="35"/>
        <v>7.0821529745042522E-2</v>
      </c>
      <c r="O40" s="15">
        <f t="shared" si="35"/>
        <v>-0.11706349206349209</v>
      </c>
      <c r="P40" s="15">
        <f t="shared" si="35"/>
        <v>-7.940074906367045E-2</v>
      </c>
      <c r="Q40" s="15">
        <f t="shared" si="35"/>
        <v>5.0447518307567218E-2</v>
      </c>
      <c r="R40" s="15">
        <f t="shared" si="35"/>
        <v>0.10534469403563129</v>
      </c>
      <c r="S40" s="15">
        <f t="shared" si="35"/>
        <v>-0.14295725297827611</v>
      </c>
      <c r="T40" s="15">
        <f t="shared" si="35"/>
        <v>-0.12755519215044975</v>
      </c>
      <c r="U40" s="15">
        <f t="shared" si="35"/>
        <v>1.1246485473289658E-2</v>
      </c>
      <c r="V40" s="15">
        <f t="shared" si="35"/>
        <v>0.16867469879518082</v>
      </c>
      <c r="W40" s="15">
        <f t="shared" si="35"/>
        <v>-0.17922283901665348</v>
      </c>
      <c r="X40" s="15">
        <f t="shared" si="35"/>
        <v>-0.22995169082125599</v>
      </c>
    </row>
    <row r="41" spans="2:24" x14ac:dyDescent="0.2">
      <c r="B41" s="1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2:24" s="43" customFormat="1" hidden="1" outlineLevel="1" x14ac:dyDescent="0.2">
      <c r="B42" s="82" t="s">
        <v>95</v>
      </c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>
        <v>0.64800000000000002</v>
      </c>
      <c r="T42" s="83"/>
      <c r="U42" s="83"/>
      <c r="V42" s="83"/>
      <c r="W42" s="83">
        <v>0.65400000000000003</v>
      </c>
      <c r="X42" s="83"/>
    </row>
    <row r="43" spans="2:24" s="53" customFormat="1" hidden="1" outlineLevel="1" x14ac:dyDescent="0.2">
      <c r="B43" s="84" t="s">
        <v>81</v>
      </c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>
        <v>0.7</v>
      </c>
      <c r="T43" s="85"/>
      <c r="U43" s="85"/>
      <c r="V43" s="85"/>
      <c r="W43" s="85">
        <v>0.66</v>
      </c>
      <c r="X43" s="85"/>
    </row>
    <row r="44" spans="2:24" s="63" customFormat="1" hidden="1" outlineLevel="1" x14ac:dyDescent="0.2">
      <c r="B44" s="86" t="s">
        <v>82</v>
      </c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>
        <v>0.61</v>
      </c>
      <c r="T44" s="87"/>
      <c r="U44" s="87"/>
      <c r="V44" s="87"/>
      <c r="W44" s="87">
        <v>0.59</v>
      </c>
      <c r="X44" s="87"/>
    </row>
    <row r="45" spans="2:24" s="75" customFormat="1" ht="15" collapsed="1" x14ac:dyDescent="0.25">
      <c r="B45" s="76" t="s">
        <v>52</v>
      </c>
      <c r="C45" s="80">
        <v>0.52900000000000003</v>
      </c>
      <c r="D45" s="80">
        <v>0.67</v>
      </c>
      <c r="E45" s="80">
        <v>0.64</v>
      </c>
      <c r="F45" s="80">
        <v>0.65</v>
      </c>
      <c r="G45" s="80">
        <v>0.61599999999999999</v>
      </c>
      <c r="H45" s="80">
        <v>0.68300000000000005</v>
      </c>
      <c r="I45" s="80">
        <v>0.67600000000000005</v>
      </c>
      <c r="J45" s="80">
        <v>0.65</v>
      </c>
      <c r="K45" s="80">
        <v>0.64600000000000002</v>
      </c>
      <c r="L45" s="80">
        <v>66.3</v>
      </c>
      <c r="M45" s="80">
        <v>0.67400000000000004</v>
      </c>
      <c r="N45" s="80">
        <v>0.66500000000000004</v>
      </c>
      <c r="O45" s="80">
        <v>0.64900000000000002</v>
      </c>
      <c r="P45" s="80">
        <v>0.66100000000000003</v>
      </c>
      <c r="Q45" s="80">
        <v>0.64</v>
      </c>
      <c r="R45" s="80">
        <v>0.627</v>
      </c>
      <c r="S45" s="80">
        <v>0.63</v>
      </c>
      <c r="T45" s="80">
        <v>0.64600000000000002</v>
      </c>
      <c r="U45" s="80">
        <v>0.64</v>
      </c>
      <c r="V45" s="80">
        <v>0.61</v>
      </c>
      <c r="W45" s="80">
        <v>0.61</v>
      </c>
      <c r="X45" s="80">
        <v>0.63</v>
      </c>
    </row>
    <row r="46" spans="2:24" x14ac:dyDescent="0.2">
      <c r="B46" s="1"/>
      <c r="G46" s="15"/>
      <c r="H46" s="15"/>
      <c r="I46" s="15"/>
      <c r="J46" s="15"/>
      <c r="K46" s="15"/>
      <c r="L46" s="15"/>
      <c r="M46" s="15"/>
      <c r="N46" s="16"/>
      <c r="O46" s="16"/>
      <c r="P46" s="16"/>
      <c r="Q46" s="16"/>
      <c r="R46" s="16"/>
      <c r="S46" s="16"/>
      <c r="T46" s="16"/>
      <c r="U46" s="16"/>
      <c r="V46" s="16"/>
      <c r="W46" s="15"/>
    </row>
    <row r="47" spans="2:24" s="66" customFormat="1" outlineLevel="1" x14ac:dyDescent="0.2">
      <c r="B47" s="67" t="s">
        <v>80</v>
      </c>
      <c r="C47" s="66">
        <v>-8.9999999999999993E-3</v>
      </c>
      <c r="D47" s="66">
        <v>-0.441</v>
      </c>
      <c r="E47" s="66">
        <v>0.10299999999999999</v>
      </c>
      <c r="F47" s="66">
        <v>6.7000000000000004E-2</v>
      </c>
      <c r="G47" s="66">
        <v>0.123</v>
      </c>
      <c r="H47" s="66">
        <v>0.2</v>
      </c>
      <c r="I47" s="66">
        <v>0.19500000000000001</v>
      </c>
      <c r="J47" s="66">
        <v>0.16600000000000001</v>
      </c>
      <c r="K47" s="66">
        <v>0.159</v>
      </c>
      <c r="L47" s="66">
        <v>0.189</v>
      </c>
      <c r="M47" s="66">
        <v>0.20100000000000001</v>
      </c>
      <c r="N47" s="66">
        <v>9.6000000000000002E-2</v>
      </c>
      <c r="O47" s="66">
        <v>5.0999999999999997E-2</v>
      </c>
      <c r="P47" s="66">
        <v>1.2E-2</v>
      </c>
      <c r="Q47" s="66">
        <v>0.125</v>
      </c>
      <c r="R47" s="66">
        <v>-0.06</v>
      </c>
      <c r="S47" s="66">
        <v>4.0000000000000001E-3</v>
      </c>
      <c r="T47" s="66">
        <v>-7.8E-2</v>
      </c>
      <c r="U47" s="66">
        <v>-1.4999999999999999E-2</v>
      </c>
      <c r="V47" s="66">
        <v>-0.109</v>
      </c>
      <c r="W47" s="66">
        <v>-6.3E-2</v>
      </c>
      <c r="X47" s="66" t="s">
        <v>53</v>
      </c>
    </row>
    <row r="48" spans="2:24" s="68" customFormat="1" outlineLevel="1" x14ac:dyDescent="0.2">
      <c r="B48" s="69" t="s">
        <v>81</v>
      </c>
      <c r="C48" s="68">
        <v>-0.215</v>
      </c>
      <c r="D48" s="68">
        <v>-0.56899999999999995</v>
      </c>
      <c r="E48" s="68">
        <v>0</v>
      </c>
      <c r="F48" s="68">
        <v>-6.6000000000000003E-2</v>
      </c>
      <c r="G48" s="68">
        <v>-0.14499999999999999</v>
      </c>
      <c r="H48" s="68">
        <v>7.6999999999999999E-2</v>
      </c>
      <c r="I48" s="68">
        <v>7.0000000000000001E-3</v>
      </c>
      <c r="J48" s="68">
        <v>9.2999999999999999E-2</v>
      </c>
      <c r="K48" s="68">
        <v>-9.6000000000000002E-2</v>
      </c>
      <c r="L48" s="68">
        <v>0.11</v>
      </c>
      <c r="M48" s="68">
        <v>5.6000000000000001E-2</v>
      </c>
      <c r="N48" s="68">
        <v>0.107</v>
      </c>
      <c r="O48" s="68">
        <v>-4.5999999999999999E-2</v>
      </c>
      <c r="P48" s="68">
        <v>8.6999999999999994E-2</v>
      </c>
      <c r="Q48" s="68">
        <v>6.8000000000000005E-2</v>
      </c>
      <c r="R48" s="68">
        <v>0.02</v>
      </c>
      <c r="S48" s="68">
        <v>-5.8000000000000003E-2</v>
      </c>
      <c r="T48" s="68">
        <v>2.3E-2</v>
      </c>
      <c r="U48" s="68">
        <v>-3.5999999999999997E-2</v>
      </c>
      <c r="V48" s="68">
        <v>-0.04</v>
      </c>
      <c r="W48" s="68">
        <v>-0.08</v>
      </c>
      <c r="X48" s="68">
        <v>2.5000000000000001E-2</v>
      </c>
    </row>
    <row r="49" spans="2:33" s="70" customFormat="1" outlineLevel="1" x14ac:dyDescent="0.2">
      <c r="B49" s="71" t="s">
        <v>82</v>
      </c>
      <c r="C49" s="70">
        <v>0.159</v>
      </c>
      <c r="D49" s="70">
        <v>-0.156</v>
      </c>
      <c r="E49" s="70">
        <v>0.24</v>
      </c>
      <c r="F49" s="70">
        <v>0.28499999999999998</v>
      </c>
      <c r="G49" s="70">
        <v>0.20499999999999999</v>
      </c>
      <c r="H49" s="70">
        <v>0.27600000000000002</v>
      </c>
      <c r="I49" s="70">
        <v>0.25</v>
      </c>
      <c r="J49" s="70">
        <v>0.24299999999999999</v>
      </c>
      <c r="K49" s="70">
        <v>0.20599999999999999</v>
      </c>
      <c r="L49" s="70">
        <v>0.24299999999999999</v>
      </c>
      <c r="M49" s="70">
        <v>0.25800000000000001</v>
      </c>
      <c r="N49" s="70">
        <v>0.22900000000000001</v>
      </c>
      <c r="O49" s="70">
        <v>0.16200000000000001</v>
      </c>
      <c r="P49" s="70">
        <v>0.16500000000000001</v>
      </c>
      <c r="Q49" s="70">
        <v>0.192</v>
      </c>
      <c r="R49" s="70">
        <v>0.21</v>
      </c>
      <c r="S49" s="70">
        <v>4.5999999999999999E-2</v>
      </c>
      <c r="T49" s="70">
        <v>0.111</v>
      </c>
      <c r="U49" s="70">
        <v>0.11799999999999999</v>
      </c>
      <c r="V49" s="70">
        <v>0.16209999999999999</v>
      </c>
      <c r="W49" s="70">
        <v>4.5999999999999999E-2</v>
      </c>
      <c r="X49" s="70">
        <v>9.9000000000000005E-2</v>
      </c>
    </row>
    <row r="50" spans="2:33" s="80" customFormat="1" ht="15" x14ac:dyDescent="0.25">
      <c r="B50" s="81" t="s">
        <v>54</v>
      </c>
      <c r="C50" s="80">
        <v>-0.45</v>
      </c>
      <c r="D50" s="80">
        <v>-0.35899999999999999</v>
      </c>
      <c r="E50" s="80">
        <v>0.13800000000000001</v>
      </c>
      <c r="F50" s="80">
        <v>0.128</v>
      </c>
      <c r="G50" s="80">
        <v>-0.11600000000000001</v>
      </c>
      <c r="H50" s="80">
        <v>0.20599999999999999</v>
      </c>
      <c r="I50" s="80">
        <v>0.15</v>
      </c>
      <c r="J50" s="80">
        <v>0.20599999999999999</v>
      </c>
      <c r="K50" s="80">
        <v>0.08</v>
      </c>
      <c r="L50" s="80">
        <v>0.17</v>
      </c>
      <c r="M50" s="80">
        <v>0.17799999999999999</v>
      </c>
      <c r="N50" s="80">
        <v>0.156</v>
      </c>
      <c r="O50" s="80">
        <v>-0.03</v>
      </c>
      <c r="P50" s="80">
        <v>6.5000000000000002E-2</v>
      </c>
      <c r="Q50" s="80">
        <v>7.6999999999999999E-2</v>
      </c>
      <c r="R50" s="80">
        <v>0.09</v>
      </c>
      <c r="S50" s="80">
        <v>-0.44400000000000001</v>
      </c>
      <c r="T50" s="80">
        <v>-7.0000000000000001E-3</v>
      </c>
      <c r="U50" s="80">
        <v>-3.5000000000000003E-2</v>
      </c>
      <c r="V50" s="80">
        <v>-0.46800000000000003</v>
      </c>
      <c r="W50" s="80">
        <v>-0.112</v>
      </c>
      <c r="X50" s="80">
        <v>0.02</v>
      </c>
    </row>
    <row r="52" spans="2:33" s="17" customFormat="1" ht="15" x14ac:dyDescent="0.25">
      <c r="B52" s="3" t="s">
        <v>26</v>
      </c>
      <c r="C52" s="3">
        <v>107</v>
      </c>
      <c r="D52" s="3">
        <v>67</v>
      </c>
      <c r="E52" s="3">
        <v>70</v>
      </c>
      <c r="F52" s="3">
        <v>408</v>
      </c>
      <c r="G52" s="7">
        <v>79</v>
      </c>
      <c r="H52" s="7">
        <v>204</v>
      </c>
      <c r="I52" s="7">
        <v>192</v>
      </c>
      <c r="J52" s="7">
        <v>317</v>
      </c>
      <c r="K52" s="7">
        <v>-9</v>
      </c>
      <c r="L52" s="7">
        <v>137</v>
      </c>
      <c r="M52" s="7">
        <v>-98</v>
      </c>
      <c r="N52" s="7">
        <v>577</v>
      </c>
      <c r="O52" s="7">
        <v>155</v>
      </c>
      <c r="P52" s="7">
        <v>40</v>
      </c>
      <c r="Q52" s="7">
        <v>-137</v>
      </c>
      <c r="R52" s="7">
        <v>362</v>
      </c>
      <c r="S52" s="7">
        <v>44</v>
      </c>
      <c r="T52" s="17">
        <v>83</v>
      </c>
      <c r="U52" s="17">
        <v>50</v>
      </c>
      <c r="V52" s="17">
        <v>309</v>
      </c>
      <c r="W52" s="17">
        <v>-161</v>
      </c>
      <c r="X52" s="17">
        <v>20</v>
      </c>
    </row>
    <row r="53" spans="2:33" x14ac:dyDescent="0.2">
      <c r="B53" s="2" t="s">
        <v>25</v>
      </c>
      <c r="C53" s="2">
        <v>59</v>
      </c>
      <c r="D53" s="2">
        <v>32</v>
      </c>
      <c r="E53" s="2">
        <v>38</v>
      </c>
      <c r="F53" s="2">
        <v>26</v>
      </c>
      <c r="G53" s="8">
        <v>26</v>
      </c>
      <c r="H53" s="8">
        <v>23</v>
      </c>
      <c r="I53" s="8">
        <v>25</v>
      </c>
      <c r="J53" s="8">
        <v>37</v>
      </c>
      <c r="K53" s="8">
        <v>46</v>
      </c>
      <c r="L53" s="8">
        <v>36</v>
      </c>
      <c r="M53" s="8">
        <v>50</v>
      </c>
      <c r="N53" s="8">
        <v>82</v>
      </c>
      <c r="O53" s="8">
        <v>58</v>
      </c>
      <c r="P53" s="8">
        <v>50</v>
      </c>
      <c r="Q53" s="8">
        <v>40</v>
      </c>
      <c r="R53" s="8">
        <v>49</v>
      </c>
      <c r="S53" s="8">
        <v>50</v>
      </c>
      <c r="T53" s="8">
        <v>43</v>
      </c>
      <c r="U53" s="13">
        <v>27</v>
      </c>
      <c r="V53" s="18">
        <v>31</v>
      </c>
      <c r="W53" s="13">
        <v>27</v>
      </c>
      <c r="X53" s="13">
        <v>13</v>
      </c>
    </row>
    <row r="54" spans="2:33" s="17" customFormat="1" ht="15" x14ac:dyDescent="0.25">
      <c r="B54" s="3" t="s">
        <v>12</v>
      </c>
      <c r="C54" s="17">
        <f t="shared" ref="C54:V54" si="36">C52-C53</f>
        <v>48</v>
      </c>
      <c r="D54" s="17">
        <f t="shared" si="36"/>
        <v>35</v>
      </c>
      <c r="E54" s="17">
        <f t="shared" si="36"/>
        <v>32</v>
      </c>
      <c r="F54" s="17">
        <f t="shared" si="36"/>
        <v>382</v>
      </c>
      <c r="G54" s="17">
        <f t="shared" si="36"/>
        <v>53</v>
      </c>
      <c r="H54" s="17">
        <f t="shared" si="36"/>
        <v>181</v>
      </c>
      <c r="I54" s="17">
        <f t="shared" si="36"/>
        <v>167</v>
      </c>
      <c r="J54" s="17">
        <f t="shared" si="36"/>
        <v>280</v>
      </c>
      <c r="K54" s="17">
        <f t="shared" si="36"/>
        <v>-55</v>
      </c>
      <c r="L54" s="17">
        <f t="shared" si="36"/>
        <v>101</v>
      </c>
      <c r="M54" s="17">
        <f t="shared" si="36"/>
        <v>-148</v>
      </c>
      <c r="N54" s="17">
        <f t="shared" si="36"/>
        <v>495</v>
      </c>
      <c r="O54" s="17">
        <f t="shared" si="36"/>
        <v>97</v>
      </c>
      <c r="P54" s="17">
        <f t="shared" si="36"/>
        <v>-10</v>
      </c>
      <c r="Q54" s="17">
        <f t="shared" si="36"/>
        <v>-177</v>
      </c>
      <c r="R54" s="17">
        <f t="shared" si="36"/>
        <v>313</v>
      </c>
      <c r="S54" s="17">
        <f t="shared" si="36"/>
        <v>-6</v>
      </c>
      <c r="T54" s="17">
        <f t="shared" si="36"/>
        <v>40</v>
      </c>
      <c r="U54" s="17">
        <f t="shared" si="36"/>
        <v>23</v>
      </c>
      <c r="V54" s="17">
        <f t="shared" si="36"/>
        <v>278</v>
      </c>
      <c r="W54" s="17">
        <f>W52-W53</f>
        <v>-188</v>
      </c>
      <c r="X54" s="17">
        <f>X52-X53</f>
        <v>7</v>
      </c>
    </row>
    <row r="55" spans="2:33" x14ac:dyDescent="0.2">
      <c r="B55" s="2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</row>
    <row r="57" spans="2:33" ht="15" thickBot="1" x14ac:dyDescent="0.25">
      <c r="B57" s="2"/>
      <c r="G57" s="19"/>
      <c r="N57" s="19"/>
      <c r="W57" s="28"/>
    </row>
    <row r="58" spans="2:33" x14ac:dyDescent="0.2">
      <c r="B58" s="20" t="s">
        <v>41</v>
      </c>
      <c r="C58" s="21"/>
      <c r="D58" s="21"/>
      <c r="E58" s="21"/>
      <c r="F58" s="21"/>
      <c r="G58" s="21"/>
      <c r="H58" s="21"/>
      <c r="I58" s="21"/>
      <c r="J58" s="21"/>
      <c r="K58" s="21"/>
      <c r="L58" s="88" t="s">
        <v>116</v>
      </c>
      <c r="M58" s="88"/>
      <c r="N58" s="88"/>
      <c r="O58" s="21"/>
      <c r="P58" s="21"/>
      <c r="Q58" s="21"/>
      <c r="R58" s="21"/>
      <c r="S58" s="21"/>
      <c r="T58" s="21"/>
      <c r="U58" s="21"/>
      <c r="V58" s="21" t="s">
        <v>117</v>
      </c>
      <c r="W58" s="93" t="s">
        <v>102</v>
      </c>
      <c r="X58" s="22" t="s">
        <v>177</v>
      </c>
      <c r="Y58" s="21" t="s">
        <v>178</v>
      </c>
      <c r="Z58" s="21"/>
      <c r="AA58" s="21"/>
      <c r="AB58" s="21"/>
      <c r="AC58" s="21"/>
      <c r="AD58" s="21"/>
      <c r="AE58" s="21"/>
      <c r="AF58" s="21"/>
      <c r="AG58" s="23"/>
    </row>
    <row r="59" spans="2:33" x14ac:dyDescent="0.2">
      <c r="B59" s="24"/>
      <c r="W59" s="93" t="s">
        <v>103</v>
      </c>
      <c r="X59" s="26"/>
      <c r="Y59" s="13" t="s">
        <v>174</v>
      </c>
      <c r="AG59" s="25"/>
    </row>
    <row r="60" spans="2:33" x14ac:dyDescent="0.2">
      <c r="B60" s="24"/>
      <c r="W60" s="93" t="s">
        <v>105</v>
      </c>
      <c r="X60" s="26"/>
      <c r="Y60" s="13" t="s">
        <v>179</v>
      </c>
      <c r="AG60" s="25"/>
    </row>
    <row r="61" spans="2:33" x14ac:dyDescent="0.2">
      <c r="B61" s="24"/>
      <c r="W61" s="93" t="s">
        <v>104</v>
      </c>
      <c r="X61" s="26"/>
      <c r="Y61" s="13" t="s">
        <v>175</v>
      </c>
      <c r="AG61" s="25"/>
    </row>
    <row r="62" spans="2:33" x14ac:dyDescent="0.2">
      <c r="B62" s="24"/>
      <c r="W62" s="93" t="s">
        <v>106</v>
      </c>
      <c r="Y62" s="13" t="s">
        <v>180</v>
      </c>
      <c r="AG62" s="25"/>
    </row>
    <row r="63" spans="2:33" x14ac:dyDescent="0.2">
      <c r="B63" s="24"/>
      <c r="W63" s="93" t="s">
        <v>107</v>
      </c>
      <c r="X63" s="26"/>
      <c r="Y63" s="13" t="s">
        <v>181</v>
      </c>
      <c r="AG63" s="25"/>
    </row>
    <row r="64" spans="2:33" ht="15" thickBot="1" x14ac:dyDescent="0.25">
      <c r="B64" s="27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94" t="s">
        <v>108</v>
      </c>
      <c r="X64" s="28"/>
      <c r="Y64" s="28" t="s">
        <v>182</v>
      </c>
      <c r="Z64" s="28"/>
      <c r="AA64" s="28"/>
      <c r="AB64" s="28"/>
      <c r="AC64" s="28"/>
      <c r="AD64" s="28"/>
      <c r="AE64" s="28"/>
      <c r="AF64" s="28"/>
      <c r="AG64" s="29"/>
    </row>
    <row r="65" spans="2:50" ht="15" thickBot="1" x14ac:dyDescent="0.25"/>
    <row r="66" spans="2:50" x14ac:dyDescent="0.2">
      <c r="B66" s="20" t="s">
        <v>43</v>
      </c>
      <c r="C66" s="21" t="s">
        <v>114</v>
      </c>
      <c r="D66" s="21" t="s">
        <v>114</v>
      </c>
      <c r="E66" s="21" t="s">
        <v>114</v>
      </c>
      <c r="F66" s="21" t="s">
        <v>114</v>
      </c>
      <c r="G66" s="21" t="s">
        <v>114</v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 t="s">
        <v>74</v>
      </c>
      <c r="X66" s="21"/>
      <c r="Y66" s="21"/>
      <c r="Z66" s="23"/>
    </row>
    <row r="67" spans="2:50" x14ac:dyDescent="0.2">
      <c r="B67" s="24"/>
      <c r="W67" s="13" t="s">
        <v>75</v>
      </c>
      <c r="Z67" s="25"/>
    </row>
    <row r="68" spans="2:50" x14ac:dyDescent="0.2">
      <c r="B68" s="24"/>
      <c r="W68" s="13" t="s">
        <v>76</v>
      </c>
      <c r="Z68" s="25"/>
    </row>
    <row r="69" spans="2:50" x14ac:dyDescent="0.2">
      <c r="B69" s="24"/>
      <c r="Z69" s="25"/>
    </row>
    <row r="70" spans="2:50" ht="15" thickBot="1" x14ac:dyDescent="0.25">
      <c r="B70" s="27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9"/>
    </row>
    <row r="71" spans="2:50" ht="15" thickBot="1" x14ac:dyDescent="0.25"/>
    <row r="72" spans="2:50" x14ac:dyDescent="0.2">
      <c r="B72" s="20" t="s">
        <v>115</v>
      </c>
      <c r="C72" s="21">
        <v>8.5299999999999994</v>
      </c>
      <c r="D72" s="21">
        <v>15</v>
      </c>
      <c r="E72" s="21">
        <v>25</v>
      </c>
      <c r="F72" s="21">
        <v>42</v>
      </c>
      <c r="G72" s="21">
        <v>55</v>
      </c>
      <c r="H72" s="21">
        <v>55</v>
      </c>
      <c r="I72" s="21">
        <v>60</v>
      </c>
      <c r="J72" s="21">
        <v>60</v>
      </c>
      <c r="K72" s="21">
        <v>70</v>
      </c>
      <c r="L72" s="21">
        <v>45</v>
      </c>
      <c r="M72" s="21">
        <v>40</v>
      </c>
      <c r="N72" s="21">
        <v>57</v>
      </c>
      <c r="O72" s="21">
        <v>47</v>
      </c>
      <c r="P72" s="21">
        <v>35</v>
      </c>
      <c r="Q72" s="21">
        <v>52</v>
      </c>
      <c r="R72" s="21">
        <v>45</v>
      </c>
      <c r="S72" s="21">
        <v>34</v>
      </c>
      <c r="T72" s="21">
        <v>45</v>
      </c>
      <c r="U72" s="21">
        <v>32</v>
      </c>
      <c r="V72" s="21">
        <v>20</v>
      </c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3"/>
    </row>
    <row r="73" spans="2:50" x14ac:dyDescent="0.2">
      <c r="B73" s="24"/>
      <c r="AX73" s="25"/>
    </row>
    <row r="74" spans="2:50" x14ac:dyDescent="0.2">
      <c r="B74" s="24"/>
      <c r="AX74" s="25"/>
    </row>
    <row r="75" spans="2:50" x14ac:dyDescent="0.2">
      <c r="B75" s="24"/>
      <c r="AX75" s="25"/>
    </row>
    <row r="76" spans="2:50" ht="15" thickBot="1" x14ac:dyDescent="0.25">
      <c r="B76" s="27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9"/>
    </row>
    <row r="77" spans="2:50" ht="15" thickBot="1" x14ac:dyDescent="0.25"/>
    <row r="78" spans="2:50" ht="15" customHeight="1" x14ac:dyDescent="0.2">
      <c r="B78" s="98" t="s">
        <v>121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100"/>
    </row>
    <row r="79" spans="2:50" x14ac:dyDescent="0.2">
      <c r="B79" s="101" t="s">
        <v>109</v>
      </c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3"/>
    </row>
    <row r="80" spans="2:50" x14ac:dyDescent="0.2">
      <c r="B80" s="101" t="s">
        <v>118</v>
      </c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3"/>
    </row>
    <row r="81" spans="2:19" x14ac:dyDescent="0.2">
      <c r="B81" s="101" t="s">
        <v>119</v>
      </c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3"/>
    </row>
    <row r="82" spans="2:19" x14ac:dyDescent="0.2">
      <c r="B82" s="101" t="s">
        <v>120</v>
      </c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3"/>
    </row>
    <row r="83" spans="2:19" x14ac:dyDescent="0.2">
      <c r="B83" s="101" t="s">
        <v>122</v>
      </c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3"/>
    </row>
    <row r="84" spans="2:19" x14ac:dyDescent="0.2">
      <c r="B84" s="101" t="s">
        <v>132</v>
      </c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3"/>
    </row>
    <row r="85" spans="2:19" x14ac:dyDescent="0.2">
      <c r="B85" s="101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3"/>
    </row>
    <row r="86" spans="2:19" x14ac:dyDescent="0.2">
      <c r="B86" s="101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3"/>
    </row>
    <row r="87" spans="2:19" x14ac:dyDescent="0.2">
      <c r="B87" s="101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3"/>
    </row>
    <row r="88" spans="2:19" x14ac:dyDescent="0.2">
      <c r="B88" s="101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3"/>
    </row>
    <row r="89" spans="2:19" ht="15.75" customHeight="1" thickBot="1" x14ac:dyDescent="0.25">
      <c r="B89" s="95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7"/>
    </row>
  </sheetData>
  <dataConsolidate/>
  <mergeCells count="12">
    <mergeCell ref="B89:S89"/>
    <mergeCell ref="B78:S78"/>
    <mergeCell ref="B79:S79"/>
    <mergeCell ref="B80:S80"/>
    <mergeCell ref="B81:S81"/>
    <mergeCell ref="B82:S82"/>
    <mergeCell ref="B83:S83"/>
    <mergeCell ref="B84:S84"/>
    <mergeCell ref="B85:S85"/>
    <mergeCell ref="B86:S86"/>
    <mergeCell ref="B87:S87"/>
    <mergeCell ref="B88:S88"/>
  </mergeCells>
  <hyperlinks>
    <hyperlink ref="A1" location="Main!A1" display="Main" xr:uid="{8700012B-1663-4F72-A9B4-B92390B41D1E}"/>
  </hyperlink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14046-E35F-4546-A788-94A8E40C89CB}">
  <dimension ref="A1:V4"/>
  <sheetViews>
    <sheetView workbookViewId="0">
      <selection activeCell="X36" sqref="X36"/>
    </sheetView>
  </sheetViews>
  <sheetFormatPr defaultRowHeight="15" x14ac:dyDescent="0.25"/>
  <cols>
    <col min="1" max="1" width="18.5703125" bestFit="1" customWidth="1"/>
    <col min="2" max="2" width="7.42578125" bestFit="1" customWidth="1"/>
  </cols>
  <sheetData>
    <row r="1" spans="1:22" x14ac:dyDescent="0.25">
      <c r="B1" s="12" t="s">
        <v>33</v>
      </c>
      <c r="C1" s="12" t="s">
        <v>34</v>
      </c>
      <c r="D1" s="12" t="s">
        <v>35</v>
      </c>
      <c r="E1" s="12" t="s">
        <v>36</v>
      </c>
      <c r="F1" s="35" t="s">
        <v>13</v>
      </c>
      <c r="G1" s="12" t="s">
        <v>14</v>
      </c>
      <c r="H1" s="12" t="s">
        <v>15</v>
      </c>
      <c r="I1" s="12" t="s">
        <v>16</v>
      </c>
      <c r="J1" s="12" t="s">
        <v>17</v>
      </c>
      <c r="K1" s="12" t="s">
        <v>18</v>
      </c>
      <c r="L1" s="12" t="s">
        <v>19</v>
      </c>
      <c r="M1" s="12" t="s">
        <v>20</v>
      </c>
      <c r="N1" s="12" t="s">
        <v>21</v>
      </c>
      <c r="O1" s="12" t="s">
        <v>22</v>
      </c>
      <c r="P1" s="12" t="s">
        <v>23</v>
      </c>
      <c r="Q1" s="12" t="s">
        <v>24</v>
      </c>
      <c r="R1" s="12" t="s">
        <v>4</v>
      </c>
      <c r="S1" s="12" t="s">
        <v>29</v>
      </c>
      <c r="T1" s="11" t="s">
        <v>30</v>
      </c>
      <c r="U1" s="11" t="s">
        <v>31</v>
      </c>
      <c r="V1" s="11" t="s">
        <v>37</v>
      </c>
    </row>
    <row r="2" spans="1:22" x14ac:dyDescent="0.25">
      <c r="A2" t="s">
        <v>99</v>
      </c>
      <c r="B2">
        <v>210</v>
      </c>
      <c r="C2">
        <v>208</v>
      </c>
      <c r="D2">
        <v>211</v>
      </c>
      <c r="E2">
        <v>212</v>
      </c>
      <c r="F2">
        <v>209</v>
      </c>
      <c r="G2">
        <v>208</v>
      </c>
      <c r="H2">
        <v>217</v>
      </c>
      <c r="I2">
        <v>225</v>
      </c>
      <c r="J2">
        <v>223</v>
      </c>
      <c r="K2">
        <v>224</v>
      </c>
      <c r="L2">
        <v>230</v>
      </c>
      <c r="M2">
        <v>233</v>
      </c>
      <c r="N2">
        <v>236</v>
      </c>
      <c r="O2">
        <v>239</v>
      </c>
      <c r="P2">
        <v>236</v>
      </c>
      <c r="Q2">
        <v>234</v>
      </c>
      <c r="R2">
        <v>228</v>
      </c>
    </row>
    <row r="3" spans="1:22" x14ac:dyDescent="0.25">
      <c r="A3" t="s">
        <v>100</v>
      </c>
      <c r="B3">
        <v>227</v>
      </c>
      <c r="C3">
        <v>233</v>
      </c>
      <c r="D3">
        <v>237</v>
      </c>
      <c r="E3">
        <v>240</v>
      </c>
      <c r="F3">
        <v>237</v>
      </c>
      <c r="G3">
        <v>236</v>
      </c>
      <c r="H3">
        <v>238</v>
      </c>
      <c r="I3">
        <v>242</v>
      </c>
      <c r="J3">
        <v>237</v>
      </c>
      <c r="K3">
        <v>237</v>
      </c>
      <c r="L3">
        <v>237</v>
      </c>
      <c r="M3">
        <v>237</v>
      </c>
      <c r="N3">
        <v>234</v>
      </c>
      <c r="O3">
        <v>227</v>
      </c>
      <c r="P3">
        <v>226</v>
      </c>
      <c r="Q3">
        <v>224</v>
      </c>
      <c r="R3">
        <v>219</v>
      </c>
      <c r="S3">
        <v>217</v>
      </c>
    </row>
    <row r="4" spans="1:22" x14ac:dyDescent="0.25">
      <c r="A4" t="s">
        <v>101</v>
      </c>
      <c r="B4">
        <v>820</v>
      </c>
      <c r="C4">
        <v>820</v>
      </c>
      <c r="D4">
        <v>823</v>
      </c>
      <c r="E4">
        <v>834</v>
      </c>
      <c r="F4">
        <v>825</v>
      </c>
      <c r="G4">
        <v>821</v>
      </c>
      <c r="H4">
        <v>821</v>
      </c>
      <c r="I4">
        <v>827</v>
      </c>
      <c r="J4">
        <v>812</v>
      </c>
      <c r="K4">
        <v>810</v>
      </c>
      <c r="L4">
        <v>802</v>
      </c>
      <c r="M4">
        <v>800</v>
      </c>
      <c r="N4">
        <v>769</v>
      </c>
      <c r="O4">
        <v>764</v>
      </c>
      <c r="P4">
        <v>755</v>
      </c>
      <c r="Q4">
        <v>747</v>
      </c>
      <c r="R4">
        <v>711</v>
      </c>
      <c r="S4">
        <v>695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8FC0-37EE-4598-BAC3-3F338198F10D}">
  <dimension ref="A1:B15"/>
  <sheetViews>
    <sheetView workbookViewId="0">
      <selection activeCell="B19" sqref="B19"/>
    </sheetView>
  </sheetViews>
  <sheetFormatPr defaultRowHeight="15" x14ac:dyDescent="0.25"/>
  <cols>
    <col min="1" max="1" width="47.42578125" bestFit="1" customWidth="1"/>
  </cols>
  <sheetData>
    <row r="1" spans="1:2" x14ac:dyDescent="0.25">
      <c r="A1" t="s">
        <v>61</v>
      </c>
      <c r="B1" s="9">
        <v>700</v>
      </c>
    </row>
    <row r="2" spans="1:2" x14ac:dyDescent="0.25">
      <c r="A2" t="s">
        <v>62</v>
      </c>
      <c r="B2">
        <v>300</v>
      </c>
    </row>
    <row r="3" spans="1:2" x14ac:dyDescent="0.25">
      <c r="A3" t="s">
        <v>63</v>
      </c>
      <c r="B3">
        <v>388</v>
      </c>
    </row>
    <row r="4" spans="1:2" x14ac:dyDescent="0.25">
      <c r="A4" t="s">
        <v>64</v>
      </c>
      <c r="B4" s="9">
        <v>424</v>
      </c>
    </row>
    <row r="5" spans="1:2" x14ac:dyDescent="0.25">
      <c r="A5" t="s">
        <v>60</v>
      </c>
      <c r="B5">
        <v>800</v>
      </c>
    </row>
    <row r="6" spans="1:2" x14ac:dyDescent="0.25">
      <c r="A6" t="s">
        <v>49</v>
      </c>
      <c r="B6" s="9">
        <v>1253</v>
      </c>
    </row>
    <row r="7" spans="1:2" x14ac:dyDescent="0.25">
      <c r="A7" t="s">
        <v>50</v>
      </c>
      <c r="B7">
        <v>350</v>
      </c>
    </row>
    <row r="9" spans="1:2" x14ac:dyDescent="0.25">
      <c r="A9" t="s">
        <v>51</v>
      </c>
      <c r="B9" s="10">
        <f>SUM(B1:B5)</f>
        <v>2612</v>
      </c>
    </row>
    <row r="11" spans="1:2" x14ac:dyDescent="0.25">
      <c r="A11" t="s">
        <v>65</v>
      </c>
    </row>
    <row r="12" spans="1:2" x14ac:dyDescent="0.25">
      <c r="A12" t="s">
        <v>66</v>
      </c>
    </row>
    <row r="14" spans="1:2" x14ac:dyDescent="0.25">
      <c r="A14" t="s">
        <v>59</v>
      </c>
      <c r="B14" s="10">
        <v>1340</v>
      </c>
    </row>
    <row r="15" spans="1:2" x14ac:dyDescent="0.25">
      <c r="A15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AACC-FEA2-4C5B-AF79-59D39A66A975}">
  <dimension ref="A1:K7"/>
  <sheetViews>
    <sheetView workbookViewId="0">
      <selection activeCell="F36" sqref="F36"/>
    </sheetView>
  </sheetViews>
  <sheetFormatPr defaultRowHeight="15" x14ac:dyDescent="0.25"/>
  <cols>
    <col min="1" max="1" width="24.28515625" bestFit="1" customWidth="1"/>
    <col min="2" max="2" width="10.28515625" bestFit="1" customWidth="1"/>
    <col min="3" max="3" width="26.85546875" bestFit="1" customWidth="1"/>
    <col min="4" max="4" width="14.85546875" bestFit="1" customWidth="1"/>
    <col min="5" max="5" width="19" bestFit="1" customWidth="1"/>
    <col min="6" max="6" width="43.85546875" bestFit="1" customWidth="1"/>
    <col min="7" max="7" width="11.140625" bestFit="1" customWidth="1"/>
    <col min="8" max="8" width="13.42578125" bestFit="1" customWidth="1"/>
    <col min="9" max="9" width="19.140625" bestFit="1" customWidth="1"/>
    <col min="10" max="11" width="13.7109375" bestFit="1" customWidth="1"/>
  </cols>
  <sheetData>
    <row r="1" spans="1:11" x14ac:dyDescent="0.25">
      <c r="A1" s="30" t="s">
        <v>123</v>
      </c>
      <c r="B1" s="30" t="s">
        <v>8</v>
      </c>
      <c r="C1" s="30" t="s">
        <v>124</v>
      </c>
      <c r="D1" s="30" t="s">
        <v>52</v>
      </c>
      <c r="E1" s="30" t="s">
        <v>54</v>
      </c>
      <c r="F1" s="30" t="s">
        <v>125</v>
      </c>
      <c r="G1" s="30" t="s">
        <v>126</v>
      </c>
      <c r="H1" s="30" t="s">
        <v>55</v>
      </c>
      <c r="I1" s="30" t="s">
        <v>127</v>
      </c>
      <c r="J1" s="30" t="s">
        <v>56</v>
      </c>
      <c r="K1" s="30"/>
    </row>
    <row r="2" spans="1:11" x14ac:dyDescent="0.25">
      <c r="A2" s="31" t="s">
        <v>133</v>
      </c>
      <c r="B2" s="31" t="s">
        <v>134</v>
      </c>
      <c r="C2" s="32" t="s">
        <v>135</v>
      </c>
      <c r="D2" s="33">
        <v>0.63600000000000001</v>
      </c>
      <c r="E2" s="32" t="s">
        <v>136</v>
      </c>
      <c r="F2" s="32" t="s">
        <v>137</v>
      </c>
      <c r="G2" s="32" t="s">
        <v>173</v>
      </c>
      <c r="H2" s="31" t="s">
        <v>138</v>
      </c>
      <c r="I2" s="31" t="s">
        <v>176</v>
      </c>
      <c r="J2" s="31" t="s">
        <v>139</v>
      </c>
      <c r="K2" s="31"/>
    </row>
    <row r="3" spans="1:11" x14ac:dyDescent="0.25">
      <c r="A3" s="31" t="s">
        <v>140</v>
      </c>
      <c r="B3" s="32" t="s">
        <v>141</v>
      </c>
      <c r="C3" s="32" t="s">
        <v>142</v>
      </c>
      <c r="D3" s="34">
        <v>0.73299999999999998</v>
      </c>
      <c r="E3" s="34">
        <v>0.17100000000000001</v>
      </c>
      <c r="F3" s="32" t="s">
        <v>143</v>
      </c>
      <c r="G3" s="32" t="s">
        <v>129</v>
      </c>
      <c r="H3" s="32" t="s">
        <v>138</v>
      </c>
      <c r="I3" s="32" t="s">
        <v>144</v>
      </c>
      <c r="J3" s="32" t="s">
        <v>145</v>
      </c>
      <c r="K3" s="32"/>
    </row>
    <row r="4" spans="1:11" x14ac:dyDescent="0.25">
      <c r="A4" s="31" t="s">
        <v>146</v>
      </c>
      <c r="B4" s="32" t="s">
        <v>147</v>
      </c>
      <c r="C4" s="89">
        <v>10.76</v>
      </c>
      <c r="D4" s="34">
        <v>0.58399999999999996</v>
      </c>
      <c r="E4" s="32" t="s">
        <v>148</v>
      </c>
      <c r="F4" s="32" t="s">
        <v>149</v>
      </c>
      <c r="G4" s="32" t="s">
        <v>130</v>
      </c>
      <c r="H4" s="32" t="s">
        <v>150</v>
      </c>
      <c r="I4" s="32" t="s">
        <v>151</v>
      </c>
      <c r="J4" s="32" t="s">
        <v>139</v>
      </c>
      <c r="K4" s="32"/>
    </row>
    <row r="5" spans="1:11" x14ac:dyDescent="0.25">
      <c r="A5" s="31" t="s">
        <v>152</v>
      </c>
      <c r="B5" s="32" t="s">
        <v>153</v>
      </c>
      <c r="C5" s="32" t="s">
        <v>154</v>
      </c>
      <c r="D5" s="34">
        <v>0.68600000000000005</v>
      </c>
      <c r="E5" s="34">
        <v>0.13200000000000001</v>
      </c>
      <c r="F5" s="32" t="s">
        <v>155</v>
      </c>
      <c r="G5" s="32" t="s">
        <v>131</v>
      </c>
      <c r="H5" s="32" t="s">
        <v>156</v>
      </c>
      <c r="I5" s="32" t="s">
        <v>157</v>
      </c>
      <c r="J5" s="32" t="s">
        <v>158</v>
      </c>
      <c r="K5" s="32"/>
    </row>
    <row r="6" spans="1:11" x14ac:dyDescent="0.25">
      <c r="A6" s="31" t="s">
        <v>159</v>
      </c>
      <c r="B6" s="31" t="s">
        <v>160</v>
      </c>
      <c r="C6" s="32" t="s">
        <v>161</v>
      </c>
      <c r="D6" s="34">
        <v>0.61399999999999999</v>
      </c>
      <c r="E6" s="34">
        <v>8.4000000000000005E-2</v>
      </c>
      <c r="F6" s="32" t="s">
        <v>162</v>
      </c>
      <c r="G6" s="32" t="s">
        <v>57</v>
      </c>
      <c r="H6" s="32" t="s">
        <v>163</v>
      </c>
      <c r="I6" s="32" t="s">
        <v>164</v>
      </c>
      <c r="J6" s="32" t="s">
        <v>165</v>
      </c>
      <c r="K6" s="32"/>
    </row>
    <row r="7" spans="1:11" x14ac:dyDescent="0.25">
      <c r="A7" s="31" t="s">
        <v>166</v>
      </c>
      <c r="B7" s="32" t="s">
        <v>167</v>
      </c>
      <c r="C7" s="32" t="s">
        <v>168</v>
      </c>
      <c r="D7" s="34">
        <v>0.434</v>
      </c>
      <c r="E7" s="32" t="s">
        <v>169</v>
      </c>
      <c r="F7" s="32" t="s">
        <v>170</v>
      </c>
      <c r="G7" s="32" t="s">
        <v>171</v>
      </c>
      <c r="H7" s="32" t="s">
        <v>164</v>
      </c>
      <c r="I7" s="32" t="s">
        <v>172</v>
      </c>
      <c r="J7" s="32" t="s">
        <v>128</v>
      </c>
      <c r="K7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BEE4C9A91F44BB4A4EF8E0A71E02" ma:contentTypeVersion="4" ma:contentTypeDescription="Create a new document." ma:contentTypeScope="" ma:versionID="d4db93f7cdcc50be3ddb7642c8d50e9a">
  <xsd:schema xmlns:xsd="http://www.w3.org/2001/XMLSchema" xmlns:xs="http://www.w3.org/2001/XMLSchema" xmlns:p="http://schemas.microsoft.com/office/2006/metadata/properties" xmlns:ns3="878aac0c-df32-40a9-a231-d93e9c7b9b1a" targetNamespace="http://schemas.microsoft.com/office/2006/metadata/properties" ma:root="true" ma:fieldsID="b63aaf3684aa43c37ed0cc1f5c2cf36e" ns3:_="">
    <xsd:import namespace="878aac0c-df32-40a9-a231-d93e9c7b9b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aac0c-df32-40a9-a231-d93e9c7b9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D266F6-4EBB-4FCE-8CE5-50B9641EB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aac0c-df32-40a9-a231-d93e9c7b9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A951E8-5D72-42FD-8030-87DD7D8D40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65B96D-4012-4621-9665-52F685045C2D}">
  <ds:schemaRefs>
    <ds:schemaRef ds:uri="878aac0c-df32-40a9-a231-d93e9c7b9b1a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Stores</vt:lpstr>
      <vt:lpstr>Debt</vt:lpstr>
      <vt:lpstr>Peer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Quach</dc:creator>
  <cp:lastModifiedBy>Joey Chew</cp:lastModifiedBy>
  <dcterms:created xsi:type="dcterms:W3CDTF">2025-03-07T15:54:01Z</dcterms:created>
  <dcterms:modified xsi:type="dcterms:W3CDTF">2025-08-06T13:29:54Z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0x010100C341BEE4C9A91F44BB4A4EF8E0A71E02</vt:lpwstr>
  </property>
</Properties>
</file>