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Retail Brands\"/>
    </mc:Choice>
  </mc:AlternateContent>
  <xr:revisionPtr revIDLastSave="0" documentId="13_ncr:1_{BCA4CD5F-F246-427F-8ABF-27C705F29833}" xr6:coauthVersionLast="47" xr6:coauthVersionMax="47" xr10:uidLastSave="{00000000-0000-0000-0000-000000000000}"/>
  <bookViews>
    <workbookView xWindow="19095" yWindow="0" windowWidth="19410" windowHeight="20985" activeTab="1" xr2:uid="{74C982A1-EE30-4588-AA95-0E58E4E415F0}"/>
  </bookViews>
  <sheets>
    <sheet name="Main" sheetId="1" r:id="rId1"/>
    <sheet name="Model" sheetId="2" r:id="rId2"/>
    <sheet name="Debt" sheetId="9" r:id="rId3"/>
    <sheet name="Stores" sheetId="10" r:id="rId4"/>
    <sheet name="Peer Comparison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E11" i="2"/>
  <c r="F11" i="2"/>
  <c r="G11" i="2"/>
  <c r="H11" i="2"/>
  <c r="I11" i="2"/>
  <c r="J11" i="2"/>
  <c r="K11" i="2"/>
  <c r="D8" i="2"/>
  <c r="E8" i="2"/>
  <c r="F8" i="2"/>
  <c r="G8" i="2"/>
  <c r="H8" i="2"/>
  <c r="I8" i="2"/>
  <c r="J8" i="2"/>
  <c r="K8" i="2"/>
  <c r="D6" i="2"/>
  <c r="E6" i="2"/>
  <c r="F6" i="2"/>
  <c r="G6" i="2"/>
  <c r="H6" i="2"/>
  <c r="I6" i="2"/>
  <c r="J6" i="2"/>
  <c r="K6" i="2"/>
  <c r="E25" i="2"/>
  <c r="G25" i="2"/>
  <c r="I25" i="2"/>
  <c r="J25" i="2"/>
  <c r="K25" i="2"/>
  <c r="L25" i="2"/>
  <c r="D23" i="2"/>
  <c r="H25" i="2" s="1"/>
  <c r="E23" i="2"/>
  <c r="F23" i="2"/>
  <c r="F25" i="2" s="1"/>
  <c r="G23" i="2"/>
  <c r="H23" i="2"/>
  <c r="I23" i="2"/>
  <c r="M25" i="2" s="1"/>
  <c r="J23" i="2"/>
  <c r="K23" i="2"/>
  <c r="O25" i="2" s="1"/>
  <c r="E16" i="2"/>
  <c r="F16" i="2"/>
  <c r="G16" i="2"/>
  <c r="H16" i="2"/>
  <c r="I16" i="2"/>
  <c r="J16" i="2"/>
  <c r="K16" i="2"/>
  <c r="L16" i="2"/>
  <c r="H15" i="2"/>
  <c r="I15" i="2"/>
  <c r="J15" i="2"/>
  <c r="K15" i="2"/>
  <c r="L15" i="2"/>
  <c r="M15" i="2"/>
  <c r="N15" i="2"/>
  <c r="O15" i="2"/>
  <c r="T6" i="2"/>
  <c r="Z7" i="2"/>
  <c r="O6" i="2"/>
  <c r="F3" i="10"/>
  <c r="F4" i="10"/>
  <c r="F5" i="10"/>
  <c r="F2" i="10"/>
  <c r="AG23" i="2"/>
  <c r="AF23" i="2"/>
  <c r="AE23" i="2"/>
  <c r="AD23" i="2"/>
  <c r="AC23" i="2"/>
  <c r="AB23" i="2"/>
  <c r="AA23" i="2"/>
  <c r="AE25" i="2" s="1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AA8" i="2"/>
  <c r="W8" i="2"/>
  <c r="O8" i="2"/>
  <c r="AG6" i="2"/>
  <c r="AG8" i="2" s="1"/>
  <c r="AF6" i="2"/>
  <c r="AF8" i="2" s="1"/>
  <c r="AE6" i="2"/>
  <c r="AE8" i="2" s="1"/>
  <c r="AD6" i="2"/>
  <c r="AD8" i="2" s="1"/>
  <c r="AC6" i="2"/>
  <c r="AC8" i="2" s="1"/>
  <c r="AB6" i="2"/>
  <c r="AB8" i="2" s="1"/>
  <c r="AA6" i="2"/>
  <c r="Z6" i="2"/>
  <c r="Y6" i="2"/>
  <c r="Y8" i="2" s="1"/>
  <c r="X6" i="2"/>
  <c r="X8" i="2" s="1"/>
  <c r="W6" i="2"/>
  <c r="V6" i="2"/>
  <c r="V8" i="2" s="1"/>
  <c r="U6" i="2"/>
  <c r="U8" i="2" s="1"/>
  <c r="T8" i="2"/>
  <c r="S6" i="2"/>
  <c r="S8" i="2" s="1"/>
  <c r="R6" i="2"/>
  <c r="R8" i="2" s="1"/>
  <c r="Q6" i="2"/>
  <c r="Q8" i="2" s="1"/>
  <c r="P6" i="2"/>
  <c r="P8" i="2" s="1"/>
  <c r="N6" i="2"/>
  <c r="N8" i="2" s="1"/>
  <c r="M6" i="2"/>
  <c r="M8" i="2" s="1"/>
  <c r="L6" i="2"/>
  <c r="L8" i="2" s="1"/>
  <c r="N25" i="2" l="1"/>
  <c r="P25" i="2"/>
  <c r="AF25" i="2"/>
  <c r="Q25" i="2"/>
  <c r="S25" i="2"/>
  <c r="R25" i="2"/>
  <c r="Z8" i="2"/>
  <c r="AC25" i="2"/>
  <c r="AD25" i="2"/>
  <c r="T25" i="2"/>
  <c r="AG25" i="2"/>
  <c r="X25" i="2"/>
  <c r="U25" i="2"/>
  <c r="V25" i="2"/>
  <c r="W25" i="2"/>
  <c r="AB25" i="2"/>
  <c r="Y25" i="2"/>
  <c r="Z25" i="2"/>
  <c r="AA25" i="2"/>
  <c r="B6" i="1"/>
  <c r="B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Long Term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W7" authorId="0" shapeId="0" xr:uid="{40BF50A4-9505-455E-9590-E03931BA5AEC}">
      <text>
        <r>
          <rPr>
            <b/>
            <sz val="9"/>
            <color indexed="81"/>
            <rFont val="Tahoma"/>
            <charset val="1"/>
          </rPr>
          <t>Alex: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W19" authorId="0" shapeId="0" xr:uid="{C14B786A-8295-45AC-8F8D-BFA6740F88CE}">
      <text>
        <r>
          <rPr>
            <b/>
            <sz val="9"/>
            <color indexed="81"/>
            <rFont val="Tahoma"/>
            <charset val="1"/>
          </rPr>
          <t>Alex:</t>
        </r>
        <r>
          <rPr>
            <sz val="9"/>
            <color indexed="81"/>
            <rFont val="Tahoma"/>
            <charset val="1"/>
          </rPr>
          <t xml:space="preserve">
Impairment of asset
</t>
        </r>
      </text>
    </comment>
  </commentList>
</comments>
</file>

<file path=xl/sharedStrings.xml><?xml version="1.0" encoding="utf-8"?>
<sst xmlns="http://schemas.openxmlformats.org/spreadsheetml/2006/main" count="146" uniqueCount="119">
  <si>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</si>
  <si>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</si>
  <si>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</si>
  <si>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</si>
  <si>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</si>
  <si>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</si>
  <si>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</si>
  <si>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</si>
  <si>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</si>
  <si>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</si>
  <si>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</si>
  <si>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</si>
  <si>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</si>
  <si>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</si>
  <si>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</si>
  <si>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</si>
  <si>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</si>
  <si>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</si>
  <si>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</si>
  <si>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</si>
  <si>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</si>
  <si>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</si>
  <si>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</si>
  <si>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</si>
  <si>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</si>
  <si>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</si>
  <si>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</si>
  <si>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</si>
  <si>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</si>
  <si>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</si>
  <si>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</si>
  <si>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</si>
  <si>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Q12026</t>
  </si>
  <si>
    <t>Cost Of Revenue</t>
  </si>
  <si>
    <t>Diluted EPS</t>
  </si>
  <si>
    <t>Basic EPS</t>
  </si>
  <si>
    <t>Cash Flow Growth</t>
  </si>
  <si>
    <t>Guidance</t>
  </si>
  <si>
    <t>(IN MILLIONS)</t>
  </si>
  <si>
    <t>Events</t>
  </si>
  <si>
    <t>Revenue Growth YOY Q</t>
  </si>
  <si>
    <t>Revenue Growth last Q</t>
  </si>
  <si>
    <t>Income Before taxes</t>
  </si>
  <si>
    <t>Tax</t>
  </si>
  <si>
    <t>Gross Margin</t>
  </si>
  <si>
    <t>N/A</t>
  </si>
  <si>
    <t>Operating Margin</t>
  </si>
  <si>
    <t>Q12022</t>
  </si>
  <si>
    <t>Q22022</t>
  </si>
  <si>
    <t>No Notes</t>
  </si>
  <si>
    <t>Operating Lease Liabilities (Current)</t>
  </si>
  <si>
    <t>Long Term Lease Liabilities</t>
  </si>
  <si>
    <t>Total Lease Liabilities</t>
  </si>
  <si>
    <t>Q12021</t>
  </si>
  <si>
    <t>Q22021</t>
  </si>
  <si>
    <t>Q32021</t>
  </si>
  <si>
    <t>Q42021</t>
  </si>
  <si>
    <t>Q12020</t>
  </si>
  <si>
    <t>Q22020</t>
  </si>
  <si>
    <t>Q32020</t>
  </si>
  <si>
    <t>Q42020</t>
  </si>
  <si>
    <t>SG&amp;A</t>
  </si>
  <si>
    <t>COVID</t>
  </si>
  <si>
    <t>Company</t>
  </si>
  <si>
    <t>Revenue(US $ bn)*</t>
  </si>
  <si>
    <t>Net Income(US $ bn)*</t>
  </si>
  <si>
    <t>P/E</t>
  </si>
  <si>
    <t>Fwd P/E</t>
  </si>
  <si>
    <t>EV / EBITDA</t>
  </si>
  <si>
    <t>Price / Sales</t>
  </si>
  <si>
    <t>American Eagle (AEO)</t>
  </si>
  <si>
    <t>Abercrombie (ANF)</t>
  </si>
  <si>
    <t>Gap (GPS)</t>
  </si>
  <si>
    <t>Levi Strauss (LEVI)</t>
  </si>
  <si>
    <t>Urban Outfitters (URBN)</t>
  </si>
  <si>
    <t>Buckle (BKE)</t>
  </si>
  <si>
    <t>Lululemon (LULU)</t>
  </si>
  <si>
    <t>Victoria’s Secret (VSCO)</t>
  </si>
  <si>
    <t>Aritzia (ATZ.TO)</t>
  </si>
  <si>
    <r>
      <t>~</t>
    </r>
    <r>
      <rPr>
        <b/>
        <sz val="11"/>
        <color theme="1"/>
        <rFont val="Arial"/>
        <family val="2"/>
      </rPr>
      <t>2.17</t>
    </r>
  </si>
  <si>
    <t>~0.17</t>
  </si>
  <si>
    <t>H&amp;M (HM B / HNNMY)</t>
  </si>
  <si>
    <r>
      <t>~</t>
    </r>
    <r>
      <rPr>
        <b/>
        <sz val="11"/>
        <color theme="1"/>
        <rFont val="Arial"/>
        <family val="2"/>
      </rPr>
      <t>22.2</t>
    </r>
  </si>
  <si>
    <t>~0.94</t>
  </si>
  <si>
    <t>Price/Sales</t>
  </si>
  <si>
    <t>Price/Book</t>
  </si>
  <si>
    <t>EV/Revenue</t>
  </si>
  <si>
    <t>EV/EBITDA</t>
  </si>
  <si>
    <t>LULU - Lululemon</t>
  </si>
  <si>
    <t>Forward P/E</t>
  </si>
  <si>
    <t>TTM P/E</t>
  </si>
  <si>
    <t>Revolving Credit Facility (Capacity 700m)</t>
  </si>
  <si>
    <t>One of the least levered names in discretionary retail</t>
  </si>
  <si>
    <t>Q52025</t>
  </si>
  <si>
    <t>Beginning</t>
  </si>
  <si>
    <t>Opened During</t>
  </si>
  <si>
    <t>Closed</t>
  </si>
  <si>
    <t>End of Quarter</t>
  </si>
  <si>
    <t>Net Revenue Change MX</t>
  </si>
  <si>
    <t>Net Revenue Change China</t>
  </si>
  <si>
    <t>Net Revenue Change Rest</t>
  </si>
  <si>
    <t>Comparable Sales China</t>
  </si>
  <si>
    <t>Comparable Sales Americas</t>
  </si>
  <si>
    <t>Comparable Sales Rest of World</t>
  </si>
  <si>
    <t>Net Revenue Change USA YOY Q</t>
  </si>
  <si>
    <t>Net Revenue Change CA YOY Q</t>
  </si>
  <si>
    <t>2.535-2.560 billion</t>
  </si>
  <si>
    <t>7-8% growth</t>
  </si>
  <si>
    <t>2.85-2.90 EPS</t>
  </si>
  <si>
    <t xml:space="preserve">Combined </t>
  </si>
  <si>
    <t>Q12018</t>
  </si>
  <si>
    <t>Q22018</t>
  </si>
  <si>
    <t>Q32018</t>
  </si>
  <si>
    <t>Q42018</t>
  </si>
  <si>
    <t>Q12019</t>
  </si>
  <si>
    <t>Q22019</t>
  </si>
  <si>
    <t>Q32019</t>
  </si>
  <si>
    <t>Q42019</t>
  </si>
  <si>
    <t>Shares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</si>
</sst>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5" fillId="0" borderId="0" xfId="0" applyFont="1"/>
    <xf numFmtId="14" fontId="5" fillId="0" borderId="0" xfId="0" applyNumberFormat="1" applyFont="1"/>
    <xf numFmtId="3" fontId="6" fillId="2" borderId="0" xfId="0" applyNumberFormat="1" applyFont="1" applyFill="1"/>
    <xf numFmtId="1" fontId="6" fillId="2" borderId="0" xfId="0" applyNumberFormat="1" applyFont="1" applyFill="1"/>
    <xf numFmtId="0" fontId="6" fillId="2" borderId="0" xfId="0" applyFont="1" applyFill="1"/>
    <xf numFmtId="9" fontId="5" fillId="0" borderId="0" xfId="1" applyFont="1"/>
    <xf numFmtId="9" fontId="5" fillId="0" borderId="0" xfId="1" applyFont="1" applyFill="1"/>
    <xf numFmtId="0" fontId="6" fillId="0" borderId="0" xfId="0" applyFont="1"/>
    <xf numFmtId="0" fontId="5" fillId="0" borderId="0" xfId="1" applyNumberFormat="1" applyFont="1"/>
    <xf numFmtId="10" fontId="5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1" fontId="5" fillId="0" borderId="2" xfId="0" applyNumberFormat="1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1" fontId="5" fillId="0" borderId="0" xfId="0" applyNumberFormat="1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0" fontId="7" fillId="0" borderId="0" xfId="2" applyFont="1"/>
    <xf numFmtId="164" fontId="5" fillId="0" borderId="0" xfId="0" applyNumberFormat="1" applyFont="1"/>
    <xf numFmtId="3" fontId="5" fillId="0" borderId="0" xfId="0" applyNumberFormat="1" applyFont="1"/>
    <xf numFmtId="0" fontId="8" fillId="0" borderId="0" xfId="0" applyFont="1"/>
    <xf numFmtId="4" fontId="5" fillId="0" borderId="0" xfId="0" applyNumberFormat="1" applyFont="1"/>
    <xf numFmtId="3" fontId="6" fillId="0" borderId="0" xfId="0" applyNumberFormat="1" applyFont="1"/>
    <xf numFmtId="0" fontId="9" fillId="0" borderId="0" xfId="0" applyFont="1"/>
    <xf numFmtId="0" fontId="5" fillId="3" borderId="0" xfId="0" applyFont="1" applyFill="1"/>
    <xf numFmtId="9" fontId="5" fillId="3" borderId="0" xfId="1" applyFont="1" applyFill="1"/>
    <xf numFmtId="0" fontId="5" fillId="0" borderId="0" xfId="0" applyFont="1"/>
    <xf numFmtId="0" fontId="5" fillId="0" borderId="5" xfId="0" applyFont="1" applyBorder="1"/>
    <xf numFmtId="0" fontId="5" fillId="0" borderId="0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16"/>
  <sheetViews>
    <sheetView workbookViewId="0">
      <selection activeCell="C5" sqref="C5"/>
    </sheetView>
  </sheetViews>
  <sheetFormatPr defaultRowHeight="14.25" x14ac:dyDescent="0.2"/>
  <cols>
    <col min="1" max="1" width="19.85546875" style="1" bestFit="1" customWidth="1"/>
    <col min="2" max="2" width="19.5703125" style="1" bestFit="1" customWidth="1"/>
    <col min="3" max="3" width="11.5703125" style="1" bestFit="1" customWidth="1"/>
    <col min="4" max="4" width="16.140625" style="1" bestFit="1" customWidth="1"/>
    <col min="5" max="5" width="6.7109375" style="1" bestFit="1" customWidth="1"/>
    <col min="6" max="16384" width="9.140625" style="1"/>
  </cols>
  <sheetData>
    <row r="1" spans="1:5" x14ac:dyDescent="0.2">
      <c r="A1" s="1" t="s">
        <v>1</v>
      </c>
      <c r="B1" s="1" t="s">
        <v>88</v>
      </c>
    </row>
    <row r="3" spans="1:5" x14ac:dyDescent="0.2">
      <c r="A3" s="1" t="s">
        <v>6</v>
      </c>
    </row>
    <row r="4" spans="1:5" x14ac:dyDescent="0.2">
      <c r="A4" s="1" t="s">
        <v>0</v>
      </c>
      <c r="B4" s="1">
        <v>195.84</v>
      </c>
      <c r="C4" s="2">
        <v>45875</v>
      </c>
    </row>
    <row r="5" spans="1:5" x14ac:dyDescent="0.2">
      <c r="A5" s="1" t="s">
        <v>2</v>
      </c>
      <c r="B5" s="1">
        <v>121</v>
      </c>
      <c r="C5" s="1" t="s">
        <v>5</v>
      </c>
    </row>
    <row r="6" spans="1:5" x14ac:dyDescent="0.2">
      <c r="A6" s="1" t="s">
        <v>3</v>
      </c>
      <c r="B6" s="1">
        <f xml:space="preserve"> B4 * B5</f>
        <v>23696.639999999999</v>
      </c>
    </row>
    <row r="7" spans="1:5" x14ac:dyDescent="0.2">
      <c r="A7" s="1" t="s">
        <v>26</v>
      </c>
      <c r="B7" s="1">
        <v>1330</v>
      </c>
    </row>
    <row r="8" spans="1:5" x14ac:dyDescent="0.2">
      <c r="A8" s="1" t="s">
        <v>4</v>
      </c>
      <c r="B8" s="1">
        <v>1710</v>
      </c>
      <c r="D8" s="1" t="s">
        <v>31</v>
      </c>
      <c r="E8" s="1">
        <v>11.06</v>
      </c>
    </row>
    <row r="9" spans="1:5" x14ac:dyDescent="0.2">
      <c r="A9" s="1" t="s">
        <v>7</v>
      </c>
      <c r="B9" s="1">
        <f>B6 - B7 + B8</f>
        <v>24076.639999999999</v>
      </c>
      <c r="D9" s="1" t="s">
        <v>27</v>
      </c>
      <c r="E9" s="1">
        <v>35.74</v>
      </c>
    </row>
    <row r="11" spans="1:5" x14ac:dyDescent="0.2">
      <c r="A11" s="1" t="s">
        <v>84</v>
      </c>
      <c r="B11" s="1">
        <v>2.2999999999999998</v>
      </c>
    </row>
    <row r="12" spans="1:5" x14ac:dyDescent="0.2">
      <c r="A12" s="1" t="s">
        <v>85</v>
      </c>
      <c r="B12" s="1">
        <v>5.78</v>
      </c>
    </row>
    <row r="13" spans="1:5" x14ac:dyDescent="0.2">
      <c r="A13" s="1" t="s">
        <v>86</v>
      </c>
      <c r="B13" s="1">
        <v>2.42</v>
      </c>
    </row>
    <row r="14" spans="1:5" x14ac:dyDescent="0.2">
      <c r="A14" s="1" t="s">
        <v>87</v>
      </c>
      <c r="B14" s="1">
        <v>8.74</v>
      </c>
    </row>
    <row r="15" spans="1:5" x14ac:dyDescent="0.2">
      <c r="A15" s="1" t="s">
        <v>89</v>
      </c>
      <c r="B15" s="1">
        <v>13.8</v>
      </c>
    </row>
    <row r="16" spans="1:5" x14ac:dyDescent="0.2">
      <c r="A16" s="1" t="s">
        <v>90</v>
      </c>
      <c r="B16" s="1">
        <v>14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P78"/>
  <sheetViews>
    <sheetView tabSelected="1" workbookViewId="0">
      <selection activeCell="E30" sqref="E30"/>
    </sheetView>
  </sheetViews>
  <sheetFormatPr defaultRowHeight="14.25" outlineLevelRow="1" x14ac:dyDescent="0.2"/>
  <cols>
    <col min="1" max="1" width="9.140625" style="1"/>
    <col min="2" max="2" width="32.42578125" style="1" bestFit="1" customWidth="1"/>
    <col min="3" max="26" width="9.140625" style="1"/>
    <col min="27" max="29" width="13.140625" style="1" customWidth="1"/>
    <col min="30" max="30" width="18.85546875" style="1" customWidth="1"/>
    <col min="31" max="31" width="14.85546875" style="1" customWidth="1"/>
    <col min="32" max="32" width="15" style="1" customWidth="1"/>
    <col min="33" max="33" width="8.42578125" style="1" bestFit="1" customWidth="1"/>
    <col min="34" max="34" width="9.28515625" style="1" bestFit="1" customWidth="1"/>
    <col min="35" max="35" width="9.5703125" style="1" bestFit="1" customWidth="1"/>
    <col min="36" max="16384" width="9.140625" style="1"/>
  </cols>
  <sheetData>
    <row r="1" spans="1:36" x14ac:dyDescent="0.2">
      <c r="A1" s="26" t="s">
        <v>8</v>
      </c>
      <c r="B1" s="1" t="s">
        <v>38</v>
      </c>
    </row>
    <row r="2" spans="1:36" x14ac:dyDescent="0.2">
      <c r="A2" s="27"/>
      <c r="B2" s="27"/>
      <c r="C2" s="27"/>
      <c r="D2" s="27" t="s">
        <v>110</v>
      </c>
      <c r="E2" s="27" t="s">
        <v>111</v>
      </c>
      <c r="F2" s="27" t="s">
        <v>112</v>
      </c>
      <c r="G2" s="27" t="s">
        <v>113</v>
      </c>
      <c r="H2" s="27" t="s">
        <v>114</v>
      </c>
      <c r="I2" s="27" t="s">
        <v>115</v>
      </c>
      <c r="J2" s="27" t="s">
        <v>116</v>
      </c>
      <c r="K2" s="27" t="s">
        <v>117</v>
      </c>
      <c r="L2" s="27" t="s">
        <v>57</v>
      </c>
      <c r="M2" s="27" t="s">
        <v>58</v>
      </c>
      <c r="N2" s="27" t="s">
        <v>59</v>
      </c>
      <c r="O2" s="27" t="s">
        <v>60</v>
      </c>
      <c r="P2" s="27" t="s">
        <v>53</v>
      </c>
      <c r="Q2" s="27" t="s">
        <v>54</v>
      </c>
      <c r="R2" s="27" t="s">
        <v>55</v>
      </c>
      <c r="S2" s="27" t="s">
        <v>56</v>
      </c>
      <c r="T2" s="27" t="s">
        <v>47</v>
      </c>
      <c r="U2" s="27" t="s">
        <v>48</v>
      </c>
      <c r="V2" s="27" t="s">
        <v>14</v>
      </c>
      <c r="W2" s="27" t="s">
        <v>15</v>
      </c>
      <c r="X2" s="27" t="s">
        <v>16</v>
      </c>
      <c r="Y2" s="27" t="s">
        <v>17</v>
      </c>
      <c r="Z2" s="27" t="s">
        <v>18</v>
      </c>
      <c r="AA2" s="27" t="s">
        <v>19</v>
      </c>
      <c r="AB2" s="27" t="s">
        <v>20</v>
      </c>
      <c r="AC2" s="27" t="s">
        <v>21</v>
      </c>
      <c r="AD2" s="27" t="s">
        <v>22</v>
      </c>
      <c r="AE2" s="27" t="s">
        <v>23</v>
      </c>
      <c r="AF2" s="27" t="s">
        <v>5</v>
      </c>
      <c r="AG2" s="27" t="s">
        <v>28</v>
      </c>
      <c r="AH2" s="27" t="s">
        <v>29</v>
      </c>
      <c r="AI2" s="27" t="s">
        <v>30</v>
      </c>
      <c r="AJ2" s="27" t="s">
        <v>32</v>
      </c>
    </row>
    <row r="3" spans="1:3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</row>
    <row r="4" spans="1:36" s="5" customFormat="1" ht="15" x14ac:dyDescent="0.25">
      <c r="A4" s="3"/>
      <c r="B4" s="3" t="s">
        <v>9</v>
      </c>
      <c r="C4" s="3"/>
      <c r="D4" s="3">
        <v>649.70000000000005</v>
      </c>
      <c r="E4" s="3">
        <v>723.5</v>
      </c>
      <c r="F4" s="3">
        <v>747.7</v>
      </c>
      <c r="G4" s="3">
        <v>1167.5</v>
      </c>
      <c r="H4" s="3">
        <v>782.3</v>
      </c>
      <c r="I4" s="3">
        <v>883.4</v>
      </c>
      <c r="J4" s="3">
        <v>916.1</v>
      </c>
      <c r="K4" s="3">
        <v>1397.5</v>
      </c>
      <c r="L4" s="3">
        <v>652</v>
      </c>
      <c r="M4" s="3">
        <v>902.9</v>
      </c>
      <c r="N4" s="3">
        <v>1117.4000000000001</v>
      </c>
      <c r="O4" s="3">
        <v>1729.5</v>
      </c>
      <c r="P4" s="3">
        <v>1226.5</v>
      </c>
      <c r="Q4" s="3">
        <v>1451</v>
      </c>
      <c r="R4" s="3">
        <v>1450</v>
      </c>
      <c r="S4" s="3">
        <v>2129</v>
      </c>
      <c r="T4" s="3">
        <v>1613</v>
      </c>
      <c r="U4" s="3">
        <v>1868</v>
      </c>
      <c r="V4" s="3">
        <v>1857</v>
      </c>
      <c r="W4" s="3">
        <v>2772</v>
      </c>
      <c r="X4" s="3">
        <v>2001</v>
      </c>
      <c r="Y4" s="3">
        <v>2209</v>
      </c>
      <c r="Z4" s="3">
        <v>2204</v>
      </c>
      <c r="AA4" s="3">
        <v>3205</v>
      </c>
      <c r="AB4" s="3">
        <v>2209</v>
      </c>
      <c r="AC4" s="3">
        <v>2371</v>
      </c>
      <c r="AD4" s="3">
        <v>2397</v>
      </c>
      <c r="AE4" s="3">
        <v>3611</v>
      </c>
      <c r="AF4" s="3">
        <v>2371</v>
      </c>
      <c r="AG4" s="4"/>
      <c r="AH4" s="4"/>
      <c r="AI4" s="4"/>
    </row>
    <row r="5" spans="1:36" x14ac:dyDescent="0.2">
      <c r="A5" s="28"/>
      <c r="B5" s="28" t="s">
        <v>33</v>
      </c>
      <c r="C5" s="28"/>
      <c r="D5" s="28">
        <v>305</v>
      </c>
      <c r="E5" s="28">
        <v>327.3</v>
      </c>
      <c r="F5" s="28">
        <v>340.9</v>
      </c>
      <c r="G5" s="28">
        <v>498.9</v>
      </c>
      <c r="H5" s="28">
        <v>360.6</v>
      </c>
      <c r="I5" s="28">
        <v>397.6</v>
      </c>
      <c r="J5" s="28">
        <v>411.1</v>
      </c>
      <c r="K5" s="28">
        <v>586.70000000000005</v>
      </c>
      <c r="L5" s="28">
        <v>317.60000000000002</v>
      </c>
      <c r="M5" s="28">
        <v>413.4</v>
      </c>
      <c r="N5" s="28">
        <v>490.1</v>
      </c>
      <c r="O5" s="28">
        <v>716.8</v>
      </c>
      <c r="P5" s="28">
        <v>526.20000000000005</v>
      </c>
      <c r="Q5" s="28">
        <v>608</v>
      </c>
      <c r="R5" s="28">
        <v>621</v>
      </c>
      <c r="S5" s="28">
        <v>893</v>
      </c>
      <c r="T5" s="28">
        <v>743</v>
      </c>
      <c r="U5" s="28">
        <v>813</v>
      </c>
      <c r="V5" s="29">
        <v>818</v>
      </c>
      <c r="W5" s="29">
        <v>1244</v>
      </c>
      <c r="X5" s="29">
        <v>850</v>
      </c>
      <c r="Y5" s="29">
        <v>911</v>
      </c>
      <c r="Z5" s="29">
        <v>948</v>
      </c>
      <c r="AA5" s="1">
        <v>1302</v>
      </c>
      <c r="AB5" s="29">
        <v>934</v>
      </c>
      <c r="AC5" s="29">
        <v>959</v>
      </c>
      <c r="AD5" s="1">
        <v>995</v>
      </c>
      <c r="AE5" s="1">
        <v>1430</v>
      </c>
      <c r="AF5" s="1">
        <v>988</v>
      </c>
    </row>
    <row r="6" spans="1:36" s="5" customFormat="1" ht="15" x14ac:dyDescent="0.25">
      <c r="A6" s="3"/>
      <c r="B6" s="3" t="s">
        <v>10</v>
      </c>
      <c r="C6" s="4"/>
      <c r="D6" s="4">
        <f t="shared" ref="D6:K6" si="0">D4 -D5</f>
        <v>344.70000000000005</v>
      </c>
      <c r="E6" s="4">
        <f t="shared" si="0"/>
        <v>396.2</v>
      </c>
      <c r="F6" s="4">
        <f t="shared" si="0"/>
        <v>406.80000000000007</v>
      </c>
      <c r="G6" s="4">
        <f t="shared" si="0"/>
        <v>668.6</v>
      </c>
      <c r="H6" s="4">
        <f t="shared" si="0"/>
        <v>421.69999999999993</v>
      </c>
      <c r="I6" s="4">
        <f t="shared" si="0"/>
        <v>485.79999999999995</v>
      </c>
      <c r="J6" s="4">
        <f t="shared" si="0"/>
        <v>505</v>
      </c>
      <c r="K6" s="4">
        <f t="shared" si="0"/>
        <v>810.8</v>
      </c>
      <c r="L6" s="4">
        <f t="shared" ref="L6:N6" si="1">L4 -L5</f>
        <v>334.4</v>
      </c>
      <c r="M6" s="4">
        <f t="shared" si="1"/>
        <v>489.5</v>
      </c>
      <c r="N6" s="4">
        <f t="shared" si="1"/>
        <v>627.30000000000007</v>
      </c>
      <c r="O6" s="4">
        <f t="shared" ref="O6:AG6" si="2">O4 -O5</f>
        <v>1012.7</v>
      </c>
      <c r="P6" s="4">
        <f t="shared" si="2"/>
        <v>700.3</v>
      </c>
      <c r="Q6" s="4">
        <f t="shared" si="2"/>
        <v>843</v>
      </c>
      <c r="R6" s="4">
        <f t="shared" si="2"/>
        <v>829</v>
      </c>
      <c r="S6" s="4">
        <f t="shared" si="2"/>
        <v>1236</v>
      </c>
      <c r="T6" s="4">
        <f>T4 -T5</f>
        <v>870</v>
      </c>
      <c r="U6" s="4">
        <f>U4 -U5</f>
        <v>1055</v>
      </c>
      <c r="V6" s="4">
        <f t="shared" si="2"/>
        <v>1039</v>
      </c>
      <c r="W6" s="4">
        <f t="shared" si="2"/>
        <v>1528</v>
      </c>
      <c r="X6" s="4">
        <f t="shared" si="2"/>
        <v>1151</v>
      </c>
      <c r="Y6" s="4">
        <f t="shared" si="2"/>
        <v>1298</v>
      </c>
      <c r="Z6" s="4">
        <f t="shared" si="2"/>
        <v>1256</v>
      </c>
      <c r="AA6" s="4">
        <f t="shared" si="2"/>
        <v>1903</v>
      </c>
      <c r="AB6" s="4">
        <f t="shared" si="2"/>
        <v>1275</v>
      </c>
      <c r="AC6" s="4">
        <f t="shared" si="2"/>
        <v>1412</v>
      </c>
      <c r="AD6" s="4">
        <f t="shared" si="2"/>
        <v>1402</v>
      </c>
      <c r="AE6" s="4">
        <f t="shared" si="2"/>
        <v>2181</v>
      </c>
      <c r="AF6" s="4">
        <f t="shared" si="2"/>
        <v>1383</v>
      </c>
      <c r="AG6" s="4">
        <f t="shared" si="2"/>
        <v>0</v>
      </c>
    </row>
    <row r="7" spans="1:36" x14ac:dyDescent="0.2">
      <c r="A7" s="28"/>
      <c r="B7" s="28" t="s">
        <v>61</v>
      </c>
      <c r="C7" s="17"/>
      <c r="D7" s="17">
        <v>240.4</v>
      </c>
      <c r="E7" s="17">
        <v>262</v>
      </c>
      <c r="F7" s="17">
        <v>270.89999999999998</v>
      </c>
      <c r="G7" s="17">
        <v>337.1</v>
      </c>
      <c r="H7" s="17">
        <v>292.89999999999998</v>
      </c>
      <c r="I7" s="17">
        <v>317.8</v>
      </c>
      <c r="J7" s="17">
        <v>329.2</v>
      </c>
      <c r="K7" s="17">
        <v>394.3</v>
      </c>
      <c r="L7" s="17">
        <v>299.60000000000002</v>
      </c>
      <c r="M7" s="17">
        <v>352.9</v>
      </c>
      <c r="N7" s="17">
        <v>411.7</v>
      </c>
      <c r="O7" s="17">
        <v>544.79999999999995</v>
      </c>
      <c r="P7" s="17">
        <v>496.6</v>
      </c>
      <c r="Q7" s="17">
        <v>541</v>
      </c>
      <c r="R7" s="17">
        <v>545</v>
      </c>
      <c r="S7" s="17">
        <v>642</v>
      </c>
      <c r="T7" s="17">
        <v>608</v>
      </c>
      <c r="U7" s="17">
        <v>662</v>
      </c>
      <c r="V7" s="17">
        <v>684</v>
      </c>
      <c r="W7" s="17">
        <v>803</v>
      </c>
      <c r="X7" s="17">
        <v>748</v>
      </c>
      <c r="Y7" s="17">
        <v>817</v>
      </c>
      <c r="Z7" s="17">
        <f xml:space="preserve"> 843+75</f>
        <v>918</v>
      </c>
      <c r="AA7" s="17">
        <v>990</v>
      </c>
      <c r="AB7" s="17">
        <v>842</v>
      </c>
      <c r="AC7" s="17">
        <v>872</v>
      </c>
      <c r="AD7" s="17">
        <v>910</v>
      </c>
      <c r="AE7" s="17">
        <v>1138</v>
      </c>
      <c r="AF7" s="17">
        <v>943</v>
      </c>
      <c r="AG7" s="17"/>
    </row>
    <row r="8" spans="1:36" s="5" customFormat="1" ht="15" x14ac:dyDescent="0.25">
      <c r="A8" s="3"/>
      <c r="B8" s="3" t="s">
        <v>11</v>
      </c>
      <c r="D8" s="4">
        <f t="shared" ref="D8:K8" si="3">D6-SUM(D7:D7)</f>
        <v>104.30000000000004</v>
      </c>
      <c r="E8" s="4">
        <f t="shared" si="3"/>
        <v>134.19999999999999</v>
      </c>
      <c r="F8" s="4">
        <f t="shared" si="3"/>
        <v>135.90000000000009</v>
      </c>
      <c r="G8" s="4">
        <f t="shared" si="3"/>
        <v>331.5</v>
      </c>
      <c r="H8" s="4">
        <f t="shared" si="3"/>
        <v>128.79999999999995</v>
      </c>
      <c r="I8" s="4">
        <f t="shared" si="3"/>
        <v>167.99999999999994</v>
      </c>
      <c r="J8" s="4">
        <f t="shared" si="3"/>
        <v>175.8</v>
      </c>
      <c r="K8" s="4">
        <f t="shared" si="3"/>
        <v>416.49999999999994</v>
      </c>
      <c r="L8" s="4">
        <f>L6-SUM(L7:L7)</f>
        <v>34.799999999999955</v>
      </c>
      <c r="M8" s="4">
        <f>M6-SUM(M7:M7)</f>
        <v>136.60000000000002</v>
      </c>
      <c r="N8" s="4">
        <f>N6-SUM(N7:N7)</f>
        <v>215.60000000000008</v>
      </c>
      <c r="O8" s="4">
        <f>O6-SUM(O7:O7)</f>
        <v>467.90000000000009</v>
      </c>
      <c r="P8" s="4">
        <f>P6-SUM(P7:P7)</f>
        <v>203.69999999999993</v>
      </c>
      <c r="Q8" s="4">
        <f>Q6-SUM(Q7:Q7)</f>
        <v>302</v>
      </c>
      <c r="R8" s="4">
        <f>R6-SUM(R7:R7)</f>
        <v>284</v>
      </c>
      <c r="S8" s="4">
        <f>S6-SUM(S7:S7)</f>
        <v>594</v>
      </c>
      <c r="T8" s="4">
        <f>T6-SUM(T7:T7)</f>
        <v>262</v>
      </c>
      <c r="U8" s="4">
        <f>U6-SUM(U7:U7)</f>
        <v>393</v>
      </c>
      <c r="V8" s="4">
        <f>V6-SUM(V7:V7)</f>
        <v>355</v>
      </c>
      <c r="W8" s="4">
        <f>W6-SUM(W7:W7)</f>
        <v>725</v>
      </c>
      <c r="X8" s="4">
        <f>X6-SUM(X7:X7)</f>
        <v>403</v>
      </c>
      <c r="Y8" s="4">
        <f>Y6-SUM(Y7:Y7)</f>
        <v>481</v>
      </c>
      <c r="Z8" s="4">
        <f>Z6-SUM(Z7:Z7)</f>
        <v>338</v>
      </c>
      <c r="AA8" s="4">
        <f>AA6-SUM(AA7:AA7)</f>
        <v>913</v>
      </c>
      <c r="AB8" s="4">
        <f>AB6-SUM(AB7:AB7)</f>
        <v>433</v>
      </c>
      <c r="AC8" s="4">
        <f>AC6-SUM(AC7:AC7)</f>
        <v>540</v>
      </c>
      <c r="AD8" s="4">
        <f>AD6-SUM(AD7:AD7)</f>
        <v>492</v>
      </c>
      <c r="AE8" s="4">
        <f>AE6-SUM(AE7:AE7)</f>
        <v>1043</v>
      </c>
      <c r="AF8" s="4">
        <f>AF6-SUM(AF7:AF7)</f>
        <v>440</v>
      </c>
      <c r="AG8" s="4">
        <f>AG6-SUM(AG7:AG7)</f>
        <v>0</v>
      </c>
    </row>
    <row r="9" spans="1:36" x14ac:dyDescent="0.2">
      <c r="B9" s="1" t="s">
        <v>42</v>
      </c>
      <c r="D9" s="1">
        <v>107.2</v>
      </c>
      <c r="E9" s="1">
        <v>135.80000000000001</v>
      </c>
      <c r="F9" s="1">
        <v>137.9</v>
      </c>
      <c r="G9" s="1">
        <v>334.3</v>
      </c>
      <c r="H9" s="1">
        <v>131.19999999999999</v>
      </c>
      <c r="I9" s="1">
        <v>169.8</v>
      </c>
      <c r="J9" s="1">
        <v>177.8</v>
      </c>
      <c r="K9" s="1">
        <v>418.6</v>
      </c>
      <c r="L9" s="1">
        <v>33.9</v>
      </c>
      <c r="M9" s="1">
        <v>124.1</v>
      </c>
      <c r="N9" s="1">
        <v>204.3</v>
      </c>
      <c r="O9" s="1">
        <v>457</v>
      </c>
      <c r="P9" s="1">
        <v>194</v>
      </c>
      <c r="Q9" s="1">
        <v>291</v>
      </c>
      <c r="R9" s="1">
        <v>258</v>
      </c>
      <c r="S9" s="1">
        <v>591</v>
      </c>
      <c r="T9" s="1">
        <v>260</v>
      </c>
      <c r="U9" s="1">
        <v>401</v>
      </c>
      <c r="V9" s="29">
        <v>353</v>
      </c>
      <c r="W9" s="29">
        <v>318</v>
      </c>
      <c r="X9" s="29">
        <v>409</v>
      </c>
      <c r="Y9" s="29">
        <v>487</v>
      </c>
      <c r="Z9" s="29">
        <v>348</v>
      </c>
      <c r="AA9" s="1">
        <v>932</v>
      </c>
      <c r="AB9" s="29">
        <v>456</v>
      </c>
      <c r="AC9" s="29">
        <v>558</v>
      </c>
      <c r="AD9" s="29">
        <v>504</v>
      </c>
      <c r="AE9" s="1">
        <v>1058</v>
      </c>
      <c r="AF9" s="1">
        <v>450</v>
      </c>
    </row>
    <row r="10" spans="1:36" x14ac:dyDescent="0.2">
      <c r="B10" s="1" t="s">
        <v>43</v>
      </c>
      <c r="D10" s="1">
        <v>32.1</v>
      </c>
      <c r="E10" s="1">
        <v>40</v>
      </c>
      <c r="F10" s="1">
        <v>43.5</v>
      </c>
      <c r="G10" s="1">
        <v>115.8</v>
      </c>
      <c r="H10" s="1">
        <v>34.6</v>
      </c>
      <c r="I10" s="1">
        <v>44.8</v>
      </c>
      <c r="J10" s="1">
        <v>51.8</v>
      </c>
      <c r="K10" s="1">
        <v>120.6</v>
      </c>
      <c r="L10" s="1">
        <v>5.3</v>
      </c>
      <c r="M10" s="1">
        <v>37.299999999999997</v>
      </c>
      <c r="N10" s="1">
        <v>60.7</v>
      </c>
      <c r="O10" s="1">
        <v>127.2</v>
      </c>
      <c r="P10" s="1">
        <v>49.1</v>
      </c>
      <c r="Q10" s="1">
        <v>83</v>
      </c>
      <c r="R10" s="1">
        <v>70</v>
      </c>
      <c r="S10" s="1">
        <v>156</v>
      </c>
      <c r="T10" s="1">
        <v>70</v>
      </c>
      <c r="U10" s="1">
        <v>112</v>
      </c>
      <c r="V10" s="29">
        <v>97</v>
      </c>
      <c r="W10" s="29">
        <v>198</v>
      </c>
      <c r="X10" s="29">
        <v>119</v>
      </c>
      <c r="Y10" s="29">
        <v>145</v>
      </c>
      <c r="Z10" s="29">
        <v>99</v>
      </c>
      <c r="AA10" s="1">
        <v>262</v>
      </c>
      <c r="AB10" s="29">
        <v>135</v>
      </c>
      <c r="AC10" s="1">
        <v>165</v>
      </c>
      <c r="AD10" s="29">
        <v>152</v>
      </c>
      <c r="AE10" s="1">
        <v>309</v>
      </c>
      <c r="AF10" s="1">
        <v>136</v>
      </c>
    </row>
    <row r="11" spans="1:36" s="5" customFormat="1" ht="15" x14ac:dyDescent="0.25">
      <c r="B11" s="5" t="s">
        <v>12</v>
      </c>
      <c r="D11" s="5">
        <f t="shared" ref="D11:K11" si="4">D9-D10</f>
        <v>75.099999999999994</v>
      </c>
      <c r="E11" s="5">
        <f t="shared" si="4"/>
        <v>95.800000000000011</v>
      </c>
      <c r="F11" s="5">
        <f t="shared" si="4"/>
        <v>94.4</v>
      </c>
      <c r="G11" s="5">
        <f t="shared" si="4"/>
        <v>218.5</v>
      </c>
      <c r="H11" s="5">
        <f t="shared" si="4"/>
        <v>96.6</v>
      </c>
      <c r="I11" s="5">
        <f t="shared" si="4"/>
        <v>125.00000000000001</v>
      </c>
      <c r="J11" s="5">
        <f t="shared" si="4"/>
        <v>126.00000000000001</v>
      </c>
      <c r="K11" s="5">
        <f t="shared" si="4"/>
        <v>298</v>
      </c>
      <c r="L11" s="5">
        <f t="shared" ref="L11:AE11" si="5">L9-L10</f>
        <v>28.599999999999998</v>
      </c>
      <c r="M11" s="5">
        <f t="shared" si="5"/>
        <v>86.8</v>
      </c>
      <c r="N11" s="5">
        <f t="shared" si="5"/>
        <v>143.60000000000002</v>
      </c>
      <c r="O11" s="5">
        <f t="shared" si="5"/>
        <v>329.8</v>
      </c>
      <c r="P11" s="5">
        <f t="shared" si="5"/>
        <v>144.9</v>
      </c>
      <c r="Q11" s="5">
        <f t="shared" si="5"/>
        <v>208</v>
      </c>
      <c r="R11" s="5">
        <f t="shared" si="5"/>
        <v>188</v>
      </c>
      <c r="S11" s="5">
        <f t="shared" si="5"/>
        <v>435</v>
      </c>
      <c r="T11" s="5">
        <f t="shared" si="5"/>
        <v>190</v>
      </c>
      <c r="U11" s="5">
        <f t="shared" si="5"/>
        <v>289</v>
      </c>
      <c r="V11" s="5">
        <f t="shared" si="5"/>
        <v>256</v>
      </c>
      <c r="W11" s="5">
        <f t="shared" si="5"/>
        <v>120</v>
      </c>
      <c r="X11" s="5">
        <f t="shared" si="5"/>
        <v>290</v>
      </c>
      <c r="Y11" s="5">
        <f t="shared" si="5"/>
        <v>342</v>
      </c>
      <c r="Z11" s="5">
        <f t="shared" si="5"/>
        <v>249</v>
      </c>
      <c r="AA11" s="5">
        <f t="shared" si="5"/>
        <v>670</v>
      </c>
      <c r="AB11" s="5">
        <f t="shared" si="5"/>
        <v>321</v>
      </c>
      <c r="AC11" s="5">
        <f t="shared" si="5"/>
        <v>393</v>
      </c>
      <c r="AD11" s="5">
        <f t="shared" si="5"/>
        <v>352</v>
      </c>
      <c r="AE11" s="5">
        <f t="shared" si="5"/>
        <v>749</v>
      </c>
      <c r="AF11" s="5">
        <f>AF9-AF10</f>
        <v>314</v>
      </c>
      <c r="AG11" s="5">
        <f>AG9-AG10</f>
        <v>0</v>
      </c>
    </row>
    <row r="12" spans="1:36" x14ac:dyDescent="0.2">
      <c r="B12" s="1" t="s">
        <v>35</v>
      </c>
      <c r="C12" s="30"/>
      <c r="D12" s="30">
        <v>0.55000000000000004</v>
      </c>
      <c r="E12" s="30">
        <v>0.71</v>
      </c>
      <c r="F12" s="30">
        <v>0.71</v>
      </c>
      <c r="G12" s="30">
        <v>1.66</v>
      </c>
      <c r="H12" s="30">
        <v>0.74</v>
      </c>
      <c r="I12" s="30">
        <v>0.97</v>
      </c>
      <c r="J12" s="30">
        <v>0.96</v>
      </c>
      <c r="K12" s="30">
        <v>2.29</v>
      </c>
      <c r="L12" s="30">
        <v>0.22</v>
      </c>
      <c r="M12" s="30">
        <v>0.67</v>
      </c>
      <c r="N12" s="30">
        <v>1.1000000000000001</v>
      </c>
      <c r="O12" s="30">
        <v>2.5299999999999998</v>
      </c>
      <c r="P12" s="30">
        <v>1.1100000000000001</v>
      </c>
      <c r="Q12" s="30">
        <v>1.6</v>
      </c>
      <c r="R12" s="30">
        <v>1.45</v>
      </c>
      <c r="S12" s="30">
        <v>3.37</v>
      </c>
      <c r="T12" s="30">
        <v>1.48</v>
      </c>
      <c r="U12" s="30">
        <v>2.27</v>
      </c>
      <c r="V12" s="30">
        <v>2</v>
      </c>
      <c r="W12" s="30">
        <v>0.94</v>
      </c>
      <c r="X12" s="30">
        <v>2.2799999999999998</v>
      </c>
      <c r="Y12" s="30">
        <v>2.69</v>
      </c>
      <c r="Z12" s="30">
        <v>1.97</v>
      </c>
      <c r="AA12" s="1">
        <v>5.3</v>
      </c>
      <c r="AB12" s="30">
        <v>2.5499999999999998</v>
      </c>
      <c r="AC12" s="30">
        <v>3.15</v>
      </c>
      <c r="AD12" s="30">
        <v>2.87</v>
      </c>
      <c r="AE12" s="30">
        <v>6.16</v>
      </c>
      <c r="AF12" s="1">
        <v>2.61</v>
      </c>
      <c r="AG12" s="30"/>
    </row>
    <row r="13" spans="1:36" x14ac:dyDescent="0.2">
      <c r="B13" s="1" t="s">
        <v>34</v>
      </c>
      <c r="D13" s="1">
        <v>0.55000000000000004</v>
      </c>
      <c r="E13" s="1">
        <v>0.71</v>
      </c>
      <c r="F13" s="1">
        <v>0.71</v>
      </c>
      <c r="G13" s="1">
        <v>1.65</v>
      </c>
      <c r="H13" s="1">
        <v>0.74</v>
      </c>
      <c r="I13" s="1">
        <v>0.96</v>
      </c>
      <c r="J13" s="1">
        <v>0.96</v>
      </c>
      <c r="K13" s="1">
        <v>2.2799999999999998</v>
      </c>
      <c r="L13" s="1">
        <v>0.22</v>
      </c>
      <c r="M13" s="1">
        <v>0.67</v>
      </c>
      <c r="N13" s="1">
        <v>1.1000000000000001</v>
      </c>
      <c r="O13" s="1">
        <v>2.5299999999999998</v>
      </c>
      <c r="P13" s="1">
        <v>1.1100000000000001</v>
      </c>
      <c r="Q13" s="1">
        <v>1.59</v>
      </c>
      <c r="R13" s="1">
        <v>1.44</v>
      </c>
      <c r="S13" s="1">
        <v>3.36</v>
      </c>
      <c r="T13" s="1">
        <v>1.48</v>
      </c>
      <c r="U13" s="1">
        <v>2.2599999999999998</v>
      </c>
      <c r="V13" s="1">
        <v>2</v>
      </c>
      <c r="W13" s="1">
        <v>0.94</v>
      </c>
      <c r="X13" s="1">
        <v>2.2799999999999998</v>
      </c>
      <c r="Y13" s="29">
        <v>2.68</v>
      </c>
      <c r="Z13" s="29">
        <v>1.96</v>
      </c>
      <c r="AA13" s="1">
        <v>5.29</v>
      </c>
      <c r="AB13" s="29">
        <v>2.54</v>
      </c>
      <c r="AC13" s="29">
        <v>3.15</v>
      </c>
      <c r="AD13" s="29">
        <v>2.87</v>
      </c>
      <c r="AE13" s="1">
        <v>6.14</v>
      </c>
      <c r="AF13" s="1">
        <v>2.6</v>
      </c>
    </row>
    <row r="15" spans="1:36" s="33" customFormat="1" x14ac:dyDescent="0.2">
      <c r="B15" s="33" t="s">
        <v>40</v>
      </c>
      <c r="D15" s="33" t="s">
        <v>45</v>
      </c>
      <c r="E15" s="33" t="s">
        <v>45</v>
      </c>
      <c r="F15" s="33" t="s">
        <v>45</v>
      </c>
      <c r="G15" s="33" t="s">
        <v>45</v>
      </c>
      <c r="H15" s="34">
        <f t="shared" ref="H15:O15" si="6">(H4/D4) - 1</f>
        <v>0.20409419732184064</v>
      </c>
      <c r="I15" s="34">
        <f t="shared" si="6"/>
        <v>0.22100898410504488</v>
      </c>
      <c r="J15" s="34">
        <f t="shared" si="6"/>
        <v>0.22522402032900901</v>
      </c>
      <c r="K15" s="34">
        <f t="shared" si="6"/>
        <v>0.19700214132762306</v>
      </c>
      <c r="L15" s="34">
        <f t="shared" si="6"/>
        <v>-0.16656014316758272</v>
      </c>
      <c r="M15" s="34">
        <f t="shared" si="6"/>
        <v>2.2073805750509434E-2</v>
      </c>
      <c r="N15" s="34">
        <f t="shared" si="6"/>
        <v>0.2197358366990505</v>
      </c>
      <c r="O15" s="34">
        <f t="shared" si="6"/>
        <v>0.23756708407871208</v>
      </c>
      <c r="P15" s="34">
        <f>(P4/L4) - 1</f>
        <v>0.88113496932515334</v>
      </c>
      <c r="Q15" s="34">
        <f>(Q4/M4) - 1</f>
        <v>0.60704396943183081</v>
      </c>
      <c r="R15" s="34">
        <f>(R4/N4) - 1</f>
        <v>0.29765527116520474</v>
      </c>
      <c r="S15" s="34">
        <f>(S4/O4) - 1</f>
        <v>0.23099161607400975</v>
      </c>
      <c r="T15" s="34">
        <f>(T4/P4) - 1</f>
        <v>0.31512433754586211</v>
      </c>
      <c r="U15" s="34">
        <f>(U4/Q4) - 1</f>
        <v>0.28738800827015853</v>
      </c>
      <c r="V15" s="34">
        <f>(V4/R4) - 1</f>
        <v>0.28068965517241384</v>
      </c>
      <c r="W15" s="34">
        <f>(W4/S4) - 1</f>
        <v>0.30201972757162987</v>
      </c>
      <c r="X15" s="34">
        <f>(X4/T4) - 1</f>
        <v>0.24054556726596399</v>
      </c>
      <c r="Y15" s="34">
        <f>(Y4/U4) - 1</f>
        <v>0.18254817987152028</v>
      </c>
      <c r="Z15" s="34">
        <f>(Z4/V4) - 1</f>
        <v>0.18686052773290251</v>
      </c>
      <c r="AA15" s="34">
        <f>(AA4/W4) - 1</f>
        <v>0.15620490620490624</v>
      </c>
      <c r="AB15" s="34">
        <f>(AB4/X4) - 1</f>
        <v>0.10394802598700648</v>
      </c>
      <c r="AC15" s="34">
        <f>(AC4/Y4) - 1</f>
        <v>7.3336351290176571E-2</v>
      </c>
      <c r="AD15" s="34">
        <f>(AD4/Z4) - 1</f>
        <v>8.756805807622503E-2</v>
      </c>
      <c r="AE15" s="34">
        <f>(AE4/AA4) - 1</f>
        <v>0.12667706708268334</v>
      </c>
      <c r="AF15" s="34">
        <f>(AF4/AB4) - 1</f>
        <v>7.3336351290176571E-2</v>
      </c>
      <c r="AG15" s="34">
        <f>(AG4/AC4) - 1</f>
        <v>-1</v>
      </c>
    </row>
    <row r="16" spans="1:36" x14ac:dyDescent="0.2">
      <c r="B16" s="1" t="s">
        <v>41</v>
      </c>
      <c r="D16" s="1" t="s">
        <v>45</v>
      </c>
      <c r="E16" s="6">
        <f t="shared" ref="E16:L16" si="7" xml:space="preserve"> (E4/D4) - 1</f>
        <v>0.11359088810220097</v>
      </c>
      <c r="F16" s="6">
        <f t="shared" si="7"/>
        <v>3.3448514167242704E-2</v>
      </c>
      <c r="G16" s="6">
        <f t="shared" si="7"/>
        <v>0.56145512906245809</v>
      </c>
      <c r="H16" s="6">
        <f t="shared" si="7"/>
        <v>-0.32993576017130621</v>
      </c>
      <c r="I16" s="6">
        <f t="shared" si="7"/>
        <v>0.12923430908858502</v>
      </c>
      <c r="J16" s="6">
        <f t="shared" si="7"/>
        <v>3.7016074258546583E-2</v>
      </c>
      <c r="K16" s="6">
        <f t="shared" si="7"/>
        <v>0.52548848378997914</v>
      </c>
      <c r="L16" s="6">
        <f t="shared" si="7"/>
        <v>-0.53345259391771016</v>
      </c>
      <c r="M16" s="6">
        <f xml:space="preserve"> (M4/L4) - 1</f>
        <v>0.38481595092024534</v>
      </c>
      <c r="N16" s="6">
        <f xml:space="preserve"> (N4/M4) - 1</f>
        <v>0.23756783696976425</v>
      </c>
      <c r="O16" s="6">
        <f xml:space="preserve"> (O4/N4) - 1</f>
        <v>0.54778951136567011</v>
      </c>
      <c r="P16" s="6">
        <f xml:space="preserve"> (P4/O4) - 1</f>
        <v>-0.29083550159005489</v>
      </c>
      <c r="Q16" s="6">
        <f xml:space="preserve"> (Q4/P4) - 1</f>
        <v>0.18304117407256415</v>
      </c>
      <c r="R16" s="6">
        <f xml:space="preserve"> (R4/Q4) - 1</f>
        <v>-6.8917987594763197E-4</v>
      </c>
      <c r="S16" s="6">
        <f xml:space="preserve"> (S4/R4) - 1</f>
        <v>0.46827586206896554</v>
      </c>
      <c r="T16" s="6">
        <f xml:space="preserve"> (T4/S4) - 1</f>
        <v>-0.24236730859558475</v>
      </c>
      <c r="U16" s="6">
        <f xml:space="preserve"> (U4/T4) - 1</f>
        <v>0.15809051456912582</v>
      </c>
      <c r="V16" s="6">
        <f xml:space="preserve"> (V4/U4) - 1</f>
        <v>-5.8886509635974749E-3</v>
      </c>
      <c r="W16" s="6">
        <f xml:space="preserve"> (W4/V4) - 1</f>
        <v>0.49273021001615502</v>
      </c>
      <c r="X16" s="6">
        <f xml:space="preserve"> (X4/W4) - 1</f>
        <v>-0.27813852813852813</v>
      </c>
      <c r="Y16" s="6">
        <f xml:space="preserve"> (Y4/X4) - 1</f>
        <v>0.10394802598700648</v>
      </c>
      <c r="Z16" s="6">
        <f xml:space="preserve"> (Z4/Y4) - 1</f>
        <v>-2.2634676324128078E-3</v>
      </c>
      <c r="AA16" s="6">
        <f xml:space="preserve"> (AA4/Z4) - 1</f>
        <v>0.45417422867513602</v>
      </c>
      <c r="AB16" s="6">
        <f xml:space="preserve"> (AB4/AA4) - 1</f>
        <v>-0.31076443057722314</v>
      </c>
      <c r="AC16" s="6">
        <f xml:space="preserve"> (AC4/AB4) - 1</f>
        <v>7.3336351290176571E-2</v>
      </c>
      <c r="AD16" s="6">
        <f xml:space="preserve"> (AD4/AC4) - 1</f>
        <v>1.0965837199493844E-2</v>
      </c>
      <c r="AE16" s="6">
        <f xml:space="preserve"> (AE4/AD4) - 1</f>
        <v>0.50646641635377554</v>
      </c>
      <c r="AF16" s="6">
        <f xml:space="preserve"> (AF4/AE4) - 1</f>
        <v>-0.34339518139019665</v>
      </c>
      <c r="AG16" s="6">
        <f xml:space="preserve"> (AG4/AF4) - 1</f>
        <v>-1</v>
      </c>
    </row>
    <row r="17" spans="2:33" x14ac:dyDescent="0.2">
      <c r="V17" s="6"/>
      <c r="W17" s="7"/>
      <c r="X17" s="7"/>
      <c r="Y17" s="7"/>
      <c r="Z17" s="7"/>
      <c r="AA17" s="7"/>
      <c r="AB17" s="7"/>
      <c r="AC17" s="7"/>
      <c r="AD17" s="7"/>
      <c r="AE17" s="7"/>
      <c r="AF17" s="6"/>
    </row>
    <row r="18" spans="2:33" s="6" customFormat="1" x14ac:dyDescent="0.2">
      <c r="B18" s="6" t="s">
        <v>44</v>
      </c>
      <c r="D18" s="6">
        <v>0.53059999999999996</v>
      </c>
      <c r="E18" s="6">
        <v>0.54759999999999998</v>
      </c>
      <c r="F18" s="6">
        <v>0.54410000000000003</v>
      </c>
      <c r="G18" s="6">
        <v>0.57269999999999999</v>
      </c>
      <c r="H18" s="6">
        <v>0.53910000000000002</v>
      </c>
      <c r="I18" s="6">
        <v>0.54990000000000006</v>
      </c>
      <c r="J18" s="6">
        <v>0.55120000000000002</v>
      </c>
      <c r="K18" s="6">
        <v>0.58020000000000005</v>
      </c>
      <c r="L18" s="6">
        <v>0.51290000000000002</v>
      </c>
      <c r="M18" s="6">
        <v>0.54210000000000003</v>
      </c>
      <c r="N18" s="6">
        <v>0.5615</v>
      </c>
      <c r="O18" s="6">
        <v>0.58550000000000002</v>
      </c>
      <c r="P18" s="6">
        <v>0.57099999999999995</v>
      </c>
      <c r="Q18" s="6">
        <v>0.57999999999999996</v>
      </c>
      <c r="R18" s="6">
        <v>0.57199999999999995</v>
      </c>
      <c r="S18" s="6">
        <v>0.58099999999999996</v>
      </c>
      <c r="T18" s="6">
        <v>0.54</v>
      </c>
      <c r="U18" s="6">
        <v>0.56499999999999995</v>
      </c>
      <c r="V18" s="6">
        <v>0.55900000000000005</v>
      </c>
      <c r="W18" s="7">
        <v>0.55100000000000005</v>
      </c>
      <c r="X18" s="7">
        <v>0.57499999999999996</v>
      </c>
      <c r="Y18" s="7">
        <v>0.58799999999999997</v>
      </c>
      <c r="Z18" s="7">
        <v>0.56999999999999995</v>
      </c>
      <c r="AA18" s="7">
        <v>0.59399999999999997</v>
      </c>
      <c r="AB18" s="7">
        <v>0.57699999999999996</v>
      </c>
      <c r="AC18" s="7">
        <v>0.59599999999999997</v>
      </c>
      <c r="AD18" s="7">
        <v>0.58499999999999996</v>
      </c>
      <c r="AE18" s="7">
        <v>0.60399999999999998</v>
      </c>
      <c r="AF18" s="6">
        <v>0.57999999999999996</v>
      </c>
    </row>
    <row r="19" spans="2:33" s="6" customFormat="1" x14ac:dyDescent="0.2">
      <c r="B19" s="6" t="s">
        <v>46</v>
      </c>
      <c r="D19" s="6">
        <v>0.1605</v>
      </c>
      <c r="E19" s="6">
        <v>0.1855</v>
      </c>
      <c r="F19" s="6">
        <v>0.18179999999999999</v>
      </c>
      <c r="G19" s="6">
        <v>0.28389999999999999</v>
      </c>
      <c r="H19" s="6">
        <v>0.1646</v>
      </c>
      <c r="I19" s="6">
        <v>0.19020000000000001</v>
      </c>
      <c r="J19" s="6">
        <v>0.19189999999999999</v>
      </c>
      <c r="K19" s="6">
        <v>0.29799999999999999</v>
      </c>
      <c r="L19" s="6">
        <v>5.0299999999999997E-2</v>
      </c>
      <c r="M19" s="6">
        <v>0.13780000000000001</v>
      </c>
      <c r="N19" s="6">
        <v>0.18340000000000001</v>
      </c>
      <c r="O19" s="6">
        <v>0.26479999999999998</v>
      </c>
      <c r="P19" s="6">
        <v>0.158</v>
      </c>
      <c r="Q19" s="6">
        <v>0.2</v>
      </c>
      <c r="R19" s="6">
        <v>0.17799999999999999</v>
      </c>
      <c r="S19" s="6">
        <v>0.27700000000000002</v>
      </c>
      <c r="T19" s="6">
        <v>0.16</v>
      </c>
      <c r="U19" s="6">
        <v>0.215</v>
      </c>
      <c r="V19" s="6">
        <v>0.19</v>
      </c>
      <c r="W19" s="6">
        <v>0.113</v>
      </c>
      <c r="X19" s="6">
        <v>0.2</v>
      </c>
      <c r="Y19" s="6">
        <v>0.217</v>
      </c>
      <c r="Z19" s="6">
        <v>0.153</v>
      </c>
      <c r="AA19" s="6">
        <v>0.28499999999999998</v>
      </c>
      <c r="AB19" s="6">
        <v>0.19600000000000001</v>
      </c>
      <c r="AC19" s="6">
        <v>0.22800000000000001</v>
      </c>
      <c r="AD19" s="6">
        <v>0.20499999999999999</v>
      </c>
      <c r="AE19" s="6">
        <v>0.28899999999999998</v>
      </c>
      <c r="AF19" s="6">
        <v>0.185</v>
      </c>
    </row>
    <row r="20" spans="2:33" x14ac:dyDescent="0.2">
      <c r="R20" s="6"/>
    </row>
    <row r="21" spans="2:33" s="8" customFormat="1" ht="15" x14ac:dyDescent="0.25">
      <c r="B21" s="31" t="s">
        <v>25</v>
      </c>
      <c r="C21" s="31"/>
      <c r="D21" s="31">
        <v>35.799999999999997</v>
      </c>
      <c r="E21" s="31">
        <v>174.2</v>
      </c>
      <c r="F21" s="31">
        <v>106.8</v>
      </c>
      <c r="G21" s="31">
        <v>425.9</v>
      </c>
      <c r="H21" s="31">
        <v>-62.8</v>
      </c>
      <c r="I21" s="31">
        <v>112.8</v>
      </c>
      <c r="J21" s="31">
        <v>45.1</v>
      </c>
      <c r="K21" s="31">
        <v>574.20000000000005</v>
      </c>
      <c r="L21" s="31">
        <v>-121.2</v>
      </c>
      <c r="M21" s="31">
        <v>181.3</v>
      </c>
      <c r="N21" s="31">
        <v>25.3</v>
      </c>
      <c r="O21" s="31">
        <v>717.9</v>
      </c>
      <c r="P21" s="31">
        <v>214.1</v>
      </c>
      <c r="Q21" s="31">
        <v>285.7</v>
      </c>
      <c r="R21" s="31">
        <v>158.4</v>
      </c>
      <c r="S21" s="31">
        <v>731</v>
      </c>
      <c r="T21" s="31">
        <v>-243.3</v>
      </c>
      <c r="U21" s="31">
        <v>97.6</v>
      </c>
      <c r="V21" s="32">
        <v>65.8</v>
      </c>
      <c r="W21" s="32">
        <v>1046.3</v>
      </c>
      <c r="X21" s="32">
        <v>45.5</v>
      </c>
      <c r="Y21" s="32">
        <v>476.7</v>
      </c>
      <c r="Z21" s="32">
        <v>389.9</v>
      </c>
      <c r="AA21" s="32">
        <v>1384.1</v>
      </c>
      <c r="AB21" s="32">
        <v>127.5</v>
      </c>
      <c r="AC21" s="8">
        <v>443.1</v>
      </c>
      <c r="AD21" s="8">
        <v>300.7</v>
      </c>
      <c r="AE21" s="8">
        <v>1401.4</v>
      </c>
      <c r="AF21" s="8">
        <v>-119</v>
      </c>
    </row>
    <row r="22" spans="2:33" outlineLevel="1" x14ac:dyDescent="0.2">
      <c r="B22" s="28" t="s">
        <v>24</v>
      </c>
      <c r="C22" s="28"/>
      <c r="D22" s="28">
        <v>-34.299999999999997</v>
      </c>
      <c r="E22" s="28">
        <v>-49.7</v>
      </c>
      <c r="F22" s="28">
        <v>-72.7</v>
      </c>
      <c r="G22" s="28">
        <v>-69.099999999999994</v>
      </c>
      <c r="H22" s="28">
        <v>-68.400000000000006</v>
      </c>
      <c r="I22" s="28">
        <v>-67.3</v>
      </c>
      <c r="J22" s="28">
        <v>-78.5</v>
      </c>
      <c r="K22" s="28">
        <v>-68.8</v>
      </c>
      <c r="L22" s="28">
        <v>-52.1</v>
      </c>
      <c r="M22" s="28">
        <v>-52.6</v>
      </c>
      <c r="N22" s="28">
        <v>-66.099999999999994</v>
      </c>
      <c r="O22" s="28">
        <v>-58.4</v>
      </c>
      <c r="P22" s="28">
        <v>-64.2</v>
      </c>
      <c r="Q22" s="28">
        <v>-80.3</v>
      </c>
      <c r="R22" s="28">
        <v>-122.5</v>
      </c>
      <c r="S22" s="28">
        <v>-127.5</v>
      </c>
      <c r="T22" s="28">
        <v>-111.4</v>
      </c>
      <c r="U22" s="28">
        <v>-144.69999999999999</v>
      </c>
      <c r="V22" s="29">
        <v>-175.6</v>
      </c>
      <c r="W22" s="29">
        <v>-207</v>
      </c>
      <c r="X22" s="29">
        <v>-136.9</v>
      </c>
      <c r="Y22" s="29">
        <v>-145.5</v>
      </c>
      <c r="Z22" s="29">
        <v>-162.9</v>
      </c>
      <c r="AA22" s="29">
        <v>-206.5</v>
      </c>
      <c r="AB22" s="29">
        <v>-130.69999999999999</v>
      </c>
      <c r="AC22" s="29">
        <v>-145.1</v>
      </c>
      <c r="AD22" s="1">
        <v>-178.5</v>
      </c>
      <c r="AE22" s="9">
        <v>-235</v>
      </c>
      <c r="AF22" s="1">
        <v>-152.30000000000001</v>
      </c>
    </row>
    <row r="23" spans="2:33" s="8" customFormat="1" ht="15" x14ac:dyDescent="0.25">
      <c r="B23" s="31" t="s">
        <v>13</v>
      </c>
      <c r="D23" s="8">
        <f t="shared" ref="D23:K23" si="8">D21-D22</f>
        <v>70.099999999999994</v>
      </c>
      <c r="E23" s="8">
        <f t="shared" si="8"/>
        <v>223.89999999999998</v>
      </c>
      <c r="F23" s="8">
        <f t="shared" si="8"/>
        <v>179.5</v>
      </c>
      <c r="G23" s="8">
        <f t="shared" si="8"/>
        <v>495</v>
      </c>
      <c r="H23" s="8">
        <f t="shared" si="8"/>
        <v>5.6000000000000085</v>
      </c>
      <c r="I23" s="8">
        <f t="shared" si="8"/>
        <v>180.1</v>
      </c>
      <c r="J23" s="8">
        <f t="shared" si="8"/>
        <v>123.6</v>
      </c>
      <c r="K23" s="8">
        <f t="shared" si="8"/>
        <v>643</v>
      </c>
      <c r="L23" s="8">
        <f t="shared" ref="L23:AE23" si="9">L21-L22</f>
        <v>-69.099999999999994</v>
      </c>
      <c r="M23" s="8">
        <f t="shared" si="9"/>
        <v>233.9</v>
      </c>
      <c r="N23" s="8">
        <f t="shared" si="9"/>
        <v>91.399999999999991</v>
      </c>
      <c r="O23" s="8">
        <f t="shared" si="9"/>
        <v>776.3</v>
      </c>
      <c r="P23" s="8">
        <f t="shared" si="9"/>
        <v>278.3</v>
      </c>
      <c r="Q23" s="8">
        <f t="shared" si="9"/>
        <v>366</v>
      </c>
      <c r="R23" s="8">
        <f t="shared" si="9"/>
        <v>280.89999999999998</v>
      </c>
      <c r="S23" s="8">
        <f t="shared" si="9"/>
        <v>858.5</v>
      </c>
      <c r="T23" s="8">
        <f t="shared" si="9"/>
        <v>-131.9</v>
      </c>
      <c r="U23" s="8">
        <f t="shared" si="9"/>
        <v>242.29999999999998</v>
      </c>
      <c r="V23" s="8">
        <f t="shared" si="9"/>
        <v>241.39999999999998</v>
      </c>
      <c r="W23" s="8">
        <f t="shared" si="9"/>
        <v>1253.3</v>
      </c>
      <c r="X23" s="8">
        <f t="shared" si="9"/>
        <v>182.4</v>
      </c>
      <c r="Y23" s="8">
        <f t="shared" si="9"/>
        <v>622.20000000000005</v>
      </c>
      <c r="Z23" s="8">
        <f t="shared" si="9"/>
        <v>552.79999999999995</v>
      </c>
      <c r="AA23" s="8">
        <f t="shared" si="9"/>
        <v>1590.6</v>
      </c>
      <c r="AB23" s="8">
        <f t="shared" si="9"/>
        <v>258.2</v>
      </c>
      <c r="AC23" s="8">
        <f t="shared" si="9"/>
        <v>588.20000000000005</v>
      </c>
      <c r="AD23" s="8">
        <f t="shared" si="9"/>
        <v>479.2</v>
      </c>
      <c r="AE23" s="8">
        <f t="shared" si="9"/>
        <v>1636.4</v>
      </c>
      <c r="AF23" s="8">
        <f>AF21-AF22</f>
        <v>33.300000000000011</v>
      </c>
      <c r="AG23" s="8">
        <f>AG21-AG22</f>
        <v>0</v>
      </c>
    </row>
    <row r="24" spans="2:33" x14ac:dyDescent="0.2">
      <c r="B24" s="28"/>
      <c r="V24" s="29"/>
      <c r="W24" s="29"/>
      <c r="X24" s="29"/>
      <c r="Y24" s="29"/>
      <c r="Z24" s="29"/>
      <c r="AA24" s="29"/>
      <c r="AB24" s="29"/>
    </row>
    <row r="25" spans="2:33" x14ac:dyDescent="0.2">
      <c r="B25" s="28" t="s">
        <v>36</v>
      </c>
      <c r="D25" s="1" t="s">
        <v>45</v>
      </c>
      <c r="E25" s="6" t="e">
        <f t="shared" ref="E25" si="10">IF(A23=0,IF(E23=0,0,NA()),(E23-A23)/ABS(A23))</f>
        <v>#N/A</v>
      </c>
      <c r="F25" s="6" t="e">
        <f t="shared" ref="F25:G25" si="11">IF(B23=0,IF(F23=0,0,NA()),(F23-B23)/ABS(B23))</f>
        <v>#VALUE!</v>
      </c>
      <c r="G25" s="6" t="e">
        <f t="shared" si="11"/>
        <v>#N/A</v>
      </c>
      <c r="H25" s="6">
        <f t="shared" ref="H25" si="12">IF(D23=0,IF(H23=0,0,NA()),(H23-D23)/ABS(D23))</f>
        <v>-0.92011412268188286</v>
      </c>
      <c r="I25" s="6">
        <f t="shared" ref="I25" si="13">IF(E23=0,IF(I23=0,0,NA()),(I23-E23)/ABS(E23))</f>
        <v>-0.19562304600267971</v>
      </c>
      <c r="J25" s="6">
        <f t="shared" ref="J25" si="14">IF(F23=0,IF(J23=0,0,NA()),(J23-F23)/ABS(F23))</f>
        <v>-0.31142061281337052</v>
      </c>
      <c r="K25" s="6">
        <f t="shared" ref="K25" si="15">IF(G23=0,IF(K23=0,0,NA()),(K23-G23)/ABS(G23))</f>
        <v>0.29898989898989897</v>
      </c>
      <c r="L25" s="6">
        <f t="shared" ref="L25" si="16">IF(H23=0,IF(L23=0,0,NA()),(L23-H23)/ABS(H23))</f>
        <v>-13.339285714285694</v>
      </c>
      <c r="M25" s="6">
        <f t="shared" ref="M25" si="17">IF(I23=0,IF(M23=0,0,NA()),(M23-I23)/ABS(I23))</f>
        <v>0.29872293170460862</v>
      </c>
      <c r="N25" s="6">
        <f t="shared" ref="N25" si="18">IF(J23=0,IF(N23=0,0,NA()),(N23-J23)/ABS(J23))</f>
        <v>-0.26051779935275082</v>
      </c>
      <c r="O25" s="6">
        <f t="shared" ref="O25" si="19">IF(K23=0,IF(O23=0,0,NA()),(O23-K23)/ABS(K23))</f>
        <v>0.20730948678071531</v>
      </c>
      <c r="P25" s="6">
        <f t="shared" ref="P25:AE25" si="20">IF(L23=0,IF(P23=0,0,NA()),(P23-L23)/ABS(L23))</f>
        <v>5.0274963820549932</v>
      </c>
      <c r="Q25" s="6">
        <f t="shared" si="20"/>
        <v>0.56477126977340741</v>
      </c>
      <c r="R25" s="6">
        <f t="shared" si="20"/>
        <v>2.0733041575492344</v>
      </c>
      <c r="S25" s="6">
        <f t="shared" si="20"/>
        <v>0.10588689939456403</v>
      </c>
      <c r="T25" s="6">
        <f t="shared" si="20"/>
        <v>-1.4739489759252606</v>
      </c>
      <c r="U25" s="6">
        <f t="shared" si="20"/>
        <v>-0.33797814207650279</v>
      </c>
      <c r="V25" s="6">
        <f t="shared" si="20"/>
        <v>-0.14061943752224992</v>
      </c>
      <c r="W25" s="6">
        <f t="shared" si="20"/>
        <v>0.45987186953989512</v>
      </c>
      <c r="X25" s="6">
        <f t="shared" si="20"/>
        <v>2.3828658074298712</v>
      </c>
      <c r="Y25" s="6">
        <f t="shared" si="20"/>
        <v>1.5678910441601326</v>
      </c>
      <c r="Z25" s="6">
        <f t="shared" si="20"/>
        <v>1.2899751449875725</v>
      </c>
      <c r="AA25" s="6">
        <f t="shared" si="20"/>
        <v>0.26912949812495013</v>
      </c>
      <c r="AB25" s="6">
        <f t="shared" si="20"/>
        <v>0.41557017543859637</v>
      </c>
      <c r="AC25" s="6">
        <f t="shared" si="20"/>
        <v>-5.4644808743169397E-2</v>
      </c>
      <c r="AD25" s="6">
        <f t="shared" si="20"/>
        <v>-0.1331403762662807</v>
      </c>
      <c r="AE25" s="6">
        <f t="shared" si="20"/>
        <v>2.8794165723626419E-2</v>
      </c>
      <c r="AF25" s="6">
        <f>IF(AB23=0,IF(AF23=0,0,NA()),(AF23-AB23)/ABS(AB23))</f>
        <v>-0.87103020914020135</v>
      </c>
      <c r="AG25" s="6">
        <f>IF(AC23=0,IF(AG23=0,0,NA()),(AG23-AC23)/ABS(AC23))</f>
        <v>-1</v>
      </c>
    </row>
    <row r="27" spans="2:33" s="6" customFormat="1" x14ac:dyDescent="0.2">
      <c r="B27" s="6" t="s">
        <v>104</v>
      </c>
      <c r="AA27" s="6">
        <v>0.09</v>
      </c>
      <c r="AB27" s="6">
        <v>0.02</v>
      </c>
      <c r="AC27" s="6">
        <v>0</v>
      </c>
      <c r="AD27" s="6">
        <v>0</v>
      </c>
      <c r="AE27" s="6">
        <v>0.05</v>
      </c>
      <c r="AF27" s="6">
        <v>0.02</v>
      </c>
    </row>
    <row r="28" spans="2:33" s="6" customFormat="1" x14ac:dyDescent="0.2">
      <c r="B28" s="6" t="s">
        <v>105</v>
      </c>
      <c r="Z28" s="6" t="s">
        <v>45</v>
      </c>
      <c r="AA28" s="6" t="s">
        <v>109</v>
      </c>
      <c r="AB28" s="6">
        <v>0.11</v>
      </c>
      <c r="AC28" s="6">
        <v>0.08</v>
      </c>
      <c r="AD28" s="6">
        <v>0.09</v>
      </c>
      <c r="AE28" s="6">
        <v>0.11</v>
      </c>
      <c r="AF28" s="6">
        <v>0.04</v>
      </c>
    </row>
    <row r="29" spans="2:33" s="6" customFormat="1" x14ac:dyDescent="0.2">
      <c r="B29" s="6" t="s">
        <v>98</v>
      </c>
      <c r="Z29" s="6" t="s">
        <v>45</v>
      </c>
      <c r="AA29" s="6" t="s">
        <v>45</v>
      </c>
      <c r="AB29" s="6" t="s">
        <v>45</v>
      </c>
      <c r="AC29" s="6" t="s">
        <v>45</v>
      </c>
      <c r="AD29" s="6" t="s">
        <v>45</v>
      </c>
      <c r="AE29" s="6" t="s">
        <v>45</v>
      </c>
      <c r="AF29" s="6" t="s">
        <v>45</v>
      </c>
    </row>
    <row r="30" spans="2:33" s="6" customFormat="1" x14ac:dyDescent="0.2">
      <c r="B30" s="6" t="s">
        <v>99</v>
      </c>
      <c r="Z30" s="6" t="s">
        <v>45</v>
      </c>
      <c r="AA30" s="6">
        <v>0.78</v>
      </c>
      <c r="AB30" s="6">
        <v>0.45</v>
      </c>
      <c r="AC30" s="6">
        <v>0.34</v>
      </c>
      <c r="AD30" s="6">
        <v>0.39</v>
      </c>
      <c r="AE30" s="6">
        <v>0.46</v>
      </c>
      <c r="AF30" s="6">
        <v>0.21</v>
      </c>
    </row>
    <row r="31" spans="2:33" s="6" customFormat="1" x14ac:dyDescent="0.2">
      <c r="B31" s="6" t="s">
        <v>100</v>
      </c>
      <c r="Z31" s="6" t="s">
        <v>45</v>
      </c>
      <c r="AA31" s="6">
        <v>0.36</v>
      </c>
      <c r="AB31" s="6">
        <v>0.27</v>
      </c>
      <c r="AC31" s="6">
        <v>0.24</v>
      </c>
      <c r="AD31" s="6">
        <v>0.27</v>
      </c>
      <c r="AE31" s="6">
        <v>0.3</v>
      </c>
      <c r="AF31" s="6">
        <v>0.16</v>
      </c>
    </row>
    <row r="32" spans="2:33" s="6" customFormat="1" x14ac:dyDescent="0.2">
      <c r="B32" s="6" t="s">
        <v>102</v>
      </c>
      <c r="Z32" s="6" t="s">
        <v>45</v>
      </c>
      <c r="AA32" s="6">
        <v>7.0000000000000007E-2</v>
      </c>
      <c r="AB32" s="6">
        <v>0</v>
      </c>
      <c r="AC32" s="6">
        <v>-0.03</v>
      </c>
      <c r="AD32" s="6">
        <v>-0.02</v>
      </c>
      <c r="AE32" s="6">
        <v>0</v>
      </c>
      <c r="AF32" s="6">
        <v>-0.02</v>
      </c>
    </row>
    <row r="33" spans="2:42" s="6" customFormat="1" x14ac:dyDescent="0.2">
      <c r="B33" s="6" t="s">
        <v>101</v>
      </c>
      <c r="Z33" s="6" t="s">
        <v>45</v>
      </c>
      <c r="AA33" s="6">
        <v>0.56000000000000005</v>
      </c>
      <c r="AB33" s="6">
        <v>0.26</v>
      </c>
      <c r="AC33" s="6">
        <v>0.21</v>
      </c>
      <c r="AD33" s="6">
        <v>0.27</v>
      </c>
      <c r="AE33" s="6">
        <v>0.26</v>
      </c>
      <c r="AF33" s="6">
        <v>7.0000000000000007E-2</v>
      </c>
    </row>
    <row r="34" spans="2:42" s="6" customFormat="1" x14ac:dyDescent="0.2">
      <c r="B34" s="6" t="s">
        <v>103</v>
      </c>
      <c r="Z34" s="6" t="s">
        <v>45</v>
      </c>
      <c r="AA34" s="6">
        <v>0.32</v>
      </c>
      <c r="AB34" s="6">
        <v>0.23</v>
      </c>
      <c r="AC34" s="6">
        <v>0.17</v>
      </c>
      <c r="AD34" s="6">
        <v>0.23</v>
      </c>
      <c r="AE34" s="6">
        <v>0.14000000000000001</v>
      </c>
      <c r="AF34" s="6">
        <v>0.06</v>
      </c>
    </row>
    <row r="35" spans="2:42" ht="15" thickBot="1" x14ac:dyDescent="0.25">
      <c r="B35" s="28"/>
      <c r="W35" s="10"/>
    </row>
    <row r="36" spans="2:42" x14ac:dyDescent="0.2">
      <c r="B36" s="11" t="s">
        <v>37</v>
      </c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 t="s">
        <v>106</v>
      </c>
      <c r="AG36" s="13"/>
      <c r="AH36" s="12"/>
      <c r="AI36" s="12"/>
      <c r="AJ36" s="12"/>
      <c r="AK36" s="12"/>
      <c r="AL36" s="12"/>
      <c r="AM36" s="12"/>
      <c r="AN36" s="12"/>
      <c r="AO36" s="12"/>
      <c r="AP36" s="14"/>
    </row>
    <row r="37" spans="2:42" x14ac:dyDescent="0.2">
      <c r="B37" s="15"/>
      <c r="AF37" s="1" t="s">
        <v>107</v>
      </c>
      <c r="AP37" s="16"/>
    </row>
    <row r="38" spans="2:42" x14ac:dyDescent="0.2">
      <c r="B38" s="15"/>
      <c r="AF38" s="1" t="s">
        <v>108</v>
      </c>
      <c r="AG38" s="17"/>
      <c r="AP38" s="16"/>
    </row>
    <row r="39" spans="2:42" ht="15" thickBot="1" x14ac:dyDescent="0.25"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20"/>
    </row>
    <row r="40" spans="2:42" ht="15" thickBot="1" x14ac:dyDescent="0.25"/>
    <row r="41" spans="2:42" x14ac:dyDescent="0.2">
      <c r="B41" s="11" t="s">
        <v>39</v>
      </c>
      <c r="C41" s="12"/>
      <c r="D41" s="12"/>
      <c r="E41" s="12"/>
      <c r="F41" s="12"/>
      <c r="G41" s="12"/>
      <c r="H41" s="12"/>
      <c r="I41" s="12"/>
      <c r="J41" s="12"/>
      <c r="K41" s="12"/>
      <c r="L41" s="12" t="s">
        <v>62</v>
      </c>
      <c r="M41" s="12" t="s">
        <v>62</v>
      </c>
      <c r="N41" s="12" t="s">
        <v>62</v>
      </c>
      <c r="O41" s="12" t="s">
        <v>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AA41" s="12"/>
      <c r="AB41" s="12"/>
      <c r="AC41" s="12"/>
      <c r="AD41" s="12"/>
      <c r="AE41" s="12"/>
      <c r="AF41" s="12"/>
      <c r="AG41" s="12"/>
      <c r="AH41" s="12"/>
      <c r="AI41" s="14"/>
    </row>
    <row r="42" spans="2:42" x14ac:dyDescent="0.2">
      <c r="B42" s="15"/>
      <c r="AI42" s="16"/>
    </row>
    <row r="43" spans="2:42" x14ac:dyDescent="0.2">
      <c r="B43" s="15"/>
      <c r="AI43" s="16"/>
    </row>
    <row r="44" spans="2:42" x14ac:dyDescent="0.2">
      <c r="B44" s="15"/>
      <c r="AI44" s="16"/>
    </row>
    <row r="45" spans="2:42" ht="15" thickBot="1" x14ac:dyDescent="0.25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</row>
    <row r="46" spans="2:42" ht="15" thickBot="1" x14ac:dyDescent="0.25"/>
    <row r="47" spans="2:42" x14ac:dyDescent="0.2">
      <c r="B47" s="11" t="s">
        <v>118</v>
      </c>
      <c r="C47" s="12"/>
      <c r="D47" s="12">
        <v>136</v>
      </c>
      <c r="E47" s="12">
        <v>135</v>
      </c>
      <c r="F47" s="12">
        <v>132</v>
      </c>
      <c r="G47" s="12">
        <v>132</v>
      </c>
      <c r="H47" s="12">
        <v>130</v>
      </c>
      <c r="I47" s="12">
        <v>130</v>
      </c>
      <c r="J47" s="12">
        <v>130</v>
      </c>
      <c r="K47" s="12">
        <v>130</v>
      </c>
      <c r="L47" s="12">
        <v>130</v>
      </c>
      <c r="M47" s="12">
        <v>130</v>
      </c>
      <c r="N47" s="12">
        <v>130</v>
      </c>
      <c r="O47" s="12">
        <v>130</v>
      </c>
      <c r="P47" s="12">
        <v>130</v>
      </c>
      <c r="Q47" s="12">
        <v>130</v>
      </c>
      <c r="R47" s="12">
        <v>130</v>
      </c>
      <c r="S47" s="12">
        <v>129</v>
      </c>
      <c r="T47" s="12">
        <v>128</v>
      </c>
      <c r="U47" s="12">
        <v>128</v>
      </c>
      <c r="V47" s="12">
        <v>128</v>
      </c>
      <c r="W47" s="12">
        <v>127</v>
      </c>
      <c r="X47" s="12">
        <v>127</v>
      </c>
      <c r="Y47" s="12">
        <v>127</v>
      </c>
      <c r="Z47" s="12">
        <v>126</v>
      </c>
      <c r="AA47" s="12">
        <v>126</v>
      </c>
      <c r="AB47" s="12">
        <v>126</v>
      </c>
      <c r="AC47" s="12">
        <v>125</v>
      </c>
      <c r="AD47" s="12">
        <v>123</v>
      </c>
      <c r="AE47" s="12">
        <v>122</v>
      </c>
      <c r="AF47" s="14">
        <v>121</v>
      </c>
    </row>
    <row r="48" spans="2:42" x14ac:dyDescent="0.2">
      <c r="B48" s="15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16"/>
    </row>
    <row r="49" spans="2:42" x14ac:dyDescent="0.2">
      <c r="B49" s="15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16"/>
    </row>
    <row r="50" spans="2:42" ht="15" thickBot="1" x14ac:dyDescent="0.25"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0"/>
    </row>
    <row r="51" spans="2:42" x14ac:dyDescent="0.2">
      <c r="B51" s="37"/>
      <c r="C51" s="37"/>
      <c r="D51" s="37"/>
      <c r="E51" s="37"/>
      <c r="F51" s="37"/>
      <c r="G51" s="37"/>
      <c r="H51" s="37"/>
      <c r="I51" s="37"/>
      <c r="J51" s="37"/>
      <c r="K51" s="37"/>
    </row>
    <row r="52" spans="2:42" ht="15" thickBot="1" x14ac:dyDescent="0.25"/>
    <row r="53" spans="2:42" x14ac:dyDescent="0.2"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4"/>
    </row>
    <row r="54" spans="2:42" x14ac:dyDescent="0.2">
      <c r="B54" s="15"/>
      <c r="AP54" s="16"/>
    </row>
    <row r="55" spans="2:42" ht="15" customHeight="1" x14ac:dyDescent="0.2">
      <c r="B55" s="1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6"/>
    </row>
    <row r="56" spans="2:42" ht="15" customHeight="1" x14ac:dyDescent="0.2">
      <c r="B56" s="1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6"/>
    </row>
    <row r="57" spans="2:42" ht="15" customHeight="1" x14ac:dyDescent="0.2">
      <c r="B57" s="1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6"/>
    </row>
    <row r="58" spans="2:42" ht="15" customHeight="1" x14ac:dyDescent="0.2">
      <c r="B58" s="1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6"/>
    </row>
    <row r="59" spans="2:42" ht="15" customHeight="1" x14ac:dyDescent="0.2">
      <c r="B59" s="1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6"/>
    </row>
    <row r="60" spans="2:42" ht="15" customHeight="1" x14ac:dyDescent="0.2">
      <c r="B60" s="1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6"/>
    </row>
    <row r="61" spans="2:42" ht="15" customHeight="1" x14ac:dyDescent="0.2">
      <c r="B61" s="1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6"/>
    </row>
    <row r="62" spans="2:42" ht="15" customHeight="1" x14ac:dyDescent="0.2">
      <c r="B62" s="1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6"/>
    </row>
    <row r="63" spans="2:42" ht="15" customHeight="1" x14ac:dyDescent="0.2">
      <c r="B63" s="1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6"/>
    </row>
    <row r="64" spans="2:42" ht="15.75" customHeight="1" x14ac:dyDescent="0.2">
      <c r="B64" s="1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6"/>
    </row>
    <row r="65" spans="2:42" ht="15" x14ac:dyDescent="0.25">
      <c r="B65" s="15"/>
      <c r="AA65" s="8"/>
      <c r="AP65" s="16"/>
    </row>
    <row r="66" spans="2:42" x14ac:dyDescent="0.2">
      <c r="B66" s="15"/>
      <c r="AP66" s="16"/>
    </row>
    <row r="67" spans="2:42" x14ac:dyDescent="0.2">
      <c r="B67" s="15"/>
      <c r="AP67" s="16"/>
    </row>
    <row r="68" spans="2:42" x14ac:dyDescent="0.2">
      <c r="B68" s="15"/>
      <c r="AP68" s="16"/>
    </row>
    <row r="69" spans="2:42" x14ac:dyDescent="0.2">
      <c r="B69" s="15"/>
      <c r="AP69" s="16"/>
    </row>
    <row r="70" spans="2:42" x14ac:dyDescent="0.2">
      <c r="B70" s="15"/>
      <c r="AP70" s="16"/>
    </row>
    <row r="71" spans="2:42" x14ac:dyDescent="0.2">
      <c r="B71" s="15"/>
      <c r="AP71" s="16"/>
    </row>
    <row r="72" spans="2:42" x14ac:dyDescent="0.2">
      <c r="B72" s="15"/>
      <c r="AP72" s="16"/>
    </row>
    <row r="73" spans="2:42" x14ac:dyDescent="0.2">
      <c r="B73" s="15"/>
      <c r="AP73" s="16"/>
    </row>
    <row r="74" spans="2:42" x14ac:dyDescent="0.2">
      <c r="B74" s="15"/>
      <c r="AP74" s="16"/>
    </row>
    <row r="75" spans="2:42" x14ac:dyDescent="0.2">
      <c r="B75" s="15"/>
      <c r="AP75" s="16"/>
    </row>
    <row r="76" spans="2:42" x14ac:dyDescent="0.2">
      <c r="B76" s="15"/>
      <c r="AP76" s="16"/>
    </row>
    <row r="77" spans="2:42" x14ac:dyDescent="0.2">
      <c r="B77" s="15"/>
      <c r="AP77" s="16"/>
    </row>
    <row r="78" spans="2:42" ht="15" thickBot="1" x14ac:dyDescent="0.25"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20"/>
    </row>
  </sheetData>
  <dataConsolidate/>
  <mergeCells count="10">
    <mergeCell ref="C61:AP61"/>
    <mergeCell ref="C62:AP62"/>
    <mergeCell ref="C63:AP63"/>
    <mergeCell ref="C64:AP64"/>
    <mergeCell ref="C55:AP55"/>
    <mergeCell ref="C56:AP56"/>
    <mergeCell ref="C57:AP57"/>
    <mergeCell ref="C58:AP58"/>
    <mergeCell ref="C59:AP59"/>
    <mergeCell ref="C60:AP60"/>
  </mergeCells>
  <hyperlinks>
    <hyperlink ref="A1" location="Main!A1" display="Main" xr:uid="{49D47395-B320-4F84-B23D-E18BA12E517C}"/>
  </hyperlink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2DB1-BE07-4099-BB67-A6E5D59E05D2}">
  <dimension ref="A1:D10"/>
  <sheetViews>
    <sheetView workbookViewId="0">
      <selection activeCell="B16" sqref="B16"/>
    </sheetView>
  </sheetViews>
  <sheetFormatPr defaultRowHeight="15" x14ac:dyDescent="0.25"/>
  <cols>
    <col min="1" max="1" width="61.28515625" bestFit="1" customWidth="1"/>
  </cols>
  <sheetData>
    <row r="1" spans="1:4" x14ac:dyDescent="0.25">
      <c r="A1" t="s">
        <v>91</v>
      </c>
      <c r="B1">
        <v>0</v>
      </c>
    </row>
    <row r="2" spans="1:4" x14ac:dyDescent="0.25">
      <c r="D2" t="s">
        <v>49</v>
      </c>
    </row>
    <row r="5" spans="1:4" x14ac:dyDescent="0.25">
      <c r="A5" t="s">
        <v>50</v>
      </c>
      <c r="B5">
        <v>275</v>
      </c>
    </row>
    <row r="6" spans="1:4" x14ac:dyDescent="0.25">
      <c r="A6" t="s">
        <v>51</v>
      </c>
      <c r="B6">
        <v>1301</v>
      </c>
    </row>
    <row r="8" spans="1:4" x14ac:dyDescent="0.25">
      <c r="A8" t="s">
        <v>52</v>
      </c>
      <c r="B8">
        <v>1657</v>
      </c>
    </row>
    <row r="10" spans="1:4" x14ac:dyDescent="0.25">
      <c r="A10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1CCF-214C-4799-9BEE-D3FB22B6975A}">
  <dimension ref="A1:F5"/>
  <sheetViews>
    <sheetView workbookViewId="0">
      <selection activeCell="C6" sqref="C6"/>
    </sheetView>
  </sheetViews>
  <sheetFormatPr defaultRowHeight="14.25" x14ac:dyDescent="0.2"/>
  <cols>
    <col min="1" max="1" width="13.42578125" style="1" bestFit="1" customWidth="1"/>
    <col min="2" max="2" width="9.140625" style="1"/>
    <col min="3" max="3" width="10.140625" style="1" bestFit="1" customWidth="1"/>
    <col min="4" max="4" width="15.28515625" style="1" bestFit="1" customWidth="1"/>
    <col min="5" max="5" width="7.5703125" style="1" bestFit="1" customWidth="1"/>
    <col min="6" max="16384" width="9.140625" style="1"/>
  </cols>
  <sheetData>
    <row r="1" spans="1:6" x14ac:dyDescent="0.2">
      <c r="C1" s="1" t="s">
        <v>94</v>
      </c>
      <c r="D1" s="1" t="s">
        <v>95</v>
      </c>
      <c r="E1" s="1" t="s">
        <v>96</v>
      </c>
      <c r="F1" s="1" t="s">
        <v>97</v>
      </c>
    </row>
    <row r="2" spans="1:6" x14ac:dyDescent="0.2">
      <c r="A2" s="1" t="s">
        <v>21</v>
      </c>
      <c r="C2" s="1">
        <v>711</v>
      </c>
      <c r="D2" s="1">
        <v>11</v>
      </c>
      <c r="E2" s="1">
        <v>1</v>
      </c>
      <c r="F2" s="1">
        <f>C2+D2-E2</f>
        <v>721</v>
      </c>
    </row>
    <row r="3" spans="1:6" x14ac:dyDescent="0.2">
      <c r="A3" s="1" t="s">
        <v>22</v>
      </c>
      <c r="C3" s="1">
        <v>721</v>
      </c>
      <c r="D3" s="1">
        <v>28</v>
      </c>
      <c r="E3" s="1">
        <v>0</v>
      </c>
      <c r="F3" s="1">
        <f t="shared" ref="F3:F5" si="0">C3+D3-E3</f>
        <v>749</v>
      </c>
    </row>
    <row r="4" spans="1:6" x14ac:dyDescent="0.2">
      <c r="A4" s="1" t="s">
        <v>23</v>
      </c>
      <c r="C4" s="1">
        <v>749</v>
      </c>
      <c r="D4" s="1">
        <v>21</v>
      </c>
      <c r="E4" s="1">
        <v>3</v>
      </c>
      <c r="F4" s="1">
        <f t="shared" si="0"/>
        <v>767</v>
      </c>
    </row>
    <row r="5" spans="1:6" x14ac:dyDescent="0.2">
      <c r="A5" s="1" t="s">
        <v>93</v>
      </c>
      <c r="C5" s="1">
        <v>767</v>
      </c>
      <c r="D5" s="1">
        <v>5</v>
      </c>
      <c r="E5" s="1">
        <v>2</v>
      </c>
      <c r="F5" s="1">
        <f t="shared" si="0"/>
        <v>770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11"/>
  <sheetViews>
    <sheetView workbookViewId="0">
      <selection activeCell="D29" sqref="D29"/>
    </sheetView>
  </sheetViews>
  <sheetFormatPr defaultRowHeight="15" x14ac:dyDescent="0.25"/>
  <cols>
    <col min="1" max="1" width="18.28515625" bestFit="1" customWidth="1"/>
    <col min="2" max="2" width="22.85546875" bestFit="1" customWidth="1"/>
    <col min="3" max="3" width="10.28515625" bestFit="1" customWidth="1"/>
    <col min="4" max="4" width="23" bestFit="1" customWidth="1"/>
    <col min="5" max="5" width="14.7109375" bestFit="1" customWidth="1"/>
    <col min="6" max="6" width="19" bestFit="1" customWidth="1"/>
    <col min="7" max="7" width="64.85546875" bestFit="1" customWidth="1"/>
    <col min="8" max="8" width="10.5703125" bestFit="1" customWidth="1"/>
    <col min="9" max="9" width="13.42578125" bestFit="1" customWidth="1"/>
    <col min="10" max="10" width="19.7109375" bestFit="1" customWidth="1"/>
    <col min="11" max="11" width="13.7109375" bestFit="1" customWidth="1"/>
  </cols>
  <sheetData>
    <row r="1" spans="1:11" x14ac:dyDescent="0.25">
      <c r="A1" s="21" t="s">
        <v>63</v>
      </c>
      <c r="B1" s="21" t="s">
        <v>64</v>
      </c>
      <c r="C1" s="21" t="s">
        <v>65</v>
      </c>
      <c r="D1" s="21" t="s">
        <v>44</v>
      </c>
      <c r="E1" s="21" t="s">
        <v>46</v>
      </c>
      <c r="F1" s="21" t="s">
        <v>66</v>
      </c>
      <c r="G1" s="21" t="s">
        <v>67</v>
      </c>
      <c r="H1" s="21" t="s">
        <v>68</v>
      </c>
      <c r="I1" s="21" t="s">
        <v>69</v>
      </c>
      <c r="J1" s="21"/>
      <c r="K1" s="21"/>
    </row>
    <row r="2" spans="1:11" x14ac:dyDescent="0.25">
      <c r="A2" s="22" t="s">
        <v>70</v>
      </c>
      <c r="B2" s="23">
        <v>5.27</v>
      </c>
      <c r="C2" s="23">
        <v>0.2</v>
      </c>
      <c r="D2" s="25">
        <v>0.36899999999999999</v>
      </c>
      <c r="E2" s="25">
        <v>5.8000000000000003E-2</v>
      </c>
      <c r="F2" s="23">
        <v>12.4</v>
      </c>
      <c r="G2" s="23">
        <v>11.7</v>
      </c>
      <c r="H2" s="23">
        <v>7.3</v>
      </c>
      <c r="I2" s="22">
        <v>0.38</v>
      </c>
      <c r="J2" s="22"/>
      <c r="K2" s="22"/>
    </row>
    <row r="3" spans="1:11" x14ac:dyDescent="0.25">
      <c r="A3" s="23" t="s">
        <v>71</v>
      </c>
      <c r="B3" s="23">
        <v>5.03</v>
      </c>
      <c r="C3" s="23">
        <v>0.53</v>
      </c>
      <c r="D3" s="24">
        <v>0.63200000000000001</v>
      </c>
      <c r="E3" s="25">
        <v>0.14399999999999999</v>
      </c>
      <c r="F3" s="22">
        <v>9.4</v>
      </c>
      <c r="G3" s="22">
        <v>9.3000000000000007</v>
      </c>
      <c r="H3" s="22">
        <v>5.6</v>
      </c>
      <c r="I3" s="23">
        <v>0.91</v>
      </c>
      <c r="J3" s="23"/>
      <c r="K3" s="23"/>
    </row>
    <row r="4" spans="1:11" x14ac:dyDescent="0.25">
      <c r="A4" s="23" t="s">
        <v>72</v>
      </c>
      <c r="B4" s="22">
        <v>15.16</v>
      </c>
      <c r="C4" s="23">
        <v>0.88</v>
      </c>
      <c r="D4" s="25">
        <v>0.41399999999999998</v>
      </c>
      <c r="E4" s="25">
        <v>7.6999999999999999E-2</v>
      </c>
      <c r="F4" s="23">
        <v>8.4</v>
      </c>
      <c r="G4" s="23">
        <v>9.1</v>
      </c>
      <c r="H4" s="23">
        <v>6.2</v>
      </c>
      <c r="I4" s="23">
        <v>0.47</v>
      </c>
      <c r="J4" s="23"/>
      <c r="K4" s="23"/>
    </row>
    <row r="5" spans="1:11" x14ac:dyDescent="0.25">
      <c r="A5" s="23" t="s">
        <v>73</v>
      </c>
      <c r="B5" s="23">
        <v>6.49</v>
      </c>
      <c r="C5" s="23">
        <v>0.41</v>
      </c>
      <c r="D5" s="25">
        <v>0.61099999999999999</v>
      </c>
      <c r="E5" s="25">
        <v>0.11700000000000001</v>
      </c>
      <c r="F5" s="23">
        <v>19.5</v>
      </c>
      <c r="G5" s="23">
        <v>14.7</v>
      </c>
      <c r="H5" s="23">
        <v>9.4</v>
      </c>
      <c r="I5" s="23">
        <v>1.18</v>
      </c>
      <c r="J5" s="23"/>
      <c r="K5" s="23"/>
    </row>
    <row r="6" spans="1:11" x14ac:dyDescent="0.25">
      <c r="A6" s="23" t="s">
        <v>74</v>
      </c>
      <c r="B6" s="23">
        <v>5.68</v>
      </c>
      <c r="C6" s="23">
        <v>0.45</v>
      </c>
      <c r="D6" s="25">
        <v>0.35299999999999998</v>
      </c>
      <c r="E6" s="25">
        <v>9.1999999999999998E-2</v>
      </c>
      <c r="F6" s="23">
        <v>16.3</v>
      </c>
      <c r="G6" s="23">
        <v>15.5</v>
      </c>
      <c r="H6" s="23">
        <v>11</v>
      </c>
      <c r="I6" s="23">
        <v>1.24</v>
      </c>
      <c r="J6" s="23"/>
      <c r="K6" s="23"/>
    </row>
    <row r="7" spans="1:11" x14ac:dyDescent="0.25">
      <c r="A7" s="23" t="s">
        <v>75</v>
      </c>
      <c r="B7" s="23">
        <v>1.23</v>
      </c>
      <c r="C7" s="23">
        <v>0.2</v>
      </c>
      <c r="D7" s="25">
        <v>0.59</v>
      </c>
      <c r="E7" s="24">
        <v>0.19800000000000001</v>
      </c>
      <c r="F7" s="23">
        <v>12.9</v>
      </c>
      <c r="G7" s="23">
        <v>13.6</v>
      </c>
      <c r="H7" s="23">
        <v>9.6</v>
      </c>
      <c r="I7" s="23">
        <v>2.0099999999999998</v>
      </c>
      <c r="J7" s="23"/>
      <c r="K7" s="23"/>
    </row>
    <row r="8" spans="1:11" x14ac:dyDescent="0.25">
      <c r="A8" s="22" t="s">
        <v>76</v>
      </c>
      <c r="B8" s="23">
        <v>10.75</v>
      </c>
      <c r="C8" s="22">
        <v>1.81</v>
      </c>
      <c r="D8" s="25">
        <v>0.59299999999999997</v>
      </c>
      <c r="E8" s="24">
        <v>0.23400000000000001</v>
      </c>
      <c r="F8" s="23">
        <v>13.3</v>
      </c>
      <c r="G8" s="23">
        <v>13.3</v>
      </c>
      <c r="H8" s="23">
        <v>7.9</v>
      </c>
      <c r="I8" s="23">
        <v>2.2000000000000002</v>
      </c>
    </row>
    <row r="9" spans="1:11" x14ac:dyDescent="0.25">
      <c r="A9" s="23" t="s">
        <v>77</v>
      </c>
      <c r="B9" s="23">
        <v>6.22</v>
      </c>
      <c r="C9" s="23">
        <v>0.17</v>
      </c>
      <c r="D9" s="25">
        <v>0.36299999999999999</v>
      </c>
      <c r="E9" s="25">
        <v>5.0999999999999997E-2</v>
      </c>
      <c r="F9" s="23">
        <v>9.6</v>
      </c>
      <c r="G9" s="23">
        <v>10.4</v>
      </c>
      <c r="H9" s="23">
        <v>7.4</v>
      </c>
      <c r="I9" s="22">
        <v>0.24</v>
      </c>
    </row>
    <row r="10" spans="1:11" x14ac:dyDescent="0.25">
      <c r="A10" s="22" t="s">
        <v>78</v>
      </c>
      <c r="B10" s="23" t="s">
        <v>79</v>
      </c>
      <c r="C10" s="23" t="s">
        <v>80</v>
      </c>
      <c r="D10" s="25">
        <v>0.439</v>
      </c>
      <c r="E10" s="25">
        <v>0.11700000000000001</v>
      </c>
      <c r="F10" s="23">
        <v>37</v>
      </c>
      <c r="G10" s="23">
        <v>26.9</v>
      </c>
      <c r="H10" s="23">
        <v>17.3</v>
      </c>
      <c r="I10" s="23">
        <v>2.92</v>
      </c>
    </row>
    <row r="11" spans="1:11" x14ac:dyDescent="0.25">
      <c r="A11" s="22" t="s">
        <v>81</v>
      </c>
      <c r="B11" s="23" t="s">
        <v>82</v>
      </c>
      <c r="C11" s="23" t="s">
        <v>83</v>
      </c>
      <c r="D11" s="25">
        <v>0.52600000000000002</v>
      </c>
      <c r="E11" s="25">
        <v>6.6000000000000003E-2</v>
      </c>
      <c r="F11" s="23">
        <v>20.9</v>
      </c>
      <c r="G11" s="23">
        <v>16.899999999999999</v>
      </c>
      <c r="H11" s="23">
        <v>7.6</v>
      </c>
      <c r="I11" s="23">
        <v>0.88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Debt</vt:lpstr>
      <vt:lpstr>Stores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2025-08-06T16:41:48Z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