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Growth\"/>
    </mc:Choice>
  </mc:AlternateContent>
  <xr:revisionPtr revIDLastSave="0" documentId="13_ncr:1_{F26021D4-86AF-4CE7-837D-BD48BC5899C8}" xr6:coauthVersionLast="47" xr6:coauthVersionMax="47" xr10:uidLastSave="{00000000-0000-0000-0000-000000000000}"/>
  <bookViews>
    <workbookView xWindow="-120" yWindow="-120" windowWidth="38640" windowHeight="21120" activeTab="2" xr2:uid="{74C982A1-EE30-4588-AA95-0E58E4E415F0}"/>
  </bookViews>
  <sheets>
    <sheet name="Main" sheetId="1" r:id="rId1"/>
    <sheet name="Debt" sheetId="10" r:id="rId2"/>
    <sheet name="Model" sheetId="2" r:id="rId3"/>
    <sheet name="Valuation Metrics" sheetId="9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2" l="1"/>
  <c r="K58" i="2"/>
  <c r="H58" i="2"/>
  <c r="J58" i="2"/>
  <c r="I58" i="2"/>
  <c r="D48" i="2"/>
  <c r="E48" i="2"/>
  <c r="F48" i="2"/>
  <c r="G48" i="2"/>
  <c r="H48" i="2"/>
  <c r="I48" i="2"/>
  <c r="J48" i="2"/>
  <c r="J51" i="2" s="1"/>
  <c r="K48" i="2"/>
  <c r="L48" i="2"/>
  <c r="M48" i="2"/>
  <c r="D41" i="2"/>
  <c r="E41" i="2"/>
  <c r="F41" i="2"/>
  <c r="G41" i="2"/>
  <c r="H41" i="2"/>
  <c r="I41" i="2"/>
  <c r="I44" i="2" s="1"/>
  <c r="J41" i="2"/>
  <c r="K41" i="2"/>
  <c r="L41" i="2"/>
  <c r="M41" i="2"/>
  <c r="D34" i="2"/>
  <c r="H37" i="2" s="1"/>
  <c r="E34" i="2"/>
  <c r="F34" i="2"/>
  <c r="J37" i="2" s="1"/>
  <c r="G34" i="2"/>
  <c r="H34" i="2"/>
  <c r="I34" i="2"/>
  <c r="J34" i="2"/>
  <c r="K34" i="2"/>
  <c r="L34" i="2"/>
  <c r="L37" i="2" s="1"/>
  <c r="M34" i="2"/>
  <c r="D27" i="2"/>
  <c r="E27" i="2"/>
  <c r="F27" i="2"/>
  <c r="G27" i="2"/>
  <c r="H27" i="2"/>
  <c r="I27" i="2"/>
  <c r="J27" i="2"/>
  <c r="L27" i="2"/>
  <c r="M27" i="2"/>
  <c r="D3" i="2"/>
  <c r="E3" i="2"/>
  <c r="F3" i="2"/>
  <c r="G3" i="2"/>
  <c r="H3" i="2"/>
  <c r="I3" i="2"/>
  <c r="J3" i="2"/>
  <c r="K3" i="2"/>
  <c r="L3" i="2"/>
  <c r="M3" i="2"/>
  <c r="H60" i="2"/>
  <c r="I60" i="2"/>
  <c r="J60" i="2"/>
  <c r="K60" i="2"/>
  <c r="L60" i="2"/>
  <c r="H59" i="2"/>
  <c r="I59" i="2"/>
  <c r="J59" i="2"/>
  <c r="K59" i="2"/>
  <c r="L59" i="2"/>
  <c r="H53" i="2"/>
  <c r="I53" i="2"/>
  <c r="J53" i="2"/>
  <c r="K53" i="2"/>
  <c r="L53" i="2"/>
  <c r="H52" i="2"/>
  <c r="I52" i="2"/>
  <c r="J52" i="2"/>
  <c r="K52" i="2"/>
  <c r="L52" i="2"/>
  <c r="H46" i="2"/>
  <c r="I46" i="2"/>
  <c r="J46" i="2"/>
  <c r="K46" i="2"/>
  <c r="L46" i="2"/>
  <c r="H45" i="2"/>
  <c r="I45" i="2"/>
  <c r="J45" i="2"/>
  <c r="K45" i="2"/>
  <c r="L45" i="2"/>
  <c r="M45" i="2"/>
  <c r="M46" i="2"/>
  <c r="M52" i="2"/>
  <c r="I39" i="2"/>
  <c r="J39" i="2"/>
  <c r="K39" i="2"/>
  <c r="L39" i="2"/>
  <c r="M39" i="2"/>
  <c r="I38" i="2"/>
  <c r="J38" i="2"/>
  <c r="K38" i="2"/>
  <c r="L38" i="2"/>
  <c r="M38" i="2"/>
  <c r="H38" i="2"/>
  <c r="H39" i="2"/>
  <c r="H32" i="2"/>
  <c r="I32" i="2"/>
  <c r="J32" i="2"/>
  <c r="K32" i="2"/>
  <c r="L32" i="2"/>
  <c r="H31" i="2"/>
  <c r="I31" i="2"/>
  <c r="J31" i="2"/>
  <c r="K31" i="2"/>
  <c r="L31" i="2"/>
  <c r="M31" i="2"/>
  <c r="M32" i="2"/>
  <c r="N16" i="2"/>
  <c r="E16" i="2"/>
  <c r="F16" i="2"/>
  <c r="G16" i="2"/>
  <c r="H16" i="2"/>
  <c r="I16" i="2"/>
  <c r="J16" i="2"/>
  <c r="K16" i="2"/>
  <c r="L16" i="2"/>
  <c r="M16" i="2"/>
  <c r="D16" i="2"/>
  <c r="D7" i="2"/>
  <c r="D9" i="2" s="1"/>
  <c r="D13" i="2" s="1"/>
  <c r="E7" i="2"/>
  <c r="E9" i="2" s="1"/>
  <c r="F7" i="2"/>
  <c r="F9" i="2" s="1"/>
  <c r="G7" i="2"/>
  <c r="G9" i="2" s="1"/>
  <c r="H7" i="2"/>
  <c r="H9" i="2" s="1"/>
  <c r="I7" i="2"/>
  <c r="I9" i="2" s="1"/>
  <c r="J7" i="2"/>
  <c r="J9" i="2" s="1"/>
  <c r="K7" i="2"/>
  <c r="K9" i="2" s="1"/>
  <c r="L7" i="2"/>
  <c r="L9" i="2" s="1"/>
  <c r="M7" i="2"/>
  <c r="M9" i="2" s="1"/>
  <c r="N7" i="2"/>
  <c r="N65" i="2"/>
  <c r="M65" i="2"/>
  <c r="D65" i="2"/>
  <c r="E65" i="2"/>
  <c r="F65" i="2"/>
  <c r="G65" i="2"/>
  <c r="H65" i="2"/>
  <c r="I65" i="2"/>
  <c r="J65" i="2"/>
  <c r="K65" i="2"/>
  <c r="L65" i="2"/>
  <c r="H51" i="2" l="1"/>
  <c r="H44" i="2"/>
  <c r="H30" i="2"/>
  <c r="I51" i="2"/>
  <c r="J44" i="2"/>
  <c r="K44" i="2"/>
  <c r="K37" i="2"/>
  <c r="K51" i="2"/>
  <c r="I37" i="2"/>
  <c r="L58" i="2"/>
  <c r="L51" i="2"/>
  <c r="L44" i="2"/>
  <c r="M51" i="2"/>
  <c r="M60" i="2" s="1"/>
  <c r="M58" i="2"/>
  <c r="M44" i="2"/>
  <c r="M53" i="2" s="1"/>
  <c r="M59" i="2" s="1"/>
  <c r="K30" i="2"/>
  <c r="J30" i="2"/>
  <c r="L30" i="2"/>
  <c r="M30" i="2"/>
  <c r="M37" i="2"/>
  <c r="I30" i="2"/>
  <c r="N9" i="2"/>
  <c r="N13" i="2" s="1"/>
  <c r="M13" i="2"/>
  <c r="M21" i="2"/>
  <c r="M20" i="2"/>
  <c r="L20" i="2"/>
  <c r="E13" i="2" l="1"/>
  <c r="F13" i="2"/>
  <c r="G13" i="2"/>
  <c r="H13" i="2"/>
  <c r="J13" i="2"/>
  <c r="K13" i="2"/>
  <c r="H20" i="2" l="1"/>
  <c r="I13" i="2"/>
  <c r="J21" i="2"/>
  <c r="L13" i="2"/>
  <c r="L21" i="2"/>
  <c r="E21" i="2"/>
  <c r="F21" i="2"/>
  <c r="G21" i="2"/>
  <c r="H21" i="2"/>
  <c r="I21" i="2"/>
  <c r="K21" i="2"/>
  <c r="L67" i="2"/>
  <c r="I20" i="2"/>
  <c r="J20" i="2"/>
  <c r="K20" i="2"/>
  <c r="M67" i="2" l="1"/>
  <c r="K67" i="2"/>
  <c r="I67" i="2"/>
  <c r="H67" i="2"/>
  <c r="J67" i="2"/>
  <c r="B6" i="1"/>
  <c r="B9" i="1" s="1"/>
</calcChain>
</file>

<file path=xl/sharedStrings.xml><?xml version="1.0" encoding="utf-8"?>
<sst xmlns="http://schemas.openxmlformats.org/spreadsheetml/2006/main" count="180" uniqueCount="79">
  <si>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</si>
  <si>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</si>
  <si>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</si>
  <si>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</si>
  <si>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</si>
  <si>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</si>
  <si>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</si>
  <si>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</si>
  <si>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</si>
  <si>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</si>
  <si>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</si>
  <si>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</si>
  <si>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</si>
  <si>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</si>
  <si>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</si>
  <si>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</si>
  <si>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</si>
  <si>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</si>
  <si>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</si>
  <si>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</si>
  <si>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</si>
  <si>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</si>
  <si>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</si>
  <si>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</si>
  <si>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</si>
  <si>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</si>
  <si>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</si>
  <si>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</si>
  <si>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</si>
  <si>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</si>
  <si>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</si>
  <si>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</si>
  <si>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</si>
  <si>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</si>
  <si>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</si>
  <si>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</si>
  <si>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</si>
  <si>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</si>
  <si>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</si>
  <si>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</si>
  <si>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</si>
  <si>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</si>
  <si>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</si>
  <si>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R&amp;D</t>
  </si>
  <si>
    <t>Adjusted EBITDA</t>
  </si>
  <si>
    <t>P/S</t>
  </si>
  <si>
    <t>P/Book</t>
  </si>
  <si>
    <t>EV/Revenue</t>
  </si>
  <si>
    <t>Forward P/E</t>
  </si>
  <si>
    <t>EV/EBITDA</t>
  </si>
  <si>
    <t>Revenue Global</t>
  </si>
  <si>
    <t>Revenue US</t>
  </si>
  <si>
    <t>Revenue International</t>
  </si>
  <si>
    <t>Cost of Revenue</t>
  </si>
  <si>
    <t>Sales and Marketing</t>
  </si>
  <si>
    <t>General and Admin</t>
  </si>
  <si>
    <t>Net Margin</t>
  </si>
  <si>
    <t>DAUq</t>
  </si>
  <si>
    <t>Global</t>
  </si>
  <si>
    <t>US</t>
  </si>
  <si>
    <t>International</t>
  </si>
  <si>
    <t>Logged-in DAUq</t>
  </si>
  <si>
    <t>Global Growth</t>
  </si>
  <si>
    <t>US Growth</t>
  </si>
  <si>
    <t>International Growth</t>
  </si>
  <si>
    <t>YOY</t>
  </si>
  <si>
    <t>Logged-out DAUq</t>
  </si>
  <si>
    <t>WAUq</t>
  </si>
  <si>
    <t>ARPU</t>
  </si>
  <si>
    <t>RDDT - Reddit</t>
  </si>
  <si>
    <t>Trailing P/E</t>
  </si>
  <si>
    <t>Revolving Credit Facility 500m amended 2030 SOFR + 1.25%</t>
  </si>
  <si>
    <t>Undrawn</t>
  </si>
  <si>
    <t>Current Lease</t>
  </si>
  <si>
    <t>Non Current Lease</t>
  </si>
  <si>
    <t>Cash</t>
  </si>
  <si>
    <t>Marketable Securities</t>
  </si>
  <si>
    <t>Revenue 535-545</t>
  </si>
  <si>
    <t>Adjusted EBITDA 185-195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</si>
</sst>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m/d/yy;@"/>
    <numFmt numFmtId="165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14" fontId="3" fillId="0" borderId="0" xfId="0" applyNumberFormat="1" applyFont="1"/>
    <xf numFmtId="3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/>
    <xf numFmtId="9" fontId="3" fillId="0" borderId="0" xfId="1" applyFont="1"/>
    <xf numFmtId="9" fontId="3" fillId="0" borderId="0" xfId="1" applyFont="1" applyFill="1"/>
    <xf numFmtId="0" fontId="4" fillId="0" borderId="0" xfId="0" applyFont="1"/>
    <xf numFmtId="0" fontId="3" fillId="0" borderId="0" xfId="1" applyNumberFormat="1" applyFont="1"/>
    <xf numFmtId="0" fontId="3" fillId="0" borderId="1" xfId="0" applyFont="1" applyBorder="1"/>
    <xf numFmtId="0" fontId="3" fillId="0" borderId="2" xfId="0" applyFont="1" applyBorder="1"/>
    <xf numFmtId="1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8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5" fillId="0" borderId="0" xfId="2" applyFont="1"/>
    <xf numFmtId="164" fontId="3" fillId="0" borderId="0" xfId="0" applyNumberFormat="1" applyFont="1"/>
    <xf numFmtId="3" fontId="3" fillId="0" borderId="0" xfId="0" applyNumberFormat="1" applyFont="1"/>
    <xf numFmtId="0" fontId="6" fillId="0" borderId="0" xfId="0" applyFont="1"/>
    <xf numFmtId="4" fontId="3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3" fillId="2" borderId="0" xfId="1" applyNumberFormat="1" applyFont="1" applyFill="1"/>
    <xf numFmtId="1" fontId="8" fillId="2" borderId="0" xfId="0" applyNumberFormat="1" applyFont="1" applyFill="1"/>
    <xf numFmtId="0" fontId="3" fillId="0" borderId="0" xfId="0" applyFont="1"/>
    <xf numFmtId="0" fontId="3" fillId="0" borderId="5" xfId="0" applyFont="1" applyBorder="1"/>
    <xf numFmtId="0" fontId="3" fillId="0" borderId="0" xfId="1" applyNumberFormat="1" applyFont="1" applyFill="1"/>
    <xf numFmtId="165" fontId="3" fillId="0" borderId="0" xfId="1" applyNumberFormat="1" applyFont="1"/>
    <xf numFmtId="165" fontId="3" fillId="0" borderId="0" xfId="1" applyNumberFormat="1" applyFont="1" applyFill="1"/>
    <xf numFmtId="0" fontId="3" fillId="0" borderId="0" xfId="0" applyNumberFormat="1" applyFont="1"/>
    <xf numFmtId="0" fontId="3" fillId="3" borderId="0" xfId="0" applyFont="1" applyFill="1"/>
    <xf numFmtId="9" fontId="3" fillId="3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2"/>
  <sheetViews>
    <sheetView workbookViewId="0">
      <selection activeCell="B14" sqref="B14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6" width="38.5703125" style="1" bestFit="1" customWidth="1"/>
    <col min="7" max="16384" width="9.140625" style="1"/>
  </cols>
  <sheetData>
    <row r="1" spans="1:5" x14ac:dyDescent="0.2">
      <c r="A1" s="1" t="s">
        <v>1</v>
      </c>
      <c r="B1" s="1" t="s">
        <v>69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216</v>
      </c>
      <c r="C4" s="2">
        <v>45874</v>
      </c>
    </row>
    <row r="5" spans="1:5" x14ac:dyDescent="0.2">
      <c r="A5" s="1" t="s">
        <v>2</v>
      </c>
      <c r="B5" s="1">
        <v>180.3</v>
      </c>
      <c r="C5" s="1" t="s">
        <v>27</v>
      </c>
    </row>
    <row r="6" spans="1:5" x14ac:dyDescent="0.2">
      <c r="A6" s="1" t="s">
        <v>3</v>
      </c>
      <c r="B6" s="1">
        <f xml:space="preserve"> B4 * B5</f>
        <v>38944.800000000003</v>
      </c>
    </row>
    <row r="7" spans="1:5" x14ac:dyDescent="0.2">
      <c r="A7" s="1" t="s">
        <v>24</v>
      </c>
      <c r="B7" s="1">
        <v>2060</v>
      </c>
    </row>
    <row r="8" spans="1:5" x14ac:dyDescent="0.2">
      <c r="A8" s="1" t="s">
        <v>4</v>
      </c>
      <c r="B8" s="1">
        <v>25</v>
      </c>
      <c r="D8" s="1" t="s">
        <v>29</v>
      </c>
      <c r="E8" s="1">
        <v>11.01</v>
      </c>
    </row>
    <row r="9" spans="1:5" x14ac:dyDescent="0.2">
      <c r="A9" s="1" t="s">
        <v>7</v>
      </c>
      <c r="B9" s="1">
        <f>B6 - B7 + B8</f>
        <v>36909.800000000003</v>
      </c>
      <c r="D9" s="1" t="s">
        <v>25</v>
      </c>
      <c r="E9" s="1">
        <v>12.76</v>
      </c>
    </row>
    <row r="11" spans="1:5" x14ac:dyDescent="0.2">
      <c r="A11" s="1" t="s">
        <v>70</v>
      </c>
      <c r="B11" s="1">
        <v>96.17</v>
      </c>
    </row>
    <row r="12" spans="1:5" x14ac:dyDescent="0.2">
      <c r="A12" s="1" t="s">
        <v>48</v>
      </c>
      <c r="B12" s="1">
        <v>126.58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A448-0FF3-4052-BD1B-DEEE66EAE90C}">
  <dimension ref="A1:B6"/>
  <sheetViews>
    <sheetView workbookViewId="0">
      <selection activeCell="B6" sqref="B6"/>
    </sheetView>
  </sheetViews>
  <sheetFormatPr defaultRowHeight="14.25" x14ac:dyDescent="0.2"/>
  <cols>
    <col min="1" max="1" width="60" style="1" bestFit="1" customWidth="1"/>
    <col min="2" max="16384" width="9.140625" style="1"/>
  </cols>
  <sheetData>
    <row r="1" spans="1:2" x14ac:dyDescent="0.2">
      <c r="A1" s="1" t="s">
        <v>71</v>
      </c>
      <c r="B1" s="1" t="s">
        <v>72</v>
      </c>
    </row>
    <row r="2" spans="1:2" x14ac:dyDescent="0.2">
      <c r="A2" s="1" t="s">
        <v>73</v>
      </c>
      <c r="B2" s="1">
        <v>6.6</v>
      </c>
    </row>
    <row r="3" spans="1:2" x14ac:dyDescent="0.2">
      <c r="A3" s="1" t="s">
        <v>74</v>
      </c>
      <c r="B3" s="1">
        <v>18.600000000000001</v>
      </c>
    </row>
    <row r="5" spans="1:2" x14ac:dyDescent="0.2">
      <c r="A5" s="1" t="s">
        <v>75</v>
      </c>
      <c r="B5" s="1">
        <v>743</v>
      </c>
    </row>
    <row r="6" spans="1:2" x14ac:dyDescent="0.2">
      <c r="A6" s="1" t="s">
        <v>76</v>
      </c>
      <c r="B6" s="1">
        <v>1330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V112"/>
  <sheetViews>
    <sheetView tabSelected="1" topLeftCell="A9" workbookViewId="0">
      <pane xSplit="2" topLeftCell="C1" activePane="topRight" state="frozen"/>
      <selection pane="topRight" activeCell="D58" sqref="D58"/>
    </sheetView>
  </sheetViews>
  <sheetFormatPr defaultRowHeight="14.25" outlineLevelRow="1" x14ac:dyDescent="0.2"/>
  <cols>
    <col min="1" max="1" width="16.28515625" style="1" bestFit="1" customWidth="1"/>
    <col min="2" max="2" width="42.85546875" style="1" bestFit="1" customWidth="1"/>
    <col min="3" max="5" width="9.140625" style="1"/>
    <col min="6" max="6" width="9.42578125" style="1" bestFit="1" customWidth="1"/>
    <col min="7" max="9" width="13.140625" style="1" customWidth="1"/>
    <col min="10" max="10" width="18.85546875" style="1" customWidth="1"/>
    <col min="11" max="11" width="14.85546875" style="1" customWidth="1"/>
    <col min="12" max="12" width="15" style="1" customWidth="1"/>
    <col min="13" max="13" width="14.85546875" style="1" bestFit="1" customWidth="1"/>
    <col min="14" max="14" width="9.28515625" style="1" bestFit="1" customWidth="1"/>
    <col min="15" max="15" width="9.5703125" style="1" bestFit="1" customWidth="1"/>
    <col min="16" max="16384" width="9.140625" style="1"/>
  </cols>
  <sheetData>
    <row r="1" spans="1:16" x14ac:dyDescent="0.2">
      <c r="A1" s="26" t="s">
        <v>8</v>
      </c>
      <c r="B1" s="1" t="s">
        <v>35</v>
      </c>
    </row>
    <row r="2" spans="1:16" x14ac:dyDescent="0.2">
      <c r="A2" s="27"/>
      <c r="B2" s="27"/>
      <c r="C2" s="27"/>
      <c r="D2" s="27" t="s">
        <v>14</v>
      </c>
      <c r="E2" s="27" t="s">
        <v>15</v>
      </c>
      <c r="F2" s="27" t="s">
        <v>16</v>
      </c>
      <c r="G2" s="27" t="s">
        <v>17</v>
      </c>
      <c r="H2" s="27" t="s">
        <v>18</v>
      </c>
      <c r="I2" s="27" t="s">
        <v>19</v>
      </c>
      <c r="J2" s="27" t="s">
        <v>20</v>
      </c>
      <c r="K2" s="27" t="s">
        <v>21</v>
      </c>
      <c r="L2" s="27" t="s">
        <v>5</v>
      </c>
      <c r="M2" s="27" t="s">
        <v>26</v>
      </c>
      <c r="N2" s="27" t="s">
        <v>27</v>
      </c>
      <c r="O2" s="27" t="s">
        <v>28</v>
      </c>
      <c r="P2" s="27" t="s">
        <v>30</v>
      </c>
    </row>
    <row r="3" spans="1:16" x14ac:dyDescent="0.2">
      <c r="A3" s="28"/>
      <c r="B3" s="28" t="s">
        <v>50</v>
      </c>
      <c r="C3" s="28"/>
      <c r="D3" s="1">
        <f t="shared" ref="D3:L3" si="0">SUM(D4:D5)</f>
        <v>163.69999999999999</v>
      </c>
      <c r="E3" s="1">
        <f t="shared" si="0"/>
        <v>183.10000000000002</v>
      </c>
      <c r="F3" s="1">
        <f t="shared" si="0"/>
        <v>207.5</v>
      </c>
      <c r="G3" s="1">
        <f t="shared" si="0"/>
        <v>249.8</v>
      </c>
      <c r="H3" s="1">
        <f t="shared" si="0"/>
        <v>243</v>
      </c>
      <c r="I3" s="1">
        <f t="shared" si="0"/>
        <v>281</v>
      </c>
      <c r="J3" s="1">
        <f t="shared" si="0"/>
        <v>348.4</v>
      </c>
      <c r="K3" s="1">
        <f t="shared" si="0"/>
        <v>427.7</v>
      </c>
      <c r="L3" s="1">
        <f t="shared" si="0"/>
        <v>392.4</v>
      </c>
      <c r="M3" s="1">
        <f>SUM(M4:M5)</f>
        <v>500</v>
      </c>
    </row>
    <row r="4" spans="1:16" x14ac:dyDescent="0.2">
      <c r="B4" s="1" t="s">
        <v>51</v>
      </c>
      <c r="D4" s="1">
        <v>130.6</v>
      </c>
      <c r="E4" s="1">
        <v>147.4</v>
      </c>
      <c r="F4" s="1">
        <v>169</v>
      </c>
      <c r="G4" s="1">
        <v>204.4</v>
      </c>
      <c r="H4" s="1">
        <v>199.8</v>
      </c>
      <c r="I4" s="1">
        <v>228</v>
      </c>
      <c r="J4" s="1">
        <v>288</v>
      </c>
      <c r="K4" s="1">
        <v>347.7</v>
      </c>
      <c r="L4" s="1">
        <v>313.89999999999998</v>
      </c>
      <c r="M4" s="1">
        <v>409</v>
      </c>
    </row>
    <row r="5" spans="1:16" x14ac:dyDescent="0.2">
      <c r="B5" s="1" t="s">
        <v>52</v>
      </c>
      <c r="D5" s="1">
        <v>33.1</v>
      </c>
      <c r="E5" s="1">
        <v>35.700000000000003</v>
      </c>
      <c r="F5" s="1">
        <v>38.5</v>
      </c>
      <c r="G5" s="1">
        <v>45.4</v>
      </c>
      <c r="H5" s="1">
        <v>43.2</v>
      </c>
      <c r="I5" s="1">
        <v>53</v>
      </c>
      <c r="J5" s="1">
        <v>60.4</v>
      </c>
      <c r="K5" s="1">
        <v>80</v>
      </c>
      <c r="L5" s="1">
        <v>78.5</v>
      </c>
      <c r="M5" s="1">
        <v>91</v>
      </c>
    </row>
    <row r="6" spans="1:16" x14ac:dyDescent="0.2">
      <c r="A6" s="28"/>
      <c r="B6" s="28"/>
      <c r="C6" s="28"/>
    </row>
    <row r="7" spans="1:16" s="5" customFormat="1" ht="15" x14ac:dyDescent="0.25">
      <c r="A7" s="3"/>
      <c r="B7" s="3" t="s">
        <v>9</v>
      </c>
      <c r="C7" s="3"/>
      <c r="D7" s="34">
        <f t="shared" ref="D7:M7" si="1">SUM(D4:D5)</f>
        <v>163.69999999999999</v>
      </c>
      <c r="E7" s="34">
        <f t="shared" si="1"/>
        <v>183.10000000000002</v>
      </c>
      <c r="F7" s="34">
        <f t="shared" si="1"/>
        <v>207.5</v>
      </c>
      <c r="G7" s="34">
        <f t="shared" si="1"/>
        <v>249.8</v>
      </c>
      <c r="H7" s="34">
        <f t="shared" si="1"/>
        <v>243</v>
      </c>
      <c r="I7" s="34">
        <f t="shared" si="1"/>
        <v>281</v>
      </c>
      <c r="J7" s="34">
        <f t="shared" si="1"/>
        <v>348.4</v>
      </c>
      <c r="K7" s="34">
        <f t="shared" si="1"/>
        <v>427.7</v>
      </c>
      <c r="L7" s="34">
        <f t="shared" si="1"/>
        <v>392.4</v>
      </c>
      <c r="M7" s="34">
        <f t="shared" si="1"/>
        <v>500</v>
      </c>
      <c r="N7" s="34">
        <f>SUM(N4:N5)</f>
        <v>0</v>
      </c>
      <c r="O7" s="4"/>
    </row>
    <row r="8" spans="1:16" x14ac:dyDescent="0.2">
      <c r="A8" s="28"/>
      <c r="B8" s="28" t="s">
        <v>53</v>
      </c>
      <c r="C8" s="28"/>
      <c r="D8" s="28">
        <v>27</v>
      </c>
      <c r="E8" s="28">
        <v>29</v>
      </c>
      <c r="F8" s="28">
        <v>26</v>
      </c>
      <c r="G8" s="28">
        <v>29</v>
      </c>
      <c r="H8" s="28">
        <v>28</v>
      </c>
      <c r="I8" s="28">
        <v>30</v>
      </c>
      <c r="J8" s="28">
        <v>35</v>
      </c>
      <c r="K8" s="28">
        <v>32</v>
      </c>
      <c r="L8" s="28">
        <v>37</v>
      </c>
      <c r="M8" s="16">
        <v>45.9</v>
      </c>
      <c r="N8" s="16"/>
      <c r="O8" s="16"/>
    </row>
    <row r="9" spans="1:16" s="5" customFormat="1" ht="15" x14ac:dyDescent="0.25">
      <c r="A9" s="3"/>
      <c r="B9" s="3" t="s">
        <v>10</v>
      </c>
      <c r="C9" s="4"/>
      <c r="D9" s="4">
        <f>D7 - SUM(D8:D8)</f>
        <v>136.69999999999999</v>
      </c>
      <c r="E9" s="4">
        <f>E7 - SUM(E8:E8)</f>
        <v>154.10000000000002</v>
      </c>
      <c r="F9" s="4">
        <f>F7 - SUM(F8:F8)</f>
        <v>181.5</v>
      </c>
      <c r="G9" s="4">
        <f>G7 - SUM(G8:G8)</f>
        <v>220.8</v>
      </c>
      <c r="H9" s="4">
        <f>H7 - SUM(H8:H8)</f>
        <v>215</v>
      </c>
      <c r="I9" s="4">
        <f>I7 - SUM(I8:I8)</f>
        <v>251</v>
      </c>
      <c r="J9" s="4">
        <f>J7 - SUM(J8:J8)</f>
        <v>313.39999999999998</v>
      </c>
      <c r="K9" s="4">
        <f>K7 - SUM(K8:K8)</f>
        <v>395.7</v>
      </c>
      <c r="L9" s="4">
        <f>L7 - SUM(L8:L8)</f>
        <v>355.4</v>
      </c>
      <c r="M9" s="4">
        <f>M7 - SUM(M8:M8)</f>
        <v>454.1</v>
      </c>
      <c r="N9" s="4">
        <f>N7 - SUM(N8:N8)</f>
        <v>0</v>
      </c>
    </row>
    <row r="10" spans="1:16" x14ac:dyDescent="0.2">
      <c r="A10" s="28"/>
      <c r="B10" s="28" t="s">
        <v>43</v>
      </c>
      <c r="C10" s="16"/>
      <c r="D10" s="16">
        <v>109</v>
      </c>
      <c r="E10" s="16">
        <v>110</v>
      </c>
      <c r="F10" s="16">
        <v>108</v>
      </c>
      <c r="G10" s="16">
        <v>112</v>
      </c>
      <c r="H10" s="16">
        <v>437</v>
      </c>
      <c r="I10" s="16">
        <v>143</v>
      </c>
      <c r="J10" s="16">
        <v>167</v>
      </c>
      <c r="K10" s="16">
        <v>187</v>
      </c>
      <c r="L10" s="16">
        <v>191</v>
      </c>
      <c r="M10" s="16">
        <v>197</v>
      </c>
    </row>
    <row r="11" spans="1:16" x14ac:dyDescent="0.2">
      <c r="A11" s="28"/>
      <c r="B11" s="28" t="s">
        <v>54</v>
      </c>
      <c r="C11" s="16"/>
      <c r="D11" s="16">
        <v>58</v>
      </c>
      <c r="E11" s="16">
        <v>59</v>
      </c>
      <c r="F11" s="16">
        <v>55</v>
      </c>
      <c r="G11" s="16">
        <v>58</v>
      </c>
      <c r="H11" s="16">
        <v>124</v>
      </c>
      <c r="I11" s="16">
        <v>71</v>
      </c>
      <c r="J11" s="16">
        <v>75</v>
      </c>
      <c r="K11" s="16">
        <v>81</v>
      </c>
      <c r="L11" s="16">
        <v>91</v>
      </c>
      <c r="M11" s="16">
        <v>121</v>
      </c>
    </row>
    <row r="12" spans="1:16" x14ac:dyDescent="0.2">
      <c r="A12" s="28"/>
      <c r="B12" s="28" t="s">
        <v>55</v>
      </c>
      <c r="C12" s="16"/>
      <c r="D12" s="16">
        <v>51</v>
      </c>
      <c r="E12" s="16">
        <v>38</v>
      </c>
      <c r="F12" s="16">
        <v>37</v>
      </c>
      <c r="G12" s="16">
        <v>48</v>
      </c>
      <c r="H12" s="16">
        <v>243</v>
      </c>
      <c r="I12" s="16">
        <v>68</v>
      </c>
      <c r="J12" s="16">
        <v>66</v>
      </c>
      <c r="K12" s="16">
        <v>74</v>
      </c>
      <c r="L12" s="16">
        <v>69</v>
      </c>
      <c r="M12" s="16">
        <v>69</v>
      </c>
    </row>
    <row r="13" spans="1:16" s="5" customFormat="1" ht="15" x14ac:dyDescent="0.25">
      <c r="A13" s="3"/>
      <c r="B13" s="3" t="s">
        <v>11</v>
      </c>
      <c r="D13" s="4">
        <f>D9-SUM(D10:D12)</f>
        <v>-81.300000000000011</v>
      </c>
      <c r="E13" s="4">
        <f>E9-SUM(E10:E12)</f>
        <v>-52.899999999999977</v>
      </c>
      <c r="F13" s="4">
        <f>F9-SUM(F10:F12)</f>
        <v>-18.5</v>
      </c>
      <c r="G13" s="4">
        <f>G9-SUM(G10:G12)</f>
        <v>2.8000000000000114</v>
      </c>
      <c r="H13" s="4">
        <f>H9-SUM(H10:H12)</f>
        <v>-589</v>
      </c>
      <c r="I13" s="4">
        <f>I9-SUM(I10:I12)</f>
        <v>-31</v>
      </c>
      <c r="J13" s="4">
        <f>J9-SUM(J10:J12)</f>
        <v>5.3999999999999773</v>
      </c>
      <c r="K13" s="4">
        <f>K9-SUM(K10:K12)</f>
        <v>53.699999999999989</v>
      </c>
      <c r="L13" s="4">
        <f>L9-SUM(L10:L12)</f>
        <v>4.3999999999999773</v>
      </c>
      <c r="M13" s="4">
        <f>M9-SUM(M10:M12)</f>
        <v>67.100000000000023</v>
      </c>
      <c r="N13" s="4">
        <f>N9-SUM(N10:N12)</f>
        <v>0</v>
      </c>
    </row>
    <row r="14" spans="1:16" x14ac:dyDescent="0.2">
      <c r="B14" s="1" t="s">
        <v>39</v>
      </c>
      <c r="D14" s="29">
        <v>-60</v>
      </c>
      <c r="E14" s="29">
        <v>-40</v>
      </c>
      <c r="F14" s="29">
        <v>-7</v>
      </c>
      <c r="G14" s="1">
        <v>19.399999999999999</v>
      </c>
      <c r="H14" s="29">
        <v>-574</v>
      </c>
      <c r="I14" s="29">
        <v>-10.3</v>
      </c>
      <c r="J14" s="29">
        <v>29.8</v>
      </c>
      <c r="K14" s="1">
        <v>70</v>
      </c>
      <c r="L14" s="1">
        <v>24.4</v>
      </c>
      <c r="M14" s="1">
        <v>89</v>
      </c>
    </row>
    <row r="15" spans="1:16" x14ac:dyDescent="0.2">
      <c r="B15" s="1" t="s">
        <v>40</v>
      </c>
      <c r="D15" s="29">
        <v>1</v>
      </c>
      <c r="E15" s="29">
        <v>1</v>
      </c>
      <c r="F15" s="29">
        <v>0.4</v>
      </c>
      <c r="G15" s="1">
        <v>0.9</v>
      </c>
      <c r="H15" s="29">
        <v>14</v>
      </c>
      <c r="I15" s="1">
        <v>-0.2</v>
      </c>
      <c r="J15" s="29">
        <v>0</v>
      </c>
      <c r="K15" s="1">
        <v>-1</v>
      </c>
      <c r="L15" s="1">
        <v>-1.7</v>
      </c>
      <c r="M15" s="1">
        <v>-0.4</v>
      </c>
    </row>
    <row r="16" spans="1:16" s="5" customFormat="1" ht="15" x14ac:dyDescent="0.25">
      <c r="B16" s="5" t="s">
        <v>12</v>
      </c>
      <c r="D16" s="5">
        <f>D14-D15</f>
        <v>-61</v>
      </c>
      <c r="E16" s="5">
        <f t="shared" ref="E16:N16" si="2">E14-E15</f>
        <v>-41</v>
      </c>
      <c r="F16" s="5">
        <f t="shared" si="2"/>
        <v>-7.4</v>
      </c>
      <c r="G16" s="5">
        <f t="shared" si="2"/>
        <v>18.5</v>
      </c>
      <c r="H16" s="5">
        <f t="shared" si="2"/>
        <v>-588</v>
      </c>
      <c r="I16" s="5">
        <f t="shared" si="2"/>
        <v>-10.100000000000001</v>
      </c>
      <c r="J16" s="5">
        <f t="shared" si="2"/>
        <v>29.8</v>
      </c>
      <c r="K16" s="5">
        <f t="shared" si="2"/>
        <v>71</v>
      </c>
      <c r="L16" s="5">
        <f t="shared" si="2"/>
        <v>26.099999999999998</v>
      </c>
      <c r="M16" s="5">
        <f t="shared" si="2"/>
        <v>89.4</v>
      </c>
      <c r="N16" s="5">
        <f t="shared" si="2"/>
        <v>0</v>
      </c>
    </row>
    <row r="17" spans="1:15" x14ac:dyDescent="0.2">
      <c r="B17" s="1" t="s">
        <v>32</v>
      </c>
      <c r="C17" s="30"/>
      <c r="D17" s="30">
        <v>-1.05</v>
      </c>
      <c r="E17" s="30">
        <v>-0.7</v>
      </c>
      <c r="F17" s="30">
        <v>-0.13</v>
      </c>
      <c r="G17" s="1">
        <v>0.3</v>
      </c>
      <c r="H17" s="30">
        <v>-8.19</v>
      </c>
      <c r="I17" s="30">
        <v>-0.06</v>
      </c>
      <c r="J17" s="30">
        <v>0.18</v>
      </c>
      <c r="K17" s="30">
        <v>0.4</v>
      </c>
      <c r="L17" s="1">
        <v>0.14000000000000001</v>
      </c>
      <c r="M17" s="30">
        <v>0.48</v>
      </c>
    </row>
    <row r="18" spans="1:15" x14ac:dyDescent="0.2">
      <c r="B18" s="1" t="s">
        <v>31</v>
      </c>
      <c r="D18" s="1">
        <v>-1.05</v>
      </c>
      <c r="E18" s="29">
        <v>-0.7</v>
      </c>
      <c r="F18" s="29">
        <v>-0.13</v>
      </c>
      <c r="G18" s="1">
        <v>0.3</v>
      </c>
      <c r="H18" s="29">
        <v>-8.19</v>
      </c>
      <c r="I18" s="29">
        <v>-0.06</v>
      </c>
      <c r="J18" s="29">
        <v>0.16</v>
      </c>
      <c r="K18" s="1">
        <v>0.36</v>
      </c>
      <c r="L18" s="1">
        <v>0.13</v>
      </c>
      <c r="M18" s="1">
        <v>0.45</v>
      </c>
    </row>
    <row r="20" spans="1:15" x14ac:dyDescent="0.2">
      <c r="B20" s="1" t="s">
        <v>37</v>
      </c>
      <c r="D20" s="6" t="s">
        <v>42</v>
      </c>
      <c r="E20" s="6" t="s">
        <v>42</v>
      </c>
      <c r="F20" s="6" t="s">
        <v>42</v>
      </c>
      <c r="G20" s="6" t="s">
        <v>42</v>
      </c>
      <c r="H20" s="6">
        <f>(H7/D7) - 1</f>
        <v>0.48442272449602952</v>
      </c>
      <c r="I20" s="6">
        <f>(I7/E7) - 1</f>
        <v>0.53468050245767329</v>
      </c>
      <c r="J20" s="6">
        <f>(J7/F7) - 1</f>
        <v>0.67903614457831307</v>
      </c>
      <c r="K20" s="6">
        <f>(K7/G7) - 1</f>
        <v>0.71216973578863074</v>
      </c>
      <c r="L20" s="6">
        <f>(L7/H7) - 1</f>
        <v>0.6148148148148147</v>
      </c>
      <c r="M20" s="6">
        <f>(M7/I7) - 1</f>
        <v>0.77935943060498225</v>
      </c>
      <c r="N20" s="6"/>
      <c r="O20" s="6"/>
    </row>
    <row r="21" spans="1:15" x14ac:dyDescent="0.2">
      <c r="B21" s="1" t="s">
        <v>38</v>
      </c>
      <c r="D21" s="6" t="s">
        <v>42</v>
      </c>
      <c r="E21" s="6">
        <f xml:space="preserve"> (E7/D7) - 1</f>
        <v>0.11850946854001254</v>
      </c>
      <c r="F21" s="6">
        <f xml:space="preserve"> (F7/E7) - 1</f>
        <v>0.13326051338066613</v>
      </c>
      <c r="G21" s="6">
        <f xml:space="preserve"> (G7/F7) - 1</f>
        <v>0.20385542168674697</v>
      </c>
      <c r="H21" s="6">
        <f xml:space="preserve"> (H7/G7) - 1</f>
        <v>-2.7221777421937543E-2</v>
      </c>
      <c r="I21" s="6">
        <f xml:space="preserve"> (I7/H7) - 1</f>
        <v>0.15637860082304522</v>
      </c>
      <c r="J21" s="6">
        <f xml:space="preserve"> (J7/I7) - 1</f>
        <v>0.23985765124555147</v>
      </c>
      <c r="K21" s="6">
        <f xml:space="preserve"> (K7/J7) - 1</f>
        <v>0.22761194029850751</v>
      </c>
      <c r="L21" s="6">
        <f xml:space="preserve"> (L7/K7) - 1</f>
        <v>-8.2534486789806016E-2</v>
      </c>
      <c r="M21" s="6">
        <f xml:space="preserve"> (M7/L7) - 1</f>
        <v>0.27420998980632016</v>
      </c>
      <c r="N21" s="6"/>
      <c r="O21" s="6"/>
    </row>
    <row r="22" spans="1:15" x14ac:dyDescent="0.2">
      <c r="D22" s="7"/>
      <c r="E22" s="7"/>
      <c r="F22" s="7"/>
      <c r="G22" s="7"/>
      <c r="H22" s="7"/>
      <c r="I22" s="7"/>
      <c r="J22" s="7"/>
      <c r="K22" s="7"/>
      <c r="L22" s="6"/>
    </row>
    <row r="23" spans="1:15" s="38" customFormat="1" x14ac:dyDescent="0.2">
      <c r="B23" s="38" t="s">
        <v>41</v>
      </c>
      <c r="D23" s="39">
        <v>0.83599999999999997</v>
      </c>
      <c r="E23" s="39">
        <v>0.84199999999999997</v>
      </c>
      <c r="F23" s="39">
        <v>0.873</v>
      </c>
      <c r="G23" s="39">
        <v>0.88400000000000001</v>
      </c>
      <c r="H23" s="39">
        <v>0.88600000000000001</v>
      </c>
      <c r="I23" s="39">
        <v>0.89500000000000002</v>
      </c>
      <c r="J23" s="39">
        <v>0.90100000000000002</v>
      </c>
      <c r="K23" s="39">
        <v>0.92600000000000005</v>
      </c>
      <c r="L23" s="38">
        <v>0.90500000000000003</v>
      </c>
      <c r="M23" s="38">
        <v>0.90800000000000003</v>
      </c>
    </row>
    <row r="24" spans="1:15" s="38" customFormat="1" x14ac:dyDescent="0.2">
      <c r="B24" s="38" t="s">
        <v>56</v>
      </c>
      <c r="D24" s="39" t="s">
        <v>42</v>
      </c>
      <c r="E24" s="39" t="s">
        <v>42</v>
      </c>
      <c r="F24" s="39">
        <v>-3.5999999999999997E-2</v>
      </c>
      <c r="G24" s="39">
        <v>7.3999999999999996E-2</v>
      </c>
      <c r="H24" s="39">
        <v>-2.367</v>
      </c>
      <c r="I24" s="39">
        <v>-3.5999999999999997E-2</v>
      </c>
      <c r="J24" s="39">
        <v>8.5999999999999993E-2</v>
      </c>
      <c r="K24" s="39">
        <v>0.16600000000000001</v>
      </c>
      <c r="L24" s="38">
        <v>6.7000000000000004E-2</v>
      </c>
      <c r="M24" s="38">
        <v>0.17899999999999999</v>
      </c>
    </row>
    <row r="25" spans="1:15" s="33" customFormat="1" x14ac:dyDescent="0.2">
      <c r="B25" s="33" t="s">
        <v>44</v>
      </c>
      <c r="D25" s="33">
        <v>-50.2</v>
      </c>
      <c r="E25" s="33">
        <v>-35.4</v>
      </c>
      <c r="F25" s="33">
        <v>-6.9</v>
      </c>
      <c r="G25" s="33">
        <v>23.2</v>
      </c>
      <c r="H25" s="33">
        <v>10</v>
      </c>
      <c r="I25" s="33">
        <v>40</v>
      </c>
      <c r="J25" s="33">
        <v>94.1</v>
      </c>
      <c r="K25" s="33">
        <v>154.30000000000001</v>
      </c>
      <c r="L25" s="33">
        <v>155.30000000000001</v>
      </c>
      <c r="M25" s="33">
        <v>167</v>
      </c>
    </row>
    <row r="26" spans="1:15" s="37" customFormat="1" x14ac:dyDescent="0.2"/>
    <row r="27" spans="1:15" outlineLevel="1" x14ac:dyDescent="0.2">
      <c r="A27" s="1" t="s">
        <v>57</v>
      </c>
      <c r="B27" s="1" t="s">
        <v>58</v>
      </c>
      <c r="D27" s="1">
        <f t="shared" ref="D27:L27" si="3">SUM(D28:D29)</f>
        <v>60.3</v>
      </c>
      <c r="E27" s="1">
        <f t="shared" si="3"/>
        <v>60.4</v>
      </c>
      <c r="F27" s="1">
        <f t="shared" si="3"/>
        <v>66</v>
      </c>
      <c r="G27" s="1">
        <f t="shared" si="3"/>
        <v>73.099999999999994</v>
      </c>
      <c r="H27" s="1">
        <f t="shared" si="3"/>
        <v>82.7</v>
      </c>
      <c r="I27" s="1">
        <f t="shared" si="3"/>
        <v>91.2</v>
      </c>
      <c r="J27" s="1">
        <f t="shared" si="3"/>
        <v>97.2</v>
      </c>
      <c r="K27" s="1">
        <f>SUM(K28:K29)</f>
        <v>101.7</v>
      </c>
      <c r="L27" s="1">
        <f t="shared" si="3"/>
        <v>108.1</v>
      </c>
      <c r="M27" s="1">
        <f>SUM(M28:M29)</f>
        <v>110.4</v>
      </c>
    </row>
    <row r="28" spans="1:15" outlineLevel="1" x14ac:dyDescent="0.2">
      <c r="B28" s="1" t="s">
        <v>59</v>
      </c>
      <c r="D28" s="1">
        <v>28.6</v>
      </c>
      <c r="E28" s="1">
        <v>28.7</v>
      </c>
      <c r="F28" s="1">
        <v>32</v>
      </c>
      <c r="G28" s="1">
        <v>36.4</v>
      </c>
      <c r="H28" s="1">
        <v>41.5</v>
      </c>
      <c r="I28" s="1">
        <v>45.5</v>
      </c>
      <c r="J28" s="1">
        <v>48.2</v>
      </c>
      <c r="K28" s="1">
        <v>48</v>
      </c>
      <c r="L28" s="1">
        <v>50.1</v>
      </c>
      <c r="M28" s="1">
        <v>50.3</v>
      </c>
    </row>
    <row r="29" spans="1:15" outlineLevel="1" x14ac:dyDescent="0.2">
      <c r="B29" s="1" t="s">
        <v>60</v>
      </c>
      <c r="D29" s="1">
        <v>31.7</v>
      </c>
      <c r="E29" s="1">
        <v>31.7</v>
      </c>
      <c r="F29" s="1">
        <v>34</v>
      </c>
      <c r="G29" s="1">
        <v>36.700000000000003</v>
      </c>
      <c r="H29" s="1">
        <v>41.2</v>
      </c>
      <c r="I29" s="1">
        <v>45.7</v>
      </c>
      <c r="J29" s="1">
        <v>49</v>
      </c>
      <c r="K29" s="1">
        <v>53.7</v>
      </c>
      <c r="L29" s="1">
        <v>58</v>
      </c>
      <c r="M29" s="1">
        <v>60.1</v>
      </c>
    </row>
    <row r="30" spans="1:15" s="42" customFormat="1" outlineLevel="1" x14ac:dyDescent="0.2">
      <c r="A30" s="42" t="s">
        <v>65</v>
      </c>
      <c r="B30" s="42" t="s">
        <v>62</v>
      </c>
      <c r="D30" s="42" t="s">
        <v>42</v>
      </c>
      <c r="E30" s="42" t="s">
        <v>42</v>
      </c>
      <c r="F30" s="42" t="s">
        <v>42</v>
      </c>
      <c r="G30" s="42" t="s">
        <v>42</v>
      </c>
      <c r="H30" s="42">
        <f t="shared" ref="H30:L32" si="4">(H27/D27) - 1</f>
        <v>0.37147595356550589</v>
      </c>
      <c r="I30" s="42">
        <f t="shared" si="4"/>
        <v>0.50993377483443725</v>
      </c>
      <c r="J30" s="42">
        <f t="shared" si="4"/>
        <v>0.47272727272727266</v>
      </c>
      <c r="K30" s="42">
        <f t="shared" si="4"/>
        <v>0.39124487004103981</v>
      </c>
      <c r="L30" s="42">
        <f t="shared" si="4"/>
        <v>0.30713422007255131</v>
      </c>
      <c r="M30" s="42">
        <f>(M27/I27) - 1</f>
        <v>0.21052631578947367</v>
      </c>
    </row>
    <row r="31" spans="1:15" s="42" customFormat="1" outlineLevel="1" x14ac:dyDescent="0.2">
      <c r="B31" s="42" t="s">
        <v>63</v>
      </c>
      <c r="D31" s="42" t="s">
        <v>42</v>
      </c>
      <c r="E31" s="42" t="s">
        <v>42</v>
      </c>
      <c r="F31" s="42" t="s">
        <v>42</v>
      </c>
      <c r="G31" s="42" t="s">
        <v>42</v>
      </c>
      <c r="H31" s="42">
        <f t="shared" si="4"/>
        <v>0.45104895104895104</v>
      </c>
      <c r="I31" s="42">
        <f t="shared" si="4"/>
        <v>0.58536585365853666</v>
      </c>
      <c r="J31" s="42">
        <f t="shared" si="4"/>
        <v>0.50625000000000009</v>
      </c>
      <c r="K31" s="42">
        <f t="shared" si="4"/>
        <v>0.31868131868131866</v>
      </c>
      <c r="L31" s="42">
        <f t="shared" si="4"/>
        <v>0.20722891566265056</v>
      </c>
      <c r="M31" s="42">
        <f t="shared" ref="M31:M32" si="5">(M28/I28) - 1</f>
        <v>0.10549450549450534</v>
      </c>
    </row>
    <row r="32" spans="1:15" s="42" customFormat="1" outlineLevel="1" x14ac:dyDescent="0.2">
      <c r="B32" s="42" t="s">
        <v>64</v>
      </c>
      <c r="D32" s="42" t="s">
        <v>42</v>
      </c>
      <c r="E32" s="42" t="s">
        <v>42</v>
      </c>
      <c r="F32" s="42" t="s">
        <v>42</v>
      </c>
      <c r="G32" s="42" t="s">
        <v>42</v>
      </c>
      <c r="H32" s="42">
        <f t="shared" si="4"/>
        <v>0.29968454258675092</v>
      </c>
      <c r="I32" s="42">
        <f t="shared" si="4"/>
        <v>0.44164037854889604</v>
      </c>
      <c r="J32" s="42">
        <f t="shared" si="4"/>
        <v>0.44117647058823528</v>
      </c>
      <c r="K32" s="42">
        <f t="shared" si="4"/>
        <v>0.46321525885558579</v>
      </c>
      <c r="L32" s="42">
        <f t="shared" si="4"/>
        <v>0.40776699029126195</v>
      </c>
      <c r="M32" s="42">
        <f t="shared" si="5"/>
        <v>0.3150984682713347</v>
      </c>
    </row>
    <row r="33" spans="1:13" outlineLevel="1" x14ac:dyDescent="0.2"/>
    <row r="34" spans="1:13" outlineLevel="1" x14ac:dyDescent="0.2">
      <c r="A34" s="1" t="s">
        <v>61</v>
      </c>
      <c r="B34" s="1" t="s">
        <v>58</v>
      </c>
      <c r="D34" s="1">
        <f t="shared" ref="D34:L34" si="6">SUM(D35:D36)</f>
        <v>31.1</v>
      </c>
      <c r="E34" s="1">
        <f t="shared" si="6"/>
        <v>32.1</v>
      </c>
      <c r="F34" s="1">
        <f t="shared" si="6"/>
        <v>34.700000000000003</v>
      </c>
      <c r="G34" s="1">
        <f t="shared" si="6"/>
        <v>36.4</v>
      </c>
      <c r="H34" s="1">
        <f t="shared" si="6"/>
        <v>39.6</v>
      </c>
      <c r="I34" s="1">
        <f t="shared" si="6"/>
        <v>42</v>
      </c>
      <c r="J34" s="1">
        <f t="shared" si="6"/>
        <v>44.2</v>
      </c>
      <c r="K34" s="1">
        <f t="shared" si="6"/>
        <v>46.099999999999994</v>
      </c>
      <c r="L34" s="1">
        <f t="shared" si="6"/>
        <v>48.8</v>
      </c>
      <c r="M34" s="1">
        <f>SUM(M35:M36)</f>
        <v>49.3</v>
      </c>
    </row>
    <row r="35" spans="1:13" outlineLevel="1" x14ac:dyDescent="0.2">
      <c r="B35" s="1" t="s">
        <v>59</v>
      </c>
      <c r="D35" s="1">
        <v>15.2</v>
      </c>
      <c r="E35" s="1">
        <v>15.5</v>
      </c>
      <c r="F35" s="1">
        <v>16.7</v>
      </c>
      <c r="G35" s="1">
        <v>17.7</v>
      </c>
      <c r="H35" s="1">
        <v>19.3</v>
      </c>
      <c r="I35" s="1">
        <v>20.399999999999999</v>
      </c>
      <c r="J35" s="1">
        <v>21.5</v>
      </c>
      <c r="K35" s="1">
        <v>21.9</v>
      </c>
      <c r="L35" s="1">
        <v>23</v>
      </c>
      <c r="M35" s="1">
        <v>22.9</v>
      </c>
    </row>
    <row r="36" spans="1:13" outlineLevel="1" x14ac:dyDescent="0.2">
      <c r="B36" s="1" t="s">
        <v>60</v>
      </c>
      <c r="D36" s="1">
        <v>15.9</v>
      </c>
      <c r="E36" s="1">
        <v>16.600000000000001</v>
      </c>
      <c r="F36" s="1">
        <v>18</v>
      </c>
      <c r="G36" s="1">
        <v>18.7</v>
      </c>
      <c r="H36" s="1">
        <v>20.3</v>
      </c>
      <c r="I36" s="1">
        <v>21.6</v>
      </c>
      <c r="J36" s="1">
        <v>22.7</v>
      </c>
      <c r="K36" s="1">
        <v>24.2</v>
      </c>
      <c r="L36" s="1">
        <v>25.8</v>
      </c>
      <c r="M36" s="1">
        <v>26.4</v>
      </c>
    </row>
    <row r="37" spans="1:13" s="42" customFormat="1" outlineLevel="1" x14ac:dyDescent="0.2">
      <c r="A37" s="42" t="s">
        <v>65</v>
      </c>
      <c r="B37" s="42" t="s">
        <v>62</v>
      </c>
      <c r="D37" s="42" t="s">
        <v>42</v>
      </c>
      <c r="E37" s="42" t="s">
        <v>42</v>
      </c>
      <c r="F37" s="42" t="s">
        <v>42</v>
      </c>
      <c r="G37" s="42" t="s">
        <v>42</v>
      </c>
      <c r="H37" s="42">
        <f t="shared" ref="H37:L39" si="7">(H34/D34)-1</f>
        <v>0.27331189710610926</v>
      </c>
      <c r="I37" s="42">
        <f t="shared" si="7"/>
        <v>0.30841121495327095</v>
      </c>
      <c r="J37" s="42">
        <f t="shared" si="7"/>
        <v>0.27377521613832845</v>
      </c>
      <c r="K37" s="42">
        <f t="shared" si="7"/>
        <v>0.26648351648351642</v>
      </c>
      <c r="L37" s="42">
        <f t="shared" si="7"/>
        <v>0.23232323232323226</v>
      </c>
      <c r="M37" s="42">
        <f>(M34/I34)-1</f>
        <v>0.17380952380952364</v>
      </c>
    </row>
    <row r="38" spans="1:13" s="42" customFormat="1" outlineLevel="1" x14ac:dyDescent="0.2">
      <c r="B38" s="42" t="s">
        <v>63</v>
      </c>
      <c r="D38" s="42" t="s">
        <v>42</v>
      </c>
      <c r="E38" s="42" t="s">
        <v>42</v>
      </c>
      <c r="F38" s="42" t="s">
        <v>42</v>
      </c>
      <c r="G38" s="42" t="s">
        <v>42</v>
      </c>
      <c r="H38" s="42">
        <f t="shared" si="7"/>
        <v>0.26973684210526327</v>
      </c>
      <c r="I38" s="42">
        <f t="shared" ref="I38:I39" si="8">(I35/E35)-1</f>
        <v>0.31612903225806432</v>
      </c>
      <c r="J38" s="42">
        <f t="shared" ref="J38:J39" si="9">(J35/F35)-1</f>
        <v>0.28742514970059885</v>
      </c>
      <c r="K38" s="42">
        <f t="shared" ref="K38:K39" si="10">(K35/G35)-1</f>
        <v>0.23728813559322037</v>
      </c>
      <c r="L38" s="42">
        <f t="shared" ref="L38:L39" si="11">(L35/H35)-1</f>
        <v>0.19170984455958551</v>
      </c>
      <c r="M38" s="42">
        <f t="shared" ref="M38:M60" si="12">(M35/I35)-1</f>
        <v>0.12254901960784315</v>
      </c>
    </row>
    <row r="39" spans="1:13" s="42" customFormat="1" outlineLevel="1" x14ac:dyDescent="0.2">
      <c r="B39" s="42" t="s">
        <v>64</v>
      </c>
      <c r="D39" s="42" t="s">
        <v>42</v>
      </c>
      <c r="E39" s="42" t="s">
        <v>42</v>
      </c>
      <c r="F39" s="42" t="s">
        <v>42</v>
      </c>
      <c r="G39" s="42" t="s">
        <v>42</v>
      </c>
      <c r="H39" s="42">
        <f t="shared" si="7"/>
        <v>0.27672955974842761</v>
      </c>
      <c r="I39" s="42">
        <f t="shared" si="8"/>
        <v>0.3012048192771084</v>
      </c>
      <c r="J39" s="42">
        <f t="shared" si="9"/>
        <v>0.26111111111111107</v>
      </c>
      <c r="K39" s="42">
        <f t="shared" si="10"/>
        <v>0.29411764705882359</v>
      </c>
      <c r="L39" s="42">
        <f t="shared" si="11"/>
        <v>0.27093596059113301</v>
      </c>
      <c r="M39" s="42">
        <f t="shared" si="12"/>
        <v>0.2222222222222221</v>
      </c>
    </row>
    <row r="40" spans="1:13" outlineLevel="1" x14ac:dyDescent="0.2">
      <c r="M40" s="6"/>
    </row>
    <row r="41" spans="1:13" s="40" customFormat="1" outlineLevel="1" x14ac:dyDescent="0.2">
      <c r="A41" s="40" t="s">
        <v>66</v>
      </c>
      <c r="B41" s="40" t="s">
        <v>58</v>
      </c>
      <c r="D41" s="9">
        <f t="shared" ref="D41:L41" si="13">SUM(D42:D43)</f>
        <v>29.200000000000003</v>
      </c>
      <c r="E41" s="9">
        <f t="shared" si="13"/>
        <v>28.299999999999997</v>
      </c>
      <c r="F41" s="9">
        <f t="shared" si="13"/>
        <v>31.3</v>
      </c>
      <c r="G41" s="9">
        <f t="shared" si="13"/>
        <v>36.700000000000003</v>
      </c>
      <c r="H41" s="9">
        <f>SUM(H42:H43)</f>
        <v>43.099999999999994</v>
      </c>
      <c r="I41" s="9">
        <f>SUM(I42:I43)</f>
        <v>49.2</v>
      </c>
      <c r="J41" s="9">
        <f t="shared" si="13"/>
        <v>53</v>
      </c>
      <c r="K41" s="9">
        <f t="shared" si="13"/>
        <v>55.6</v>
      </c>
      <c r="L41" s="9">
        <f t="shared" si="13"/>
        <v>59.300000000000004</v>
      </c>
      <c r="M41" s="9">
        <f>SUM(M42:M43)</f>
        <v>61.1</v>
      </c>
    </row>
    <row r="42" spans="1:13" s="40" customFormat="1" outlineLevel="1" x14ac:dyDescent="0.2">
      <c r="B42" s="40" t="s">
        <v>59</v>
      </c>
      <c r="D42" s="40">
        <v>13.4</v>
      </c>
      <c r="E42" s="40">
        <v>13.2</v>
      </c>
      <c r="F42" s="40">
        <v>15.3</v>
      </c>
      <c r="G42" s="40">
        <v>18.7</v>
      </c>
      <c r="H42" s="40">
        <v>22.2</v>
      </c>
      <c r="I42" s="40">
        <v>25.1</v>
      </c>
      <c r="J42" s="40">
        <v>26.7</v>
      </c>
      <c r="K42" s="40">
        <v>26.1</v>
      </c>
      <c r="L42" s="40">
        <v>27.1</v>
      </c>
      <c r="M42" s="9">
        <v>27.4</v>
      </c>
    </row>
    <row r="43" spans="1:13" s="40" customFormat="1" outlineLevel="1" x14ac:dyDescent="0.2">
      <c r="B43" s="40" t="s">
        <v>60</v>
      </c>
      <c r="D43" s="40">
        <v>15.8</v>
      </c>
      <c r="E43" s="40">
        <v>15.1</v>
      </c>
      <c r="F43" s="40">
        <v>16</v>
      </c>
      <c r="G43" s="40">
        <v>18</v>
      </c>
      <c r="H43" s="40">
        <v>20.9</v>
      </c>
      <c r="I43" s="40">
        <v>24.1</v>
      </c>
      <c r="J43" s="40">
        <v>26.3</v>
      </c>
      <c r="K43" s="40">
        <v>29.5</v>
      </c>
      <c r="L43" s="40">
        <v>32.200000000000003</v>
      </c>
      <c r="M43" s="9">
        <v>33.700000000000003</v>
      </c>
    </row>
    <row r="44" spans="1:13" s="41" customFormat="1" outlineLevel="1" x14ac:dyDescent="0.2">
      <c r="A44" s="41" t="s">
        <v>65</v>
      </c>
      <c r="B44" s="41" t="s">
        <v>62</v>
      </c>
      <c r="D44" s="42" t="s">
        <v>42</v>
      </c>
      <c r="E44" s="42" t="s">
        <v>42</v>
      </c>
      <c r="F44" s="42" t="s">
        <v>42</v>
      </c>
      <c r="G44" s="42" t="s">
        <v>42</v>
      </c>
      <c r="H44" s="42">
        <f t="shared" ref="H44" si="14">(H41/D41)-1</f>
        <v>0.47602739726027354</v>
      </c>
      <c r="I44" s="42">
        <f t="shared" ref="I44" si="15">(I41/E41)-1</f>
        <v>0.73851590106007103</v>
      </c>
      <c r="J44" s="42">
        <f t="shared" ref="J44:J46" si="16">(J41/F41)-1</f>
        <v>0.69329073482428116</v>
      </c>
      <c r="K44" s="42">
        <f t="shared" ref="K44:K46" si="17">(K41/G41)-1</f>
        <v>0.51498637602179831</v>
      </c>
      <c r="L44" s="42">
        <f t="shared" ref="L44" si="18">(L41/H41)-1</f>
        <v>0.37587006960556879</v>
      </c>
      <c r="M44" s="42">
        <f>(M41/I41)-1</f>
        <v>0.24186991869918706</v>
      </c>
    </row>
    <row r="45" spans="1:13" s="41" customFormat="1" outlineLevel="1" x14ac:dyDescent="0.2">
      <c r="B45" s="41" t="s">
        <v>63</v>
      </c>
      <c r="D45" s="42" t="s">
        <v>42</v>
      </c>
      <c r="E45" s="42" t="s">
        <v>42</v>
      </c>
      <c r="F45" s="42" t="s">
        <v>42</v>
      </c>
      <c r="G45" s="42" t="s">
        <v>42</v>
      </c>
      <c r="H45" s="42">
        <f>(H42/D42)-1</f>
        <v>0.65671641791044766</v>
      </c>
      <c r="I45" s="42">
        <f>(I42/E42)-1</f>
        <v>0.90151515151515182</v>
      </c>
      <c r="J45" s="42">
        <f t="shared" si="16"/>
        <v>0.74509803921568607</v>
      </c>
      <c r="K45" s="42">
        <f t="shared" si="17"/>
        <v>0.39572192513368987</v>
      </c>
      <c r="L45" s="42">
        <f>(L42/H42)-1</f>
        <v>0.22072072072072091</v>
      </c>
      <c r="M45" s="42">
        <f>(M42/I42)-1</f>
        <v>9.1633466135458086E-2</v>
      </c>
    </row>
    <row r="46" spans="1:13" s="41" customFormat="1" outlineLevel="1" x14ac:dyDescent="0.2">
      <c r="B46" s="41" t="s">
        <v>64</v>
      </c>
      <c r="D46" s="42" t="s">
        <v>42</v>
      </c>
      <c r="E46" s="42" t="s">
        <v>42</v>
      </c>
      <c r="F46" s="42" t="s">
        <v>42</v>
      </c>
      <c r="G46" s="42" t="s">
        <v>42</v>
      </c>
      <c r="H46" s="42">
        <f>(H43/D43)-1</f>
        <v>0.32278481012658222</v>
      </c>
      <c r="I46" s="42">
        <f>(I43/E43)-1</f>
        <v>0.59602649006622532</v>
      </c>
      <c r="J46" s="42">
        <f t="shared" si="16"/>
        <v>0.64375000000000004</v>
      </c>
      <c r="K46" s="42">
        <f t="shared" si="17"/>
        <v>0.63888888888888884</v>
      </c>
      <c r="L46" s="42">
        <f>(L43/H43)-1</f>
        <v>0.54066985645933041</v>
      </c>
      <c r="M46" s="42">
        <f>(M43/I43)-1</f>
        <v>0.39834024896265574</v>
      </c>
    </row>
    <row r="47" spans="1:13" outlineLevel="1" x14ac:dyDescent="0.2">
      <c r="M47" s="6"/>
    </row>
    <row r="48" spans="1:13" outlineLevel="1" x14ac:dyDescent="0.2">
      <c r="A48" s="1" t="s">
        <v>67</v>
      </c>
      <c r="B48" s="1" t="s">
        <v>58</v>
      </c>
      <c r="D48" s="9">
        <f t="shared" ref="D48:L48" si="19">SUM(D49:D50)</f>
        <v>218</v>
      </c>
      <c r="E48" s="9">
        <f t="shared" si="19"/>
        <v>218.1</v>
      </c>
      <c r="F48" s="9">
        <f t="shared" si="19"/>
        <v>239.10000000000002</v>
      </c>
      <c r="G48" s="9">
        <f t="shared" si="19"/>
        <v>267.5</v>
      </c>
      <c r="H48" s="9">
        <f t="shared" si="19"/>
        <v>306.20000000000005</v>
      </c>
      <c r="I48" s="9">
        <f t="shared" si="19"/>
        <v>342.3</v>
      </c>
      <c r="J48" s="9">
        <f t="shared" si="19"/>
        <v>365.4</v>
      </c>
      <c r="K48" s="9">
        <f t="shared" si="19"/>
        <v>379.4</v>
      </c>
      <c r="L48" s="9">
        <f t="shared" si="19"/>
        <v>401.3</v>
      </c>
      <c r="M48" s="9">
        <f>SUM(M49:M50)</f>
        <v>416.4</v>
      </c>
    </row>
    <row r="49" spans="1:13" s="40" customFormat="1" outlineLevel="1" x14ac:dyDescent="0.2">
      <c r="B49" s="40" t="s">
        <v>59</v>
      </c>
      <c r="D49" s="40">
        <v>99.2</v>
      </c>
      <c r="E49" s="40">
        <v>99.6</v>
      </c>
      <c r="F49" s="40">
        <v>112.9</v>
      </c>
      <c r="G49" s="40">
        <v>131.1</v>
      </c>
      <c r="H49" s="40">
        <v>151.30000000000001</v>
      </c>
      <c r="I49" s="40">
        <v>167.5</v>
      </c>
      <c r="J49" s="40">
        <v>178</v>
      </c>
      <c r="K49" s="40">
        <v>172.2</v>
      </c>
      <c r="L49" s="40">
        <v>178.3</v>
      </c>
      <c r="M49" s="9">
        <v>181</v>
      </c>
    </row>
    <row r="50" spans="1:13" s="40" customFormat="1" outlineLevel="1" x14ac:dyDescent="0.2">
      <c r="B50" s="40" t="s">
        <v>60</v>
      </c>
      <c r="D50" s="40">
        <v>118.8</v>
      </c>
      <c r="E50" s="40">
        <v>118.5</v>
      </c>
      <c r="F50" s="40">
        <v>126.2</v>
      </c>
      <c r="G50" s="40">
        <v>136.4</v>
      </c>
      <c r="H50" s="40">
        <v>154.9</v>
      </c>
      <c r="I50" s="40">
        <v>174.8</v>
      </c>
      <c r="J50" s="40">
        <v>187.4</v>
      </c>
      <c r="K50" s="40">
        <v>207.2</v>
      </c>
      <c r="L50" s="40">
        <v>223</v>
      </c>
      <c r="M50" s="9">
        <v>235.4</v>
      </c>
    </row>
    <row r="51" spans="1:13" s="41" customFormat="1" outlineLevel="1" x14ac:dyDescent="0.2">
      <c r="A51" s="41" t="s">
        <v>65</v>
      </c>
      <c r="B51" s="41" t="s">
        <v>62</v>
      </c>
      <c r="D51" s="42" t="s">
        <v>42</v>
      </c>
      <c r="E51" s="42" t="s">
        <v>42</v>
      </c>
      <c r="F51" s="42" t="s">
        <v>42</v>
      </c>
      <c r="G51" s="42" t="s">
        <v>42</v>
      </c>
      <c r="H51" s="42">
        <f t="shared" ref="H51:H53" si="20">(H48/D48)-1</f>
        <v>0.40458715596330297</v>
      </c>
      <c r="I51" s="42">
        <f t="shared" ref="I51:I53" si="21">(I48/E48)-1</f>
        <v>0.56946354883081174</v>
      </c>
      <c r="J51" s="42">
        <f t="shared" ref="J51:J53" si="22">(J48/F48)-1</f>
        <v>0.52823086574654932</v>
      </c>
      <c r="K51" s="42">
        <f t="shared" ref="K51:K53" si="23">(K48/G48)-1</f>
        <v>0.4183177570093457</v>
      </c>
      <c r="L51" s="42">
        <f t="shared" ref="L51:L53" si="24">(L48/H48)-1</f>
        <v>0.3105813193990854</v>
      </c>
      <c r="M51" s="42">
        <f t="shared" si="12"/>
        <v>0.2164767747589833</v>
      </c>
    </row>
    <row r="52" spans="1:13" s="41" customFormat="1" outlineLevel="1" x14ac:dyDescent="0.2">
      <c r="B52" s="41" t="s">
        <v>63</v>
      </c>
      <c r="D52" s="42" t="s">
        <v>42</v>
      </c>
      <c r="E52" s="42" t="s">
        <v>42</v>
      </c>
      <c r="F52" s="42" t="s">
        <v>42</v>
      </c>
      <c r="G52" s="42" t="s">
        <v>42</v>
      </c>
      <c r="H52" s="42">
        <f t="shared" si="20"/>
        <v>0.52520161290322598</v>
      </c>
      <c r="I52" s="42">
        <f t="shared" si="21"/>
        <v>0.68172690763052213</v>
      </c>
      <c r="J52" s="42">
        <f t="shared" si="22"/>
        <v>0.57661647475642153</v>
      </c>
      <c r="K52" s="42">
        <f t="shared" si="23"/>
        <v>0.31350114416475972</v>
      </c>
      <c r="L52" s="42">
        <f t="shared" si="24"/>
        <v>0.17845340383344355</v>
      </c>
      <c r="M52" s="42">
        <f t="shared" si="12"/>
        <v>8.0597014925373189E-2</v>
      </c>
    </row>
    <row r="53" spans="1:13" s="41" customFormat="1" outlineLevel="1" x14ac:dyDescent="0.2">
      <c r="B53" s="41" t="s">
        <v>64</v>
      </c>
      <c r="D53" s="42" t="s">
        <v>42</v>
      </c>
      <c r="E53" s="42" t="s">
        <v>42</v>
      </c>
      <c r="F53" s="42" t="s">
        <v>42</v>
      </c>
      <c r="G53" s="42" t="s">
        <v>42</v>
      </c>
      <c r="H53" s="42">
        <f t="shared" si="20"/>
        <v>0.30387205387205385</v>
      </c>
      <c r="I53" s="42">
        <f t="shared" si="21"/>
        <v>0.47510548523206753</v>
      </c>
      <c r="J53" s="42">
        <f t="shared" si="22"/>
        <v>0.48494453248811409</v>
      </c>
      <c r="K53" s="42">
        <f t="shared" si="23"/>
        <v>0.51906158357771237</v>
      </c>
      <c r="L53" s="42">
        <f t="shared" si="24"/>
        <v>0.43963847643641052</v>
      </c>
      <c r="M53" s="42">
        <f t="shared" si="12"/>
        <v>0.34668192219679628</v>
      </c>
    </row>
    <row r="54" spans="1:13" outlineLevel="1" x14ac:dyDescent="0.2">
      <c r="M54" s="6"/>
    </row>
    <row r="55" spans="1:13" outlineLevel="1" x14ac:dyDescent="0.2">
      <c r="A55" s="1" t="s">
        <v>68</v>
      </c>
      <c r="B55" s="1" t="s">
        <v>58</v>
      </c>
      <c r="D55" s="1">
        <v>2.72</v>
      </c>
      <c r="E55" s="1">
        <v>3.03</v>
      </c>
      <c r="F55" s="1">
        <v>3.14</v>
      </c>
      <c r="G55" s="1">
        <v>3.42</v>
      </c>
      <c r="H55" s="1">
        <v>2.94</v>
      </c>
      <c r="I55" s="1">
        <v>3.08</v>
      </c>
      <c r="J55" s="1">
        <v>3.58</v>
      </c>
      <c r="K55" s="1">
        <v>4.21</v>
      </c>
      <c r="L55" s="1">
        <v>3.63</v>
      </c>
      <c r="M55" s="1">
        <v>4.53</v>
      </c>
    </row>
    <row r="56" spans="1:13" s="40" customFormat="1" outlineLevel="1" x14ac:dyDescent="0.2">
      <c r="B56" s="40" t="s">
        <v>59</v>
      </c>
      <c r="D56" s="40">
        <v>4.62</v>
      </c>
      <c r="E56" s="40">
        <v>5.21</v>
      </c>
      <c r="F56" s="40">
        <v>5.27</v>
      </c>
      <c r="G56" s="40">
        <v>5.51</v>
      </c>
      <c r="H56" s="40">
        <v>4.7699999999999996</v>
      </c>
      <c r="I56" s="40">
        <v>4.9400000000000004</v>
      </c>
      <c r="J56" s="40">
        <v>5.88</v>
      </c>
      <c r="K56" s="40">
        <v>7.04</v>
      </c>
      <c r="L56" s="40">
        <v>6.27</v>
      </c>
      <c r="M56" s="9">
        <v>7.87</v>
      </c>
    </row>
    <row r="57" spans="1:13" s="40" customFormat="1" outlineLevel="1" x14ac:dyDescent="0.2">
      <c r="B57" s="40" t="s">
        <v>60</v>
      </c>
      <c r="D57" s="40">
        <v>1</v>
      </c>
      <c r="E57" s="40">
        <v>1.06</v>
      </c>
      <c r="F57" s="40">
        <v>1.1399999999999999</v>
      </c>
      <c r="G57" s="40">
        <v>1.34</v>
      </c>
      <c r="H57" s="40">
        <v>1.1000000000000001</v>
      </c>
      <c r="I57" s="40">
        <v>1.24</v>
      </c>
      <c r="J57" s="40">
        <v>1.32</v>
      </c>
      <c r="K57" s="40">
        <v>1.67</v>
      </c>
      <c r="L57" s="40">
        <v>1.34</v>
      </c>
      <c r="M57" s="9">
        <v>1.73</v>
      </c>
    </row>
    <row r="58" spans="1:13" s="41" customFormat="1" outlineLevel="1" x14ac:dyDescent="0.2">
      <c r="A58" s="41" t="s">
        <v>65</v>
      </c>
      <c r="B58" s="41" t="s">
        <v>62</v>
      </c>
      <c r="D58" s="42" t="s">
        <v>42</v>
      </c>
      <c r="E58" s="42" t="s">
        <v>42</v>
      </c>
      <c r="F58" s="42" t="s">
        <v>42</v>
      </c>
      <c r="G58" s="42" t="s">
        <v>42</v>
      </c>
      <c r="H58" s="42">
        <f t="shared" ref="H58:H60" si="25">(H55/D55)-1</f>
        <v>8.0882352941176405E-2</v>
      </c>
      <c r="I58" s="42">
        <f t="shared" ref="I58:I60" si="26">(I55/E55)-1</f>
        <v>1.650165016501659E-2</v>
      </c>
      <c r="J58" s="42">
        <f t="shared" ref="J58:J60" si="27">(J55/F55)-1</f>
        <v>0.14012738853503182</v>
      </c>
      <c r="K58" s="42">
        <f t="shared" ref="K58:K60" si="28">(K55/G55)-1</f>
        <v>0.23099415204678375</v>
      </c>
      <c r="L58" s="42">
        <f t="shared" ref="L58:L60" si="29">(L55/H55)-1</f>
        <v>0.23469387755102034</v>
      </c>
      <c r="M58" s="42">
        <f t="shared" si="12"/>
        <v>0.47077922077922074</v>
      </c>
    </row>
    <row r="59" spans="1:13" s="41" customFormat="1" outlineLevel="1" x14ac:dyDescent="0.2">
      <c r="B59" s="41" t="s">
        <v>63</v>
      </c>
      <c r="D59" s="42" t="s">
        <v>42</v>
      </c>
      <c r="E59" s="42" t="s">
        <v>42</v>
      </c>
      <c r="F59" s="42" t="s">
        <v>42</v>
      </c>
      <c r="G59" s="42" t="s">
        <v>42</v>
      </c>
      <c r="H59" s="42">
        <f t="shared" si="25"/>
        <v>3.2467532467532312E-2</v>
      </c>
      <c r="I59" s="42">
        <f t="shared" si="26"/>
        <v>-5.1823416506717734E-2</v>
      </c>
      <c r="J59" s="42">
        <f t="shared" si="27"/>
        <v>0.11574952561669827</v>
      </c>
      <c r="K59" s="42">
        <f t="shared" si="28"/>
        <v>0.27767695099818512</v>
      </c>
      <c r="L59" s="42">
        <f t="shared" si="29"/>
        <v>0.31446540880503138</v>
      </c>
      <c r="M59" s="42">
        <f t="shared" si="12"/>
        <v>0.59311740890688247</v>
      </c>
    </row>
    <row r="60" spans="1:13" s="41" customFormat="1" outlineLevel="1" x14ac:dyDescent="0.2">
      <c r="B60" s="41" t="s">
        <v>64</v>
      </c>
      <c r="D60" s="42" t="s">
        <v>42</v>
      </c>
      <c r="E60" s="42" t="s">
        <v>42</v>
      </c>
      <c r="F60" s="42" t="s">
        <v>42</v>
      </c>
      <c r="G60" s="42" t="s">
        <v>42</v>
      </c>
      <c r="H60" s="42">
        <f t="shared" si="25"/>
        <v>0.10000000000000009</v>
      </c>
      <c r="I60" s="42">
        <f t="shared" si="26"/>
        <v>0.16981132075471694</v>
      </c>
      <c r="J60" s="42">
        <f t="shared" si="27"/>
        <v>0.15789473684210531</v>
      </c>
      <c r="K60" s="42">
        <f t="shared" si="28"/>
        <v>0.24626865671641784</v>
      </c>
      <c r="L60" s="42">
        <f t="shared" si="29"/>
        <v>0.21818181818181825</v>
      </c>
      <c r="M60" s="42">
        <f t="shared" si="12"/>
        <v>0.39516129032258074</v>
      </c>
    </row>
    <row r="63" spans="1:13" s="8" customFormat="1" ht="15" x14ac:dyDescent="0.25">
      <c r="B63" s="31" t="s">
        <v>23</v>
      </c>
      <c r="C63" s="31"/>
      <c r="D63" s="32">
        <v>4.0999999999999996</v>
      </c>
      <c r="E63" s="32">
        <v>-54.1</v>
      </c>
      <c r="F63" s="32">
        <v>-7.7</v>
      </c>
      <c r="G63" s="32">
        <v>-17.399999999999999</v>
      </c>
      <c r="H63" s="32">
        <v>32.1</v>
      </c>
      <c r="I63" s="8">
        <v>28</v>
      </c>
      <c r="J63" s="8">
        <v>71.599999999999994</v>
      </c>
      <c r="K63" s="8">
        <v>90</v>
      </c>
      <c r="L63" s="8">
        <v>127.6</v>
      </c>
      <c r="M63" s="8">
        <v>111</v>
      </c>
    </row>
    <row r="64" spans="1:13" x14ac:dyDescent="0.2">
      <c r="B64" s="28" t="s">
        <v>22</v>
      </c>
      <c r="C64" s="28"/>
      <c r="D64" s="29">
        <v>0.4</v>
      </c>
      <c r="E64" s="29">
        <v>0.8</v>
      </c>
      <c r="F64" s="29">
        <v>3.9</v>
      </c>
      <c r="G64" s="29">
        <v>4.5999999999999996</v>
      </c>
      <c r="H64" s="29">
        <v>2.9</v>
      </c>
      <c r="I64" s="29">
        <v>1</v>
      </c>
      <c r="J64" s="1">
        <v>1.3</v>
      </c>
      <c r="K64" s="9">
        <v>0.8</v>
      </c>
      <c r="L64" s="1">
        <v>1</v>
      </c>
      <c r="M64" s="1">
        <v>0</v>
      </c>
    </row>
    <row r="65" spans="2:22" s="8" customFormat="1" ht="15" x14ac:dyDescent="0.25">
      <c r="B65" s="31" t="s">
        <v>13</v>
      </c>
      <c r="D65" s="8">
        <f t="shared" ref="D65:K65" si="30">D63-D64</f>
        <v>3.6999999999999997</v>
      </c>
      <c r="E65" s="8">
        <f t="shared" si="30"/>
        <v>-54.9</v>
      </c>
      <c r="F65" s="8">
        <f t="shared" si="30"/>
        <v>-11.6</v>
      </c>
      <c r="G65" s="8">
        <f t="shared" si="30"/>
        <v>-22</v>
      </c>
      <c r="H65" s="8">
        <f t="shared" si="30"/>
        <v>29.200000000000003</v>
      </c>
      <c r="I65" s="8">
        <f t="shared" si="30"/>
        <v>27</v>
      </c>
      <c r="J65" s="8">
        <f t="shared" si="30"/>
        <v>70.3</v>
      </c>
      <c r="K65" s="8">
        <f t="shared" si="30"/>
        <v>89.2</v>
      </c>
      <c r="L65" s="8">
        <f>L63-L64</f>
        <v>126.6</v>
      </c>
      <c r="M65" s="8">
        <f>M63-M64</f>
        <v>111</v>
      </c>
      <c r="N65" s="8">
        <f>N63-N64</f>
        <v>0</v>
      </c>
    </row>
    <row r="66" spans="2:22" x14ac:dyDescent="0.2">
      <c r="B66" s="28"/>
      <c r="D66" s="29"/>
      <c r="E66" s="29"/>
      <c r="F66" s="29"/>
      <c r="G66" s="29"/>
      <c r="H66" s="29"/>
    </row>
    <row r="67" spans="2:22" x14ac:dyDescent="0.2">
      <c r="B67" s="28" t="s">
        <v>33</v>
      </c>
      <c r="D67" s="6" t="s">
        <v>42</v>
      </c>
      <c r="E67" s="6" t="s">
        <v>42</v>
      </c>
      <c r="F67" s="6" t="s">
        <v>42</v>
      </c>
      <c r="G67" s="6" t="s">
        <v>42</v>
      </c>
      <c r="H67" s="6">
        <f t="shared" ref="H67:K67" si="31">IF(D65=0,IF(H65=0,0,NA()),(H65-D65)/ABS(D65))</f>
        <v>6.891891891891893</v>
      </c>
      <c r="I67" s="6">
        <f t="shared" si="31"/>
        <v>1.4918032786885247</v>
      </c>
      <c r="J67" s="6">
        <f t="shared" si="31"/>
        <v>7.0603448275862064</v>
      </c>
      <c r="K67" s="6">
        <f t="shared" si="31"/>
        <v>5.0545454545454547</v>
      </c>
      <c r="L67" s="6">
        <f>IF(H65=0,IF(L65=0,0,NA()),(L65-H65)/ABS(H65))</f>
        <v>3.3356164383561637</v>
      </c>
      <c r="M67" s="6">
        <f>IF(I65=0,IF(M65=0,0,NA()),(M65-I65)/ABS(I65))</f>
        <v>3.1111111111111112</v>
      </c>
    </row>
    <row r="69" spans="2:22" ht="15" thickBot="1" x14ac:dyDescent="0.25">
      <c r="B69" s="28"/>
    </row>
    <row r="70" spans="2:22" x14ac:dyDescent="0.2">
      <c r="B70" s="10" t="s">
        <v>34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 t="s">
        <v>77</v>
      </c>
      <c r="N70" s="11"/>
      <c r="O70" s="11"/>
      <c r="P70" s="11"/>
      <c r="Q70" s="11"/>
      <c r="R70" s="11"/>
      <c r="S70" s="11"/>
      <c r="T70" s="11"/>
      <c r="U70" s="11"/>
      <c r="V70" s="13"/>
    </row>
    <row r="71" spans="2:22" x14ac:dyDescent="0.2">
      <c r="B71" s="14"/>
      <c r="M71" s="1" t="s">
        <v>78</v>
      </c>
      <c r="V71" s="15"/>
    </row>
    <row r="72" spans="2:22" x14ac:dyDescent="0.2">
      <c r="B72" s="14"/>
      <c r="M72" s="16"/>
      <c r="V72" s="15"/>
    </row>
    <row r="73" spans="2:22" ht="15" thickBot="1" x14ac:dyDescent="0.25">
      <c r="B73" s="17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9"/>
    </row>
    <row r="74" spans="2:22" ht="15" thickBot="1" x14ac:dyDescent="0.25"/>
    <row r="75" spans="2:22" x14ac:dyDescent="0.2">
      <c r="B75" s="10" t="s">
        <v>36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3"/>
    </row>
    <row r="76" spans="2:22" x14ac:dyDescent="0.2">
      <c r="B76" s="14"/>
      <c r="V76" s="15"/>
    </row>
    <row r="77" spans="2:22" x14ac:dyDescent="0.2">
      <c r="B77" s="14"/>
      <c r="V77" s="15"/>
    </row>
    <row r="78" spans="2:22" x14ac:dyDescent="0.2">
      <c r="B78" s="14"/>
      <c r="V78" s="15"/>
    </row>
    <row r="79" spans="2:22" ht="15" thickBot="1" x14ac:dyDescent="0.25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9"/>
    </row>
    <row r="80" spans="2:22" ht="15" thickBot="1" x14ac:dyDescent="0.25"/>
    <row r="81" spans="2:22" x14ac:dyDescent="0.2">
      <c r="B81" s="10"/>
      <c r="C81" s="11"/>
    </row>
    <row r="82" spans="2:22" x14ac:dyDescent="0.2">
      <c r="B82" s="14"/>
    </row>
    <row r="83" spans="2:22" x14ac:dyDescent="0.2">
      <c r="B83" s="14"/>
    </row>
    <row r="84" spans="2:22" x14ac:dyDescent="0.2">
      <c r="B84" s="14"/>
    </row>
    <row r="85" spans="2:22" ht="15" thickBot="1" x14ac:dyDescent="0.25">
      <c r="B85" s="17"/>
      <c r="C85" s="18"/>
    </row>
    <row r="86" spans="2:22" ht="15" thickBot="1" x14ac:dyDescent="0.25"/>
    <row r="87" spans="2:22" x14ac:dyDescent="0.2"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3"/>
    </row>
    <row r="88" spans="2:22" x14ac:dyDescent="0.2">
      <c r="B88" s="14"/>
      <c r="V88" s="15"/>
    </row>
    <row r="89" spans="2:22" ht="15" customHeight="1" x14ac:dyDescent="0.2">
      <c r="B89" s="14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6"/>
    </row>
    <row r="90" spans="2:22" ht="15" customHeight="1" x14ac:dyDescent="0.2">
      <c r="B90" s="14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6"/>
    </row>
    <row r="91" spans="2:22" ht="15" customHeight="1" x14ac:dyDescent="0.2">
      <c r="B91" s="14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6"/>
    </row>
    <row r="92" spans="2:22" ht="15" customHeight="1" x14ac:dyDescent="0.2">
      <c r="B92" s="14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6"/>
    </row>
    <row r="93" spans="2:22" ht="15" customHeight="1" x14ac:dyDescent="0.2">
      <c r="B93" s="14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6"/>
    </row>
    <row r="94" spans="2:22" ht="15" customHeight="1" x14ac:dyDescent="0.2">
      <c r="B94" s="14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6"/>
    </row>
    <row r="95" spans="2:22" ht="15" customHeight="1" x14ac:dyDescent="0.2">
      <c r="B95" s="14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6"/>
    </row>
    <row r="96" spans="2:22" ht="15" customHeight="1" x14ac:dyDescent="0.2">
      <c r="B96" s="14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6"/>
    </row>
    <row r="97" spans="2:22" ht="15" customHeight="1" x14ac:dyDescent="0.2">
      <c r="B97" s="14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6"/>
    </row>
    <row r="98" spans="2:22" ht="15.75" customHeight="1" x14ac:dyDescent="0.2">
      <c r="B98" s="14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6"/>
    </row>
    <row r="99" spans="2:22" ht="15" x14ac:dyDescent="0.25">
      <c r="B99" s="14"/>
      <c r="G99" s="8"/>
      <c r="V99" s="15"/>
    </row>
    <row r="100" spans="2:22" x14ac:dyDescent="0.2">
      <c r="B100" s="14"/>
      <c r="V100" s="15"/>
    </row>
    <row r="101" spans="2:22" x14ac:dyDescent="0.2">
      <c r="B101" s="14"/>
      <c r="V101" s="15"/>
    </row>
    <row r="102" spans="2:22" x14ac:dyDescent="0.2">
      <c r="B102" s="14"/>
      <c r="V102" s="15"/>
    </row>
    <row r="103" spans="2:22" x14ac:dyDescent="0.2">
      <c r="B103" s="14"/>
      <c r="V103" s="15"/>
    </row>
    <row r="104" spans="2:22" x14ac:dyDescent="0.2">
      <c r="B104" s="14"/>
      <c r="V104" s="15"/>
    </row>
    <row r="105" spans="2:22" x14ac:dyDescent="0.2">
      <c r="B105" s="14"/>
      <c r="V105" s="15"/>
    </row>
    <row r="106" spans="2:22" x14ac:dyDescent="0.2">
      <c r="B106" s="14"/>
      <c r="V106" s="15"/>
    </row>
    <row r="107" spans="2:22" x14ac:dyDescent="0.2">
      <c r="B107" s="14"/>
      <c r="V107" s="15"/>
    </row>
    <row r="108" spans="2:22" x14ac:dyDescent="0.2">
      <c r="B108" s="14"/>
      <c r="V108" s="15"/>
    </row>
    <row r="109" spans="2:22" x14ac:dyDescent="0.2">
      <c r="B109" s="14"/>
      <c r="V109" s="15"/>
    </row>
    <row r="110" spans="2:22" x14ac:dyDescent="0.2">
      <c r="B110" s="14"/>
      <c r="V110" s="15"/>
    </row>
    <row r="111" spans="2:22" x14ac:dyDescent="0.2">
      <c r="B111" s="14"/>
      <c r="V111" s="15"/>
    </row>
    <row r="112" spans="2:22" ht="15" thickBot="1" x14ac:dyDescent="0.25">
      <c r="B112" s="17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9"/>
    </row>
  </sheetData>
  <dataConsolidate/>
  <mergeCells count="10">
    <mergeCell ref="C98:V98"/>
    <mergeCell ref="C89:V89"/>
    <mergeCell ref="C90:V90"/>
    <mergeCell ref="C91:V91"/>
    <mergeCell ref="C92:V92"/>
    <mergeCell ref="C93:V93"/>
    <mergeCell ref="C94:V94"/>
    <mergeCell ref="C95:V95"/>
    <mergeCell ref="C96:V96"/>
    <mergeCell ref="C97:V97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F137-22FE-4308-BDDF-83014D17E147}">
  <dimension ref="A1:B7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</cols>
  <sheetData>
    <row r="1" spans="1:2" x14ac:dyDescent="0.25">
      <c r="A1" s="1" t="s">
        <v>26</v>
      </c>
    </row>
    <row r="3" spans="1:2" x14ac:dyDescent="0.25">
      <c r="A3" t="s">
        <v>45</v>
      </c>
      <c r="B3">
        <v>18.440000000000001</v>
      </c>
    </row>
    <row r="4" spans="1:2" x14ac:dyDescent="0.25">
      <c r="A4" t="s">
        <v>46</v>
      </c>
      <c r="B4">
        <v>12.04</v>
      </c>
    </row>
    <row r="5" spans="1:2" x14ac:dyDescent="0.25">
      <c r="A5" t="s">
        <v>47</v>
      </c>
      <c r="B5">
        <v>29</v>
      </c>
    </row>
    <row r="6" spans="1:2" x14ac:dyDescent="0.25">
      <c r="A6" t="s">
        <v>48</v>
      </c>
      <c r="B6">
        <v>116.3</v>
      </c>
    </row>
    <row r="7" spans="1:2" x14ac:dyDescent="0.25">
      <c r="A7" t="s">
        <v>49</v>
      </c>
      <c r="B7">
        <v>511.9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workbookViewId="0">
      <selection activeCell="B33" sqref="B33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1"/>
      <c r="B2" s="22"/>
      <c r="C2" s="21"/>
      <c r="D2" s="23"/>
      <c r="E2" s="24"/>
      <c r="F2" s="24"/>
      <c r="G2" s="22"/>
      <c r="H2" s="21"/>
      <c r="I2" s="21"/>
      <c r="J2" s="21"/>
      <c r="K2" s="21"/>
    </row>
    <row r="3" spans="1:11" x14ac:dyDescent="0.25">
      <c r="A3" s="21"/>
      <c r="B3" s="22"/>
      <c r="C3" s="21"/>
      <c r="D3" s="23"/>
      <c r="E3" s="25"/>
      <c r="F3" s="25"/>
      <c r="G3" s="22"/>
      <c r="H3" s="22"/>
      <c r="I3" s="22"/>
      <c r="J3" s="22"/>
      <c r="K3" s="22"/>
    </row>
    <row r="4" spans="1:11" x14ac:dyDescent="0.25">
      <c r="A4" s="21"/>
      <c r="B4" s="22"/>
      <c r="C4" s="21"/>
      <c r="D4" s="21"/>
      <c r="E4" s="25"/>
      <c r="F4" s="25"/>
      <c r="G4" s="22"/>
      <c r="H4" s="22"/>
      <c r="I4" s="21"/>
      <c r="J4" s="22"/>
      <c r="K4" s="22"/>
    </row>
    <row r="5" spans="1:11" x14ac:dyDescent="0.25">
      <c r="A5" s="21"/>
      <c r="B5" s="22"/>
      <c r="C5" s="21"/>
      <c r="D5" s="23"/>
      <c r="E5" s="25"/>
      <c r="F5" s="25"/>
      <c r="G5" s="22"/>
      <c r="H5" s="22"/>
      <c r="I5" s="22"/>
      <c r="J5" s="22"/>
      <c r="K5" s="22"/>
    </row>
    <row r="6" spans="1:11" x14ac:dyDescent="0.25">
      <c r="A6" s="21"/>
      <c r="B6" s="22"/>
      <c r="C6" s="21"/>
      <c r="D6" s="21"/>
      <c r="E6" s="25"/>
      <c r="F6" s="25"/>
      <c r="G6" s="22"/>
      <c r="H6" s="22"/>
      <c r="I6" s="22"/>
      <c r="J6" s="22"/>
      <c r="K6" s="22"/>
    </row>
    <row r="7" spans="1:11" x14ac:dyDescent="0.25">
      <c r="A7" s="21"/>
      <c r="B7" s="22"/>
      <c r="C7" s="21"/>
      <c r="D7" s="23"/>
      <c r="E7" s="25"/>
      <c r="F7" s="25"/>
      <c r="G7" s="21"/>
      <c r="H7" s="22"/>
      <c r="I7" s="22"/>
      <c r="J7" s="22"/>
      <c r="K7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Debt</vt:lpstr>
      <vt:lpstr>Model</vt:lpstr>
      <vt:lpstr>Valuation Metrics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2025-08-09T16:48:34Z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