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"/>
    </mc:Choice>
  </mc:AlternateContent>
  <xr:revisionPtr revIDLastSave="0" documentId="13_ncr:1_{2991758F-C1BF-4B83-9B44-21F037B305BB}" xr6:coauthVersionLast="47" xr6:coauthVersionMax="47" xr10:uidLastSave="{00000000-0000-0000-0000-000000000000}"/>
  <bookViews>
    <workbookView xWindow="-28920" yWindow="-120" windowWidth="29040" windowHeight="15720" xr2:uid="{74C982A1-EE30-4588-AA95-0E58E4E415F0}"/>
  </bookViews>
  <sheets>
    <sheet name="Main" sheetId="1" r:id="rId1"/>
    <sheet name="Model" sheetId="2" r:id="rId2"/>
    <sheet name="Sales Breakdown 2023" sheetId="4" r:id="rId3"/>
    <sheet name="Stor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2" l="1"/>
  <c r="O6" i="2"/>
  <c r="P6" i="2"/>
  <c r="Q6" i="2"/>
  <c r="R6" i="2"/>
  <c r="O23" i="2"/>
  <c r="P23" i="2"/>
  <c r="S3" i="2"/>
  <c r="R3" i="2"/>
  <c r="Q3" i="2"/>
  <c r="P15" i="2"/>
  <c r="P16" i="2" s="1"/>
  <c r="P8" i="2"/>
  <c r="O15" i="2"/>
  <c r="O16" i="2" s="1"/>
  <c r="O8" i="2"/>
  <c r="N23" i="2"/>
  <c r="E23" i="2"/>
  <c r="F23" i="2"/>
  <c r="G23" i="2"/>
  <c r="H23" i="2"/>
  <c r="I23" i="2"/>
  <c r="J23" i="2"/>
  <c r="K23" i="2"/>
  <c r="L23" i="2"/>
  <c r="M23" i="2"/>
  <c r="D23" i="2"/>
  <c r="E15" i="2"/>
  <c r="F15" i="2"/>
  <c r="G15" i="2"/>
  <c r="H15" i="2"/>
  <c r="H16" i="2" s="1"/>
  <c r="I15" i="2"/>
  <c r="I16" i="2" s="1"/>
  <c r="J15" i="2"/>
  <c r="J16" i="2" s="1"/>
  <c r="K15" i="2"/>
  <c r="K16" i="2" s="1"/>
  <c r="L15" i="2"/>
  <c r="L16" i="2" s="1"/>
  <c r="M15" i="2"/>
  <c r="M16" i="2" s="1"/>
  <c r="N15" i="2"/>
  <c r="N16" i="2" s="1"/>
  <c r="D15" i="2"/>
  <c r="D6" i="2"/>
  <c r="D8" i="2" s="1"/>
  <c r="E6" i="2"/>
  <c r="E8" i="2" s="1"/>
  <c r="F6" i="2"/>
  <c r="G6" i="2"/>
  <c r="H6" i="2"/>
  <c r="H8" i="2" s="1"/>
  <c r="I6" i="2"/>
  <c r="I8" i="2" s="1"/>
  <c r="J6" i="2"/>
  <c r="J8" i="2" s="1"/>
  <c r="K6" i="2"/>
  <c r="O19" i="2" s="1"/>
  <c r="L6" i="2"/>
  <c r="L8" i="2" s="1"/>
  <c r="M6" i="2"/>
  <c r="M8" i="2" s="1"/>
  <c r="N6" i="2"/>
  <c r="N8" i="2" s="1"/>
  <c r="B6" i="1"/>
  <c r="B9" i="1" s="1"/>
  <c r="P19" i="2" l="1"/>
  <c r="K19" i="2"/>
  <c r="J19" i="2"/>
  <c r="K8" i="2"/>
  <c r="N19" i="2"/>
  <c r="M19" i="2"/>
  <c r="L19" i="2"/>
  <c r="H19" i="2"/>
  <c r="F8" i="2"/>
  <c r="G8" i="2"/>
  <c r="I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charset val="1"/>
          </rPr>
          <t>Alex Quach:</t>
        </r>
        <r>
          <rPr>
            <sz val="9"/>
            <color indexed="81"/>
            <rFont val="Tahoma"/>
            <charset val="1"/>
          </rPr>
          <t xml:space="preserve">
Long Term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K2" authorId="0" shapeId="0" xr:uid="{CC5E0544-3FEA-4D6F-8E62-8F45751B3B71}">
      <text>
        <r>
          <rPr>
            <b/>
            <sz val="9"/>
            <color indexed="81"/>
            <rFont val="Tahoma"/>
            <charset val="1"/>
          </rPr>
          <t>Alex Quach:</t>
        </r>
        <r>
          <rPr>
            <sz val="9"/>
            <color indexed="81"/>
            <rFont val="Tahoma"/>
            <charset val="1"/>
          </rPr>
          <t xml:space="preserve">
Holiday Season
</t>
        </r>
      </text>
    </comment>
    <comment ref="O2" authorId="0" shapeId="0" xr:uid="{A9ACF4D3-5EB2-4287-A85D-70D0CD91A6AF}">
      <text>
        <r>
          <rPr>
            <b/>
            <sz val="9"/>
            <color indexed="81"/>
            <rFont val="Tahoma"/>
            <charset val="1"/>
          </rPr>
          <t>Alex Quach:</t>
        </r>
        <r>
          <rPr>
            <sz val="9"/>
            <color indexed="81"/>
            <rFont val="Tahoma"/>
            <charset val="1"/>
          </rPr>
          <t xml:space="preserve">
Holiday season</t>
        </r>
      </text>
    </comment>
    <comment ref="B9" authorId="0" shapeId="0" xr:uid="{2E7996E8-8499-42E0-A3FA-4295F516D1F3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Selling, General, Administrative
</t>
        </r>
      </text>
    </comment>
  </commentList>
</comments>
</file>

<file path=xl/sharedStrings.xml><?xml version="1.0" encoding="utf-8"?>
<sst xmlns="http://schemas.openxmlformats.org/spreadsheetml/2006/main" count="62" uniqueCount="61">
  <si>
    <t>Price</t>
  </si>
  <si>
    <t>Symbol:</t>
  </si>
  <si>
    <t>KSS - Kohls</t>
  </si>
  <si>
    <t>Shares Outstanding</t>
  </si>
  <si>
    <t>Market Cap</t>
  </si>
  <si>
    <t>Debt</t>
  </si>
  <si>
    <t>Q12025</t>
  </si>
  <si>
    <t>(In Millions)</t>
  </si>
  <si>
    <t>Enterprise Value</t>
  </si>
  <si>
    <t>Finance Leases</t>
  </si>
  <si>
    <t>Operating Leases</t>
  </si>
  <si>
    <t>(Not including leases), Q12025</t>
  </si>
  <si>
    <t>(2300.92 / 111 = 20.72 per share)</t>
  </si>
  <si>
    <t>Main</t>
  </si>
  <si>
    <t>Revenue</t>
  </si>
  <si>
    <t>COGS</t>
  </si>
  <si>
    <t>Gross Profit</t>
  </si>
  <si>
    <t>SG&amp;A</t>
  </si>
  <si>
    <t>Operating Income</t>
  </si>
  <si>
    <t>Interest</t>
  </si>
  <si>
    <t>Pretax Income</t>
  </si>
  <si>
    <t>Taxes</t>
  </si>
  <si>
    <t>Net Income</t>
  </si>
  <si>
    <t>EPS</t>
  </si>
  <si>
    <t>Shares</t>
  </si>
  <si>
    <t>FCF</t>
  </si>
  <si>
    <t>Q12022</t>
  </si>
  <si>
    <t>Q22022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</si>
  <si>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</si>
  <si>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</si>
  <si>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</si>
  <si>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</si>
  <si>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</si>
  <si>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</si>
  <si>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</si>
  <si>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</si>
  <si>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</si>
  <si>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</si>
  <si>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Net Sales</t>
  </si>
  <si>
    <t>Other Revenue</t>
  </si>
  <si>
    <t>Net Sales Penetration 2023</t>
  </si>
  <si>
    <t>Operating Expense</t>
  </si>
  <si>
    <t>Capital Expendature</t>
  </si>
  <si>
    <t>Cash Flow from Operations</t>
  </si>
  <si>
    <t>Revenue Growth</t>
  </si>
  <si>
    <t>Dividend Payments</t>
  </si>
  <si>
    <t>Cash + PPE</t>
  </si>
  <si>
    <t>Net Property</t>
  </si>
  <si>
    <t>Book Value</t>
  </si>
  <si>
    <t>Total Debt = 7780</t>
  </si>
  <si>
    <t>Gross Margin</t>
  </si>
  <si>
    <t>Beat Earnings Expecation</t>
  </si>
  <si>
    <t>Q22025</t>
  </si>
  <si>
    <t>Q32025</t>
  </si>
  <si>
    <t>Beat Earnings Expectations</t>
  </si>
  <si>
    <t>0.10 to 0.60 EPS</t>
  </si>
  <si>
    <t>Capex 400 to 425</t>
  </si>
  <si>
    <t>Q42025</t>
  </si>
  <si>
    <t>Guidance of -5% to -7% in net sales vs 2024</t>
  </si>
  <si>
    <t>Refinanced July 2025 Maturities</t>
  </si>
  <si>
    <t>Declared 0.125 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</si>
</sst>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5" fillId="0" borderId="0" xfId="0" applyFont="1"/>
    <xf numFmtId="3" fontId="5" fillId="0" borderId="0" xfId="0" applyNumberFormat="1" applyFont="1"/>
    <xf numFmtId="3" fontId="7" fillId="0" borderId="0" xfId="0" applyNumberFormat="1" applyFont="1"/>
    <xf numFmtId="4" fontId="5" fillId="0" borderId="0" xfId="0" applyNumberFormat="1" applyFont="1"/>
    <xf numFmtId="0" fontId="8" fillId="0" borderId="0" xfId="2" applyFont="1"/>
    <xf numFmtId="164" fontId="5" fillId="0" borderId="0" xfId="0" applyNumberFormat="1" applyFont="1"/>
    <xf numFmtId="0" fontId="2" fillId="0" borderId="0" xfId="0" applyFont="1"/>
    <xf numFmtId="0" fontId="9" fillId="0" borderId="0" xfId="0" applyFont="1"/>
    <xf numFmtId="0" fontId="10" fillId="0" borderId="0" xfId="0" applyFont="1"/>
    <xf numFmtId="164" fontId="5" fillId="2" borderId="0" xfId="0" applyNumberFormat="1" applyFont="1" applyFill="1"/>
    <xf numFmtId="0" fontId="11" fillId="0" borderId="0" xfId="0" applyFont="1"/>
    <xf numFmtId="3" fontId="5" fillId="2" borderId="0" xfId="0" applyNumberFormat="1" applyFont="1" applyFill="1"/>
    <xf numFmtId="0" fontId="2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4" fontId="5" fillId="2" borderId="0" xfId="0" applyNumberFormat="1" applyFont="1" applyFill="1"/>
    <xf numFmtId="0" fontId="0" fillId="2" borderId="0" xfId="0" applyFill="1"/>
    <xf numFmtId="9" fontId="0" fillId="0" borderId="0" xfId="1" applyFont="1"/>
    <xf numFmtId="10" fontId="0" fillId="0" borderId="0" xfId="0" applyNumberFormat="1"/>
    <xf numFmtId="164" fontId="5" fillId="0" borderId="0" xfId="0" applyNumberFormat="1" applyFont="1" applyFill="1"/>
    <xf numFmtId="0" fontId="0" fillId="0" borderId="0" xfId="0" applyFill="1"/>
    <xf numFmtId="0" fontId="10" fillId="0" borderId="0" xfId="0" applyFont="1" applyFill="1"/>
    <xf numFmtId="3" fontId="5" fillId="0" borderId="0" xfId="0" applyNumberFormat="1" applyFont="1" applyFill="1"/>
    <xf numFmtId="4" fontId="5" fillId="0" borderId="0" xfId="0" applyNumberFormat="1" applyFont="1" applyFill="1"/>
    <xf numFmtId="9" fontId="0" fillId="0" borderId="0" xfId="1" applyFont="1" applyFill="1"/>
    <xf numFmtId="0" fontId="9" fillId="0" borderId="0" xfId="0" applyFont="1" applyFill="1"/>
    <xf numFmtId="0" fontId="11" fillId="0" borderId="0" xfId="0" applyFont="1" applyFill="1"/>
    <xf numFmtId="9" fontId="0" fillId="2" borderId="0" xfId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47624</xdr:colOff>
      <xdr:row>1</xdr:row>
      <xdr:rowOff>40480</xdr:rowOff>
    </xdr:from>
    <xdr:to>
      <xdr:col>29</xdr:col>
      <xdr:colOff>361949</xdr:colOff>
      <xdr:row>25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2A8C07-BE37-963D-ABA9-BBFC2CFBC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4" y="230980"/>
          <a:ext cx="5800725" cy="4626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583148</xdr:colOff>
      <xdr:row>19</xdr:row>
      <xdr:rowOff>29084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1337E5-2436-160F-733B-22AF192FB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13548" cy="36485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25</xdr:col>
      <xdr:colOff>106905</xdr:colOff>
      <xdr:row>47</xdr:row>
      <xdr:rowOff>48872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9B60DA-B77C-27F1-1E5B-BF90E2426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66675"/>
          <a:ext cx="15261180" cy="8935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D14"/>
  <sheetViews>
    <sheetView tabSelected="1" workbookViewId="0">
      <selection activeCell="B8" sqref="B8"/>
    </sheetView>
  </sheetViews>
  <sheetFormatPr defaultRowHeight="15" x14ac:dyDescent="0.25"/>
  <cols>
    <col min="1" max="1" width="18.5703125" bestFit="1" customWidth="1"/>
    <col min="2" max="2" width="10.7109375" bestFit="1" customWidth="1"/>
    <col min="3" max="3" width="28.42578125" bestFit="1" customWidth="1"/>
    <col min="4" max="4" width="15.85546875" bestFit="1" customWidth="1"/>
  </cols>
  <sheetData>
    <row r="1" spans="1:4" x14ac:dyDescent="0.25">
      <c r="A1" t="s">
        <v>1</v>
      </c>
      <c r="B1" t="s">
        <v>2</v>
      </c>
    </row>
    <row r="3" spans="1:4" x14ac:dyDescent="0.25">
      <c r="A3" t="s">
        <v>7</v>
      </c>
    </row>
    <row r="4" spans="1:4" x14ac:dyDescent="0.25">
      <c r="A4" t="s">
        <v>0</v>
      </c>
      <c r="B4">
        <v>8.11</v>
      </c>
      <c r="C4" s="1">
        <v>45723</v>
      </c>
    </row>
    <row r="5" spans="1:4" x14ac:dyDescent="0.25">
      <c r="A5" t="s">
        <v>3</v>
      </c>
      <c r="B5">
        <v>111</v>
      </c>
      <c r="C5" t="s">
        <v>6</v>
      </c>
    </row>
    <row r="6" spans="1:4" x14ac:dyDescent="0.25">
      <c r="A6" t="s">
        <v>4</v>
      </c>
      <c r="B6">
        <f xml:space="preserve"> B4 * B5</f>
        <v>900.20999999999992</v>
      </c>
    </row>
    <row r="7" spans="1:4" x14ac:dyDescent="0.25">
      <c r="A7" t="s">
        <v>46</v>
      </c>
      <c r="B7">
        <v>153</v>
      </c>
    </row>
    <row r="8" spans="1:4" x14ac:dyDescent="0.25">
      <c r="A8" t="s">
        <v>5</v>
      </c>
      <c r="B8">
        <v>1174</v>
      </c>
      <c r="C8" t="s">
        <v>11</v>
      </c>
      <c r="D8" t="s">
        <v>49</v>
      </c>
    </row>
    <row r="9" spans="1:4" x14ac:dyDescent="0.25">
      <c r="A9" t="s">
        <v>8</v>
      </c>
      <c r="B9">
        <f>B6 - B7 + B8</f>
        <v>1921.21</v>
      </c>
      <c r="C9" t="s">
        <v>12</v>
      </c>
    </row>
    <row r="11" spans="1:4" x14ac:dyDescent="0.25">
      <c r="A11" t="s">
        <v>9</v>
      </c>
      <c r="B11">
        <v>2533</v>
      </c>
    </row>
    <row r="12" spans="1:4" x14ac:dyDescent="0.25">
      <c r="A12" t="s">
        <v>10</v>
      </c>
      <c r="B12">
        <v>2799</v>
      </c>
    </row>
    <row r="13" spans="1:4" x14ac:dyDescent="0.25">
      <c r="A13" t="s">
        <v>47</v>
      </c>
      <c r="B13">
        <v>9972</v>
      </c>
    </row>
    <row r="14" spans="1:4" x14ac:dyDescent="0.25">
      <c r="A14" t="s">
        <v>48</v>
      </c>
      <c r="C14">
        <v>34.72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T33"/>
  <sheetViews>
    <sheetView workbookViewId="0">
      <selection activeCell="S3" sqref="S3"/>
    </sheetView>
  </sheetViews>
  <sheetFormatPr defaultRowHeight="15" x14ac:dyDescent="0.25"/>
  <cols>
    <col min="2" max="2" width="23.85546875" bestFit="1" customWidth="1"/>
    <col min="15" max="19" width="13.140625" customWidth="1"/>
    <col min="20" max="20" width="24.140625" bestFit="1" customWidth="1"/>
  </cols>
  <sheetData>
    <row r="1" spans="1:20" x14ac:dyDescent="0.25">
      <c r="A1" s="6" t="s">
        <v>13</v>
      </c>
    </row>
    <row r="2" spans="1:20" x14ac:dyDescent="0.25">
      <c r="A2" s="7"/>
      <c r="B2" s="7"/>
      <c r="C2" s="7"/>
      <c r="D2" s="7" t="s">
        <v>26</v>
      </c>
      <c r="E2" s="7" t="s">
        <v>27</v>
      </c>
      <c r="F2" s="7" t="s">
        <v>28</v>
      </c>
      <c r="G2" s="11" t="s">
        <v>29</v>
      </c>
      <c r="H2" s="7" t="s">
        <v>30</v>
      </c>
      <c r="I2" s="7" t="s">
        <v>31</v>
      </c>
      <c r="J2" s="7" t="s">
        <v>32</v>
      </c>
      <c r="K2" s="11" t="s">
        <v>33</v>
      </c>
      <c r="L2" s="7" t="s">
        <v>34</v>
      </c>
      <c r="M2" s="7" t="s">
        <v>35</v>
      </c>
      <c r="N2" s="7" t="s">
        <v>36</v>
      </c>
      <c r="O2" s="11" t="s">
        <v>37</v>
      </c>
      <c r="P2" s="22" t="s">
        <v>6</v>
      </c>
      <c r="Q2" s="22" t="s">
        <v>52</v>
      </c>
      <c r="R2" s="22" t="s">
        <v>53</v>
      </c>
      <c r="S2" s="11" t="s">
        <v>57</v>
      </c>
      <c r="T2" s="7" t="s">
        <v>40</v>
      </c>
    </row>
    <row r="3" spans="1:20" x14ac:dyDescent="0.25">
      <c r="A3" s="3"/>
      <c r="B3" s="3" t="s">
        <v>38</v>
      </c>
      <c r="C3" s="3"/>
      <c r="D3" s="3">
        <v>3715</v>
      </c>
      <c r="E3" s="3">
        <v>4087</v>
      </c>
      <c r="F3" s="3">
        <v>4277</v>
      </c>
      <c r="G3" s="13">
        <v>6019</v>
      </c>
      <c r="H3" s="3">
        <v>3571</v>
      </c>
      <c r="I3" s="3">
        <v>3895</v>
      </c>
      <c r="J3" s="3">
        <v>4054</v>
      </c>
      <c r="K3" s="13">
        <v>5956</v>
      </c>
      <c r="L3" s="3">
        <v>3178</v>
      </c>
      <c r="M3">
        <v>3525</v>
      </c>
      <c r="N3">
        <v>3507</v>
      </c>
      <c r="O3" s="19">
        <v>5175</v>
      </c>
      <c r="P3" s="23">
        <v>3049</v>
      </c>
      <c r="Q3" s="23">
        <f>M3 * 0.93</f>
        <v>3278.25</v>
      </c>
      <c r="R3" s="23">
        <f>N3 * 0.93</f>
        <v>3261.51</v>
      </c>
      <c r="S3" s="19">
        <f>O3 * 0.93</f>
        <v>4812.75</v>
      </c>
    </row>
    <row r="4" spans="1:20" x14ac:dyDescent="0.25">
      <c r="A4" s="3"/>
      <c r="B4" s="3" t="s">
        <v>39</v>
      </c>
      <c r="C4" s="3"/>
      <c r="D4" s="3"/>
      <c r="E4" s="3"/>
      <c r="F4" s="3"/>
      <c r="G4" s="13"/>
      <c r="H4" s="3"/>
      <c r="I4" s="3"/>
      <c r="J4" s="3"/>
      <c r="K4" s="13"/>
      <c r="L4" s="3">
        <v>204</v>
      </c>
      <c r="M4">
        <v>207</v>
      </c>
      <c r="N4">
        <v>203</v>
      </c>
      <c r="O4" s="19">
        <v>222</v>
      </c>
      <c r="P4" s="23">
        <v>183</v>
      </c>
      <c r="Q4" s="23">
        <v>180</v>
      </c>
      <c r="R4" s="23">
        <v>180</v>
      </c>
      <c r="S4" s="19">
        <v>180</v>
      </c>
    </row>
    <row r="5" spans="1:20" x14ac:dyDescent="0.25">
      <c r="A5" s="3"/>
      <c r="B5" s="3"/>
      <c r="C5" s="3"/>
      <c r="D5" s="3"/>
      <c r="E5" s="3"/>
      <c r="F5" s="3"/>
      <c r="G5" s="13"/>
      <c r="H5" s="3"/>
      <c r="I5" s="3"/>
      <c r="J5" s="3"/>
      <c r="K5" s="13"/>
      <c r="L5" s="3"/>
      <c r="O5" s="19"/>
      <c r="P5" s="23"/>
      <c r="Q5" s="23"/>
      <c r="R5" s="23"/>
      <c r="S5" s="19"/>
    </row>
    <row r="6" spans="1:20" x14ac:dyDescent="0.25">
      <c r="A6" s="4"/>
      <c r="B6" s="4" t="s">
        <v>14</v>
      </c>
      <c r="C6" s="4"/>
      <c r="D6" s="8">
        <f t="shared" ref="D6:M6" si="0" xml:space="preserve"> D3 + D4</f>
        <v>3715</v>
      </c>
      <c r="E6" s="8">
        <f t="shared" si="0"/>
        <v>4087</v>
      </c>
      <c r="F6" s="8">
        <f t="shared" si="0"/>
        <v>4277</v>
      </c>
      <c r="G6" s="14">
        <f t="shared" si="0"/>
        <v>6019</v>
      </c>
      <c r="H6" s="8">
        <f t="shared" si="0"/>
        <v>3571</v>
      </c>
      <c r="I6" s="8">
        <f t="shared" si="0"/>
        <v>3895</v>
      </c>
      <c r="J6" s="8">
        <f t="shared" si="0"/>
        <v>4054</v>
      </c>
      <c r="K6" s="14">
        <f t="shared" si="0"/>
        <v>5956</v>
      </c>
      <c r="L6" s="8">
        <f t="shared" si="0"/>
        <v>3382</v>
      </c>
      <c r="M6" s="8">
        <f t="shared" si="0"/>
        <v>3732</v>
      </c>
      <c r="N6" s="8">
        <f xml:space="preserve"> N3 + N4</f>
        <v>3710</v>
      </c>
      <c r="O6" s="8">
        <f t="shared" ref="O6:S6" si="1" xml:space="preserve"> O3 + O4</f>
        <v>5397</v>
      </c>
      <c r="P6" s="8">
        <f t="shared" si="1"/>
        <v>3232</v>
      </c>
      <c r="Q6" s="8">
        <f t="shared" si="1"/>
        <v>3458.25</v>
      </c>
      <c r="R6" s="8">
        <f t="shared" si="1"/>
        <v>3441.51</v>
      </c>
      <c r="S6" s="8">
        <f t="shared" si="1"/>
        <v>4992.75</v>
      </c>
    </row>
    <row r="7" spans="1:20" x14ac:dyDescent="0.25">
      <c r="A7" s="3"/>
      <c r="B7" s="3" t="s">
        <v>15</v>
      </c>
      <c r="C7" s="3"/>
      <c r="D7" s="9">
        <v>2140</v>
      </c>
      <c r="E7" s="9">
        <v>2332</v>
      </c>
      <c r="F7" s="9">
        <v>2541</v>
      </c>
      <c r="G7" s="15">
        <v>4444</v>
      </c>
      <c r="H7" s="9">
        <v>2047</v>
      </c>
      <c r="I7" s="9">
        <v>2242</v>
      </c>
      <c r="J7" s="9">
        <v>2349</v>
      </c>
      <c r="K7" s="15">
        <v>3860</v>
      </c>
      <c r="L7" s="9">
        <v>1923</v>
      </c>
      <c r="M7" s="9">
        <v>2128</v>
      </c>
      <c r="N7" s="9">
        <v>2137</v>
      </c>
      <c r="O7" s="19">
        <v>3473</v>
      </c>
      <c r="P7" s="28">
        <v>1834</v>
      </c>
      <c r="Q7" s="23"/>
      <c r="R7" s="23"/>
      <c r="S7" s="19"/>
    </row>
    <row r="8" spans="1:20" x14ac:dyDescent="0.25">
      <c r="A8" s="3"/>
      <c r="B8" s="4" t="s">
        <v>16</v>
      </c>
      <c r="C8" s="3"/>
      <c r="D8" s="10">
        <f t="shared" ref="D8:K8" si="2" xml:space="preserve"> D6 - D7</f>
        <v>1575</v>
      </c>
      <c r="E8" s="10">
        <f t="shared" si="2"/>
        <v>1755</v>
      </c>
      <c r="F8" s="10">
        <f t="shared" si="2"/>
        <v>1736</v>
      </c>
      <c r="G8" s="16">
        <f t="shared" si="2"/>
        <v>1575</v>
      </c>
      <c r="H8" s="10">
        <f t="shared" si="2"/>
        <v>1524</v>
      </c>
      <c r="I8" s="10">
        <f t="shared" si="2"/>
        <v>1653</v>
      </c>
      <c r="J8" s="10">
        <f t="shared" si="2"/>
        <v>1705</v>
      </c>
      <c r="K8" s="16">
        <f t="shared" si="2"/>
        <v>2096</v>
      </c>
      <c r="L8" s="10">
        <f xml:space="preserve"> L6 - L7</f>
        <v>1459</v>
      </c>
      <c r="M8" s="10">
        <f t="shared" ref="M8:P8" si="3" xml:space="preserve"> M6 - M7</f>
        <v>1604</v>
      </c>
      <c r="N8" s="10">
        <f t="shared" si="3"/>
        <v>1573</v>
      </c>
      <c r="O8" s="10">
        <f t="shared" si="3"/>
        <v>1924</v>
      </c>
      <c r="P8" s="10">
        <f t="shared" si="3"/>
        <v>1398</v>
      </c>
      <c r="Q8" s="24"/>
      <c r="R8" s="24"/>
      <c r="S8" s="16"/>
    </row>
    <row r="9" spans="1:20" x14ac:dyDescent="0.25">
      <c r="A9" s="3"/>
      <c r="B9" s="3" t="s">
        <v>17</v>
      </c>
      <c r="C9" s="3"/>
      <c r="D9" s="12">
        <v>1293</v>
      </c>
      <c r="E9" s="12">
        <v>1283</v>
      </c>
      <c r="F9" s="12">
        <v>1334</v>
      </c>
      <c r="G9" s="17">
        <v>1677</v>
      </c>
      <c r="H9" s="12">
        <v>1238</v>
      </c>
      <c r="I9" s="12">
        <v>1304</v>
      </c>
      <c r="J9" s="12">
        <v>1360</v>
      </c>
      <c r="K9" s="17">
        <v>1610</v>
      </c>
      <c r="L9" s="12">
        <v>1228</v>
      </c>
      <c r="M9" s="12">
        <v>1250</v>
      </c>
      <c r="N9" s="12">
        <v>1291</v>
      </c>
      <c r="O9" s="19">
        <v>1539</v>
      </c>
      <c r="P9" s="29">
        <v>1164</v>
      </c>
      <c r="Q9" s="23"/>
      <c r="R9" s="23"/>
      <c r="S9" s="19"/>
    </row>
    <row r="10" spans="1:20" x14ac:dyDescent="0.25">
      <c r="A10" s="3"/>
      <c r="B10" s="3" t="s">
        <v>41</v>
      </c>
      <c r="C10" s="3"/>
      <c r="D10" s="12">
        <v>1493</v>
      </c>
      <c r="E10" s="12">
        <v>1489</v>
      </c>
      <c r="F10" s="12">
        <v>1536</v>
      </c>
      <c r="G10" s="12">
        <v>1877</v>
      </c>
      <c r="H10" s="12">
        <v>1426</v>
      </c>
      <c r="I10" s="12">
        <v>1490</v>
      </c>
      <c r="J10" s="12">
        <v>1548</v>
      </c>
      <c r="K10" s="12">
        <v>1797</v>
      </c>
      <c r="L10" s="12">
        <v>1416</v>
      </c>
      <c r="M10" s="12">
        <v>1438</v>
      </c>
      <c r="N10" s="12">
        <v>1475</v>
      </c>
      <c r="O10" s="19"/>
      <c r="P10" s="23"/>
      <c r="Q10" s="23"/>
      <c r="R10" s="23"/>
      <c r="S10" s="19"/>
    </row>
    <row r="11" spans="1:20" x14ac:dyDescent="0.25">
      <c r="A11" s="3"/>
      <c r="B11" s="4" t="s">
        <v>18</v>
      </c>
      <c r="C11" s="3"/>
      <c r="D11" s="10">
        <v>82</v>
      </c>
      <c r="E11" s="10">
        <v>266</v>
      </c>
      <c r="F11" s="10">
        <v>200</v>
      </c>
      <c r="G11" s="10">
        <v>-302</v>
      </c>
      <c r="H11" s="10">
        <v>98</v>
      </c>
      <c r="I11" s="10">
        <v>163</v>
      </c>
      <c r="J11" s="10">
        <v>157</v>
      </c>
      <c r="K11" s="10">
        <v>299</v>
      </c>
      <c r="L11" s="10">
        <v>43</v>
      </c>
      <c r="M11" s="10">
        <v>166</v>
      </c>
      <c r="N11" s="10">
        <v>98</v>
      </c>
      <c r="O11" s="19">
        <v>126</v>
      </c>
      <c r="P11" s="24">
        <v>60</v>
      </c>
      <c r="Q11" s="23"/>
      <c r="R11" s="23"/>
      <c r="S11" s="19"/>
    </row>
    <row r="12" spans="1:20" x14ac:dyDescent="0.25">
      <c r="B12" s="2" t="s">
        <v>19</v>
      </c>
      <c r="D12" s="12">
        <v>-68</v>
      </c>
      <c r="E12" s="12">
        <v>-77</v>
      </c>
      <c r="F12" s="12">
        <v>-81</v>
      </c>
      <c r="G12" s="12">
        <v>-78</v>
      </c>
      <c r="H12" s="12">
        <v>-84</v>
      </c>
      <c r="I12" s="12">
        <v>-89</v>
      </c>
      <c r="J12" s="12">
        <v>-89</v>
      </c>
      <c r="K12" s="12">
        <v>-82</v>
      </c>
      <c r="L12" s="12">
        <v>-83</v>
      </c>
      <c r="M12" s="12">
        <v>-86</v>
      </c>
      <c r="N12" s="12">
        <v>-76</v>
      </c>
      <c r="O12" s="19">
        <v>-74</v>
      </c>
      <c r="P12" s="29">
        <v>-76</v>
      </c>
      <c r="Q12" s="23"/>
      <c r="R12" s="23"/>
      <c r="S12" s="19"/>
    </row>
    <row r="13" spans="1:20" x14ac:dyDescent="0.25">
      <c r="B13" s="2" t="s">
        <v>20</v>
      </c>
      <c r="C13" s="3"/>
      <c r="D13" s="12">
        <v>14</v>
      </c>
      <c r="E13" s="12">
        <v>189</v>
      </c>
      <c r="F13" s="12">
        <v>119</v>
      </c>
      <c r="G13" s="12">
        <v>-380</v>
      </c>
      <c r="H13" s="12">
        <v>14</v>
      </c>
      <c r="I13" s="12">
        <v>74</v>
      </c>
      <c r="J13" s="12">
        <v>68</v>
      </c>
      <c r="K13" s="12">
        <v>217</v>
      </c>
      <c r="L13" s="12">
        <v>-40</v>
      </c>
      <c r="M13" s="12">
        <v>80</v>
      </c>
      <c r="N13" s="12">
        <v>22</v>
      </c>
      <c r="O13" s="19">
        <v>52</v>
      </c>
      <c r="P13" s="29">
        <v>-16</v>
      </c>
      <c r="Q13" s="23"/>
      <c r="R13" s="23"/>
      <c r="S13" s="19"/>
    </row>
    <row r="14" spans="1:20" x14ac:dyDescent="0.25">
      <c r="B14" s="2" t="s">
        <v>21</v>
      </c>
      <c r="D14" s="12">
        <v>0</v>
      </c>
      <c r="E14" s="12">
        <v>46</v>
      </c>
      <c r="F14" s="12">
        <v>22</v>
      </c>
      <c r="G14" s="12">
        <v>-107</v>
      </c>
      <c r="H14" s="12">
        <v>0</v>
      </c>
      <c r="I14" s="12">
        <v>16</v>
      </c>
      <c r="J14" s="12">
        <v>9</v>
      </c>
      <c r="K14" s="12">
        <v>31</v>
      </c>
      <c r="L14" s="12">
        <v>-13</v>
      </c>
      <c r="M14" s="12">
        <v>14</v>
      </c>
      <c r="N14" s="12">
        <v>0</v>
      </c>
      <c r="O14" s="19">
        <v>4</v>
      </c>
      <c r="P14" s="29">
        <v>-1</v>
      </c>
      <c r="Q14" s="23"/>
      <c r="R14" s="23"/>
      <c r="S14" s="19"/>
    </row>
    <row r="15" spans="1:20" x14ac:dyDescent="0.25">
      <c r="B15" s="2" t="s">
        <v>22</v>
      </c>
      <c r="C15" s="3"/>
      <c r="D15" s="3">
        <f xml:space="preserve"> D13 - D14</f>
        <v>14</v>
      </c>
      <c r="E15" s="3">
        <f t="shared" ref="E15:P15" si="4" xml:space="preserve"> E13 - E14</f>
        <v>143</v>
      </c>
      <c r="F15" s="3">
        <f t="shared" si="4"/>
        <v>97</v>
      </c>
      <c r="G15" s="3">
        <f t="shared" si="4"/>
        <v>-273</v>
      </c>
      <c r="H15" s="3">
        <f t="shared" si="4"/>
        <v>14</v>
      </c>
      <c r="I15" s="3">
        <f t="shared" si="4"/>
        <v>58</v>
      </c>
      <c r="J15" s="3">
        <f t="shared" si="4"/>
        <v>59</v>
      </c>
      <c r="K15" s="3">
        <f t="shared" si="4"/>
        <v>186</v>
      </c>
      <c r="L15" s="3">
        <f t="shared" si="4"/>
        <v>-27</v>
      </c>
      <c r="M15" s="3">
        <f t="shared" si="4"/>
        <v>66</v>
      </c>
      <c r="N15" s="3">
        <f t="shared" si="4"/>
        <v>22</v>
      </c>
      <c r="O15" s="3">
        <f t="shared" si="4"/>
        <v>48</v>
      </c>
      <c r="P15" s="3">
        <f t="shared" si="4"/>
        <v>-15</v>
      </c>
      <c r="Q15" s="25"/>
      <c r="R15" s="25"/>
      <c r="S15" s="13"/>
    </row>
    <row r="16" spans="1:20" x14ac:dyDescent="0.25">
      <c r="B16" s="2" t="s">
        <v>23</v>
      </c>
      <c r="C16" s="5"/>
      <c r="D16" s="5"/>
      <c r="E16" s="5"/>
      <c r="F16" s="5"/>
      <c r="G16" s="18"/>
      <c r="H16" s="5">
        <f xml:space="preserve"> H15/H17</f>
        <v>0.12612612612612611</v>
      </c>
      <c r="I16" s="5">
        <f t="shared" ref="I16:P16" si="5" xml:space="preserve"> I15/I17</f>
        <v>0.52252252252252251</v>
      </c>
      <c r="J16" s="5">
        <f t="shared" si="5"/>
        <v>0.53153153153153154</v>
      </c>
      <c r="K16" s="5">
        <f t="shared" si="5"/>
        <v>1.6756756756756757</v>
      </c>
      <c r="L16" s="5">
        <f t="shared" si="5"/>
        <v>-0.24324324324324326</v>
      </c>
      <c r="M16" s="5">
        <f t="shared" si="5"/>
        <v>0.59459459459459463</v>
      </c>
      <c r="N16" s="5">
        <f t="shared" si="5"/>
        <v>0.1981981981981982</v>
      </c>
      <c r="O16" s="5">
        <f t="shared" si="5"/>
        <v>0.43243243243243246</v>
      </c>
      <c r="P16" s="5">
        <f t="shared" si="5"/>
        <v>-0.13513513513513514</v>
      </c>
      <c r="Q16" s="26"/>
      <c r="R16" s="26"/>
      <c r="S16" s="18"/>
    </row>
    <row r="17" spans="2:19" x14ac:dyDescent="0.25">
      <c r="B17" s="2" t="s">
        <v>24</v>
      </c>
      <c r="C17" s="3"/>
      <c r="D17" s="3"/>
      <c r="E17" s="3"/>
      <c r="F17" s="3"/>
      <c r="G17" s="13"/>
      <c r="H17" s="3">
        <v>111</v>
      </c>
      <c r="I17" s="3">
        <v>111</v>
      </c>
      <c r="J17" s="3">
        <v>111</v>
      </c>
      <c r="K17" s="13">
        <v>111</v>
      </c>
      <c r="L17" s="3">
        <v>111</v>
      </c>
      <c r="M17" s="12">
        <v>111</v>
      </c>
      <c r="N17" s="12">
        <v>111</v>
      </c>
      <c r="O17" s="19">
        <v>111</v>
      </c>
      <c r="P17" s="29">
        <v>111</v>
      </c>
      <c r="Q17" s="23"/>
      <c r="R17" s="23"/>
      <c r="S17" s="19"/>
    </row>
    <row r="18" spans="2:19" x14ac:dyDescent="0.25">
      <c r="P18" s="23"/>
      <c r="Q18" s="23"/>
      <c r="R18" s="23"/>
      <c r="S18" s="19"/>
    </row>
    <row r="19" spans="2:19" x14ac:dyDescent="0.25">
      <c r="B19" s="2" t="s">
        <v>44</v>
      </c>
      <c r="D19" s="20"/>
      <c r="E19" s="20"/>
      <c r="F19" s="20"/>
      <c r="G19" s="20"/>
      <c r="H19" s="20">
        <f t="shared" ref="H19:L19" si="6" xml:space="preserve"> H6 / D6 - 1</f>
        <v>-3.8761776581426655E-2</v>
      </c>
      <c r="I19" s="20">
        <f t="shared" si="6"/>
        <v>-4.6978223635918748E-2</v>
      </c>
      <c r="J19" s="20">
        <f t="shared" si="6"/>
        <v>-5.2139350011690455E-2</v>
      </c>
      <c r="K19" s="20">
        <f t="shared" si="6"/>
        <v>-1.0466854959295557E-2</v>
      </c>
      <c r="L19" s="20">
        <f t="shared" si="6"/>
        <v>-5.2926351162139507E-2</v>
      </c>
      <c r="M19" s="20">
        <f xml:space="preserve"> M6 / I6 - 1</f>
        <v>-4.1848523748395428E-2</v>
      </c>
      <c r="N19" s="20">
        <f xml:space="preserve"> N6 / J6 - 1</f>
        <v>-8.4854464726196399E-2</v>
      </c>
      <c r="O19" s="20">
        <f xml:space="preserve"> O6 / K6 - 1</f>
        <v>-9.385493619879115E-2</v>
      </c>
      <c r="P19" s="20">
        <f xml:space="preserve"> P6 / L6 - 1</f>
        <v>-4.4352454169130695E-2</v>
      </c>
      <c r="Q19" s="27"/>
      <c r="R19" s="27"/>
      <c r="S19" s="30"/>
    </row>
    <row r="20" spans="2:19" x14ac:dyDescent="0.25">
      <c r="S20" s="19"/>
    </row>
    <row r="21" spans="2:19" x14ac:dyDescent="0.25">
      <c r="B21" s="3" t="s">
        <v>43</v>
      </c>
      <c r="C21" s="3"/>
      <c r="D21" s="12">
        <v>-460</v>
      </c>
      <c r="E21" s="12">
        <v>-86</v>
      </c>
      <c r="F21" s="12">
        <v>121</v>
      </c>
      <c r="G21" s="12">
        <v>707</v>
      </c>
      <c r="H21" s="12">
        <v>-202</v>
      </c>
      <c r="I21" s="12">
        <v>430</v>
      </c>
      <c r="J21" s="12">
        <v>151</v>
      </c>
      <c r="K21" s="12">
        <v>789</v>
      </c>
      <c r="L21" s="12">
        <v>-7</v>
      </c>
      <c r="M21" s="12">
        <v>254</v>
      </c>
      <c r="N21" s="12">
        <v>-195</v>
      </c>
      <c r="O21" s="12">
        <v>596</v>
      </c>
      <c r="P21" s="12">
        <v>-92</v>
      </c>
      <c r="S21" s="19"/>
    </row>
    <row r="22" spans="2:19" x14ac:dyDescent="0.25">
      <c r="B22" s="3" t="s">
        <v>42</v>
      </c>
      <c r="C22" s="3"/>
      <c r="D22" s="12">
        <v>-221</v>
      </c>
      <c r="E22" s="12">
        <v>-327</v>
      </c>
      <c r="F22" s="12">
        <v>-185</v>
      </c>
      <c r="G22" s="12">
        <v>-93</v>
      </c>
      <c r="H22" s="12">
        <v>-94</v>
      </c>
      <c r="I22" s="12">
        <v>-244</v>
      </c>
      <c r="J22" s="12">
        <v>-157</v>
      </c>
      <c r="K22" s="12">
        <v>-82</v>
      </c>
      <c r="L22" s="12">
        <v>-126</v>
      </c>
      <c r="M22" s="12">
        <v>-113</v>
      </c>
      <c r="N22" s="12">
        <v>-128</v>
      </c>
      <c r="O22" s="12">
        <v>-99</v>
      </c>
      <c r="P22" s="12">
        <v>-110</v>
      </c>
      <c r="S22" s="19"/>
    </row>
    <row r="23" spans="2:19" x14ac:dyDescent="0.25">
      <c r="B23" s="3" t="s">
        <v>25</v>
      </c>
      <c r="C23" s="3"/>
      <c r="D23" s="3">
        <f>D21+D22</f>
        <v>-681</v>
      </c>
      <c r="E23" s="3">
        <f t="shared" ref="E23:P23" si="7">E21+E22</f>
        <v>-413</v>
      </c>
      <c r="F23" s="3">
        <f t="shared" si="7"/>
        <v>-64</v>
      </c>
      <c r="G23" s="3">
        <f t="shared" si="7"/>
        <v>614</v>
      </c>
      <c r="H23" s="3">
        <f t="shared" si="7"/>
        <v>-296</v>
      </c>
      <c r="I23" s="3">
        <f t="shared" si="7"/>
        <v>186</v>
      </c>
      <c r="J23" s="3">
        <f t="shared" si="7"/>
        <v>-6</v>
      </c>
      <c r="K23" s="3">
        <f t="shared" si="7"/>
        <v>707</v>
      </c>
      <c r="L23" s="3">
        <f t="shared" si="7"/>
        <v>-133</v>
      </c>
      <c r="M23" s="3">
        <f t="shared" si="7"/>
        <v>141</v>
      </c>
      <c r="N23" s="3">
        <f t="shared" si="7"/>
        <v>-323</v>
      </c>
      <c r="O23" s="3">
        <f t="shared" si="7"/>
        <v>497</v>
      </c>
      <c r="P23" s="3">
        <f t="shared" si="7"/>
        <v>-202</v>
      </c>
      <c r="S23" s="19"/>
    </row>
    <row r="24" spans="2:19" x14ac:dyDescent="0.25">
      <c r="B24" s="3" t="s">
        <v>45</v>
      </c>
      <c r="D24" s="12">
        <v>-63</v>
      </c>
      <c r="E24" s="12">
        <v>-64</v>
      </c>
      <c r="F24" s="12">
        <v>-57</v>
      </c>
      <c r="G24" s="12">
        <v>-55</v>
      </c>
      <c r="H24" s="12">
        <v>-55</v>
      </c>
      <c r="I24" s="12">
        <v>-55</v>
      </c>
      <c r="J24" s="12">
        <v>-55</v>
      </c>
      <c r="K24" s="12">
        <v>-55</v>
      </c>
      <c r="L24" s="12">
        <v>-55</v>
      </c>
      <c r="M24" s="12">
        <v>-56</v>
      </c>
      <c r="N24" s="12">
        <v>-55</v>
      </c>
      <c r="O24" s="12">
        <v>-14</v>
      </c>
      <c r="P24" s="12">
        <v>-14</v>
      </c>
      <c r="S24" s="19"/>
    </row>
    <row r="27" spans="2:19" x14ac:dyDescent="0.25">
      <c r="B27" s="3" t="s">
        <v>50</v>
      </c>
      <c r="D27" s="21"/>
      <c r="K27" s="21">
        <v>0.36699999999999999</v>
      </c>
    </row>
    <row r="28" spans="2:19" x14ac:dyDescent="0.25">
      <c r="O28" t="s">
        <v>51</v>
      </c>
      <c r="P28" t="s">
        <v>54</v>
      </c>
    </row>
    <row r="29" spans="2:19" x14ac:dyDescent="0.25">
      <c r="P29" t="s">
        <v>58</v>
      </c>
    </row>
    <row r="30" spans="2:19" x14ac:dyDescent="0.25">
      <c r="P30" t="s">
        <v>55</v>
      </c>
    </row>
    <row r="31" spans="2:19" x14ac:dyDescent="0.25">
      <c r="P31" t="s">
        <v>56</v>
      </c>
    </row>
    <row r="32" spans="2:19" x14ac:dyDescent="0.25">
      <c r="P32" t="s">
        <v>59</v>
      </c>
    </row>
    <row r="33" spans="16:16" x14ac:dyDescent="0.25">
      <c r="P33" t="s">
        <v>60</v>
      </c>
    </row>
  </sheetData>
  <hyperlinks>
    <hyperlink ref="A1" location="Main!A1" display="Main" xr:uid="{8700012B-1663-4F72-A9B4-B92390B41D1E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56ED-9C92-4BDA-AE36-03C0F3130C61}">
  <dimension ref="A1"/>
  <sheetViews>
    <sheetView workbookViewId="0">
      <selection activeCell="L29" sqref="L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1505-FE06-42C5-98D3-5FE642B4638C}">
  <dimension ref="A1"/>
  <sheetViews>
    <sheetView workbookViewId="0">
      <selection activeCell="S51" sqref="S5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Sales Breakdown 2023</vt:lpstr>
      <vt:lpstr>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2025-06-02T17:21:05Z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