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"/>
    </mc:Choice>
  </mc:AlternateContent>
  <xr:revisionPtr revIDLastSave="0" documentId="13_ncr:1_{D247C01F-03CE-4777-9126-8867E8513B8E}" xr6:coauthVersionLast="47" xr6:coauthVersionMax="47" xr10:uidLastSave="{00000000-0000-0000-0000-000000000000}"/>
  <bookViews>
    <workbookView xWindow="-120" yWindow="-120" windowWidth="38640" windowHeight="21120" activeTab="1" xr2:uid="{74C982A1-EE30-4588-AA95-0E58E4E415F0}"/>
  </bookViews>
  <sheets>
    <sheet name="Main" sheetId="1" r:id="rId1"/>
    <sheet name="Model" sheetId="2" r:id="rId2"/>
    <sheet name="Peer Comparison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I32" i="2"/>
  <c r="E9" i="2"/>
  <c r="D30" i="2"/>
  <c r="E30" i="2"/>
  <c r="E21" i="2"/>
  <c r="F21" i="2"/>
  <c r="H20" i="2"/>
  <c r="I20" i="2"/>
  <c r="D16" i="2"/>
  <c r="E16" i="2"/>
  <c r="D9" i="2"/>
  <c r="D13" i="2" s="1"/>
  <c r="E13" i="2"/>
  <c r="Q30" i="2"/>
  <c r="Q21" i="2"/>
  <c r="Q20" i="2"/>
  <c r="P20" i="2"/>
  <c r="M16" i="2"/>
  <c r="Q16" i="2"/>
  <c r="Q9" i="2"/>
  <c r="Q13" i="2" s="1"/>
  <c r="F30" i="2"/>
  <c r="G30" i="2"/>
  <c r="H30" i="2"/>
  <c r="I30" i="2"/>
  <c r="J30" i="2"/>
  <c r="K30" i="2"/>
  <c r="L30" i="2"/>
  <c r="M30" i="2"/>
  <c r="N30" i="2"/>
  <c r="O30" i="2"/>
  <c r="P30" i="2"/>
  <c r="F16" i="2" l="1"/>
  <c r="G16" i="2"/>
  <c r="H16" i="2"/>
  <c r="I16" i="2"/>
  <c r="J16" i="2"/>
  <c r="K16" i="2"/>
  <c r="L16" i="2"/>
  <c r="N16" i="2"/>
  <c r="O16" i="2"/>
  <c r="P16" i="2"/>
  <c r="F9" i="2" l="1"/>
  <c r="F13" i="2" s="1"/>
  <c r="G9" i="2"/>
  <c r="G13" i="2" s="1"/>
  <c r="I9" i="2"/>
  <c r="I13" i="2" s="1"/>
  <c r="J9" i="2"/>
  <c r="J13" i="2" s="1"/>
  <c r="K9" i="2"/>
  <c r="K13" i="2" s="1"/>
  <c r="L9" i="2"/>
  <c r="L13" i="2" s="1"/>
  <c r="N9" i="2"/>
  <c r="O9" i="2"/>
  <c r="O13" i="2" s="1"/>
  <c r="H9" i="2" l="1"/>
  <c r="H13" i="2" s="1"/>
  <c r="L20" i="2"/>
  <c r="M9" i="2"/>
  <c r="M13" i="2" s="1"/>
  <c r="N21" i="2"/>
  <c r="P9" i="2"/>
  <c r="P13" i="2" s="1"/>
  <c r="P21" i="2"/>
  <c r="G21" i="2"/>
  <c r="H21" i="2"/>
  <c r="I21" i="2"/>
  <c r="J21" i="2"/>
  <c r="K21" i="2"/>
  <c r="L21" i="2"/>
  <c r="M21" i="2"/>
  <c r="O21" i="2"/>
  <c r="P32" i="2"/>
  <c r="J20" i="2"/>
  <c r="K20" i="2"/>
  <c r="M20" i="2"/>
  <c r="N20" i="2"/>
  <c r="O20" i="2"/>
  <c r="Q32" i="2" l="1"/>
  <c r="O32" i="2"/>
  <c r="M32" i="2"/>
  <c r="J32" i="2"/>
  <c r="K32" i="2"/>
  <c r="L32" i="2"/>
  <c r="N32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charset val="1"/>
          </rPr>
          <t>Alex Quach:</t>
        </r>
        <r>
          <rPr>
            <sz val="9"/>
            <color indexed="81"/>
            <rFont val="Tahoma"/>
            <charset val="1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N13" authorId="0" shapeId="0" xr:uid="{5644A3FA-81EA-4CBC-AE52-D2EE18469F9B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Goodwill impairment of 2695</t>
        </r>
      </text>
    </comment>
    <comment ref="Q26" authorId="0" shapeId="0" xr:uid="{6196957F-4A43-48E3-8017-A35D0E539576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Operating Margin + Amortization of acquired intangible assets + share-based compensation expense</t>
        </r>
      </text>
    </comment>
  </commentList>
</comments>
</file>

<file path=xl/sharedStrings.xml><?xml version="1.0" encoding="utf-8"?>
<sst xmlns="http://schemas.openxmlformats.org/spreadsheetml/2006/main" count="109" uniqueCount="100">
  <si>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</si>
  <si>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</si>
  <si>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</si>
  <si>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</si>
  <si>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</si>
  <si>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</si>
  <si>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</si>
  <si>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</si>
  <si>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</si>
  <si>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</si>
  <si>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</si>
  <si>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</si>
  <si>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</si>
  <si>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</si>
  <si>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</si>
  <si>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</si>
  <si>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</si>
  <si>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</si>
  <si>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</si>
  <si>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</si>
  <si>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</si>
  <si>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</si>
  <si>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</si>
  <si>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</si>
  <si>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</si>
  <si>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</si>
  <si>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</si>
  <si>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</si>
  <si>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</si>
  <si>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</si>
  <si>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</si>
  <si>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</si>
  <si>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</si>
  <si>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</si>
  <si>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</si>
  <si>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</si>
  <si>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</si>
  <si>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</si>
  <si>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</si>
  <si>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</si>
  <si>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</si>
  <si>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</si>
  <si>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</si>
  <si>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</si>
  <si>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</si>
  <si>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</si>
  <si>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Operating Margin</t>
  </si>
  <si>
    <t>MBLY - Mobileye Global Inc</t>
  </si>
  <si>
    <t>Adjusted Operating Margin</t>
  </si>
  <si>
    <t>EyeQ and SuperVision Revenue</t>
  </si>
  <si>
    <t>Number of systems shipped</t>
  </si>
  <si>
    <t>Average system price</t>
  </si>
  <si>
    <t>R&amp;D</t>
  </si>
  <si>
    <t>Sales and Marketing</t>
  </si>
  <si>
    <t>G&amp;A</t>
  </si>
  <si>
    <t>Adjusted Gross Margin</t>
  </si>
  <si>
    <t>Q12022</t>
  </si>
  <si>
    <t>Q22022</t>
  </si>
  <si>
    <t>Volkswagen Group Partnership</t>
  </si>
  <si>
    <t>Polestar 4 Collaboration</t>
  </si>
  <si>
    <t>Zeekr</t>
  </si>
  <si>
    <t>Ford EyeQ</t>
  </si>
  <si>
    <t>Toyota ADAS EyeQ</t>
  </si>
  <si>
    <t>Valeo + Volkswagen</t>
  </si>
  <si>
    <t>Luminar Lidar + Polestar 4</t>
  </si>
  <si>
    <t>Products</t>
  </si>
  <si>
    <t>EyeQ System on Chip</t>
  </si>
  <si>
    <t>Silicon Engine behind Mobileye.</t>
  </si>
  <si>
    <t>The EyeQ Line is a family of purpose built automotive SoCs that fuse computer vision, deep-learning, and signal-processing accelartors with general purpose CPU cores</t>
  </si>
  <si>
    <t>Allows EyeQ to deliver the perception performance OEMs while staying within the tight power and themral budgets of a passenger car ECU</t>
  </si>
  <si>
    <t>Each compute block is tailored to a specific ADAS/AV workload (advanced driver assistance systems)</t>
  </si>
  <si>
    <t>EyeQ1</t>
  </si>
  <si>
    <t>Lane-departure / Forward collision warning</t>
  </si>
  <si>
    <t>EyeQ3</t>
  </si>
  <si>
    <t>Single Camera L1 ADAS</t>
  </si>
  <si>
    <t>EyeQ4</t>
  </si>
  <si>
    <t>Premium L2+ highway driver assistance</t>
  </si>
  <si>
    <t>EyeQ5</t>
  </si>
  <si>
    <t>Multi sensor L2 driver assistance (L2 = partial automation, ADAS that can control both steering and acceleration and deceleration, but still rquires driver attention</t>
  </si>
  <si>
    <t>EyeQ Ultra</t>
  </si>
  <si>
    <t>Single-package L4 (complete automation, no humans needed) consumer AV</t>
  </si>
  <si>
    <t>EyeQ6L</t>
  </si>
  <si>
    <t>NOT SHIPPED YET</t>
  </si>
  <si>
    <t>Mass market L2 / surround L2+ (already shipping)</t>
  </si>
  <si>
    <t>SuperVision</t>
  </si>
  <si>
    <t>SuperVision packages Mobileye's full perception, mapping, and driving-policy software with the ECU (electronics control unit in the car), sensor-suite design, and continuous OTA update pipeline.</t>
  </si>
  <si>
    <t>300,000 vehicles on the road.  More launches with Polestar 4, FAW Hongqi, and others</t>
  </si>
  <si>
    <t>2000-2500 per vehicle</t>
  </si>
  <si>
    <t>Driver Assist system</t>
  </si>
  <si>
    <t>Autonomy Level</t>
  </si>
  <si>
    <t>L2+ "hands-off / eyes on"</t>
  </si>
  <si>
    <t>Compute Power</t>
  </si>
  <si>
    <t>Sensors</t>
  </si>
  <si>
    <t>Mapping</t>
  </si>
  <si>
    <t>Cloud-fed REM HD map tiles streamed in real time (Enables point to point navigation)</t>
  </si>
  <si>
    <t>11 high-res cameras (front tri-focal, 2 × front-wing, 2 × rear-wing, rear, 4 × parking) + optional radar (360 degree vision redundancy)</t>
  </si>
  <si>
    <t>Safety Layer</t>
  </si>
  <si>
    <t>RSS (Responsible-Sensitive Safety) driving policy and driver monitoring camera (Ensures driver attention and fall-back)</t>
  </si>
  <si>
    <t>Typical Features</t>
  </si>
  <si>
    <t>Automatic lane-change, traffic-jam assist, blind-spot and cut-in avoidance, point-to-point nav, evasive manoeuvre assist, surround-view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</si>
</sst>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m/d/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14" fontId="5" fillId="0" borderId="0" xfId="0" applyNumberFormat="1" applyFont="1"/>
    <xf numFmtId="3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  <xf numFmtId="9" fontId="5" fillId="0" borderId="0" xfId="1" applyFont="1"/>
    <xf numFmtId="9" fontId="5" fillId="0" borderId="0" xfId="1" applyFont="1" applyFill="1"/>
    <xf numFmtId="9" fontId="5" fillId="2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8" fontId="6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0" fontId="5" fillId="0" borderId="0" xfId="0" applyFont="1"/>
    <xf numFmtId="0" fontId="5" fillId="0" borderId="5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9"/>
  <sheetViews>
    <sheetView workbookViewId="0">
      <selection activeCell="C17" sqref="C17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47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14.08</v>
      </c>
      <c r="C4" s="2">
        <v>45872</v>
      </c>
    </row>
    <row r="5" spans="1:5" x14ac:dyDescent="0.2">
      <c r="A5" s="1" t="s">
        <v>2</v>
      </c>
      <c r="B5" s="1">
        <v>806</v>
      </c>
      <c r="C5" s="1" t="s">
        <v>5</v>
      </c>
    </row>
    <row r="6" spans="1:5" x14ac:dyDescent="0.2">
      <c r="A6" s="1" t="s">
        <v>3</v>
      </c>
      <c r="B6" s="1">
        <f xml:space="preserve"> B4 * B5</f>
        <v>11348.48</v>
      </c>
    </row>
    <row r="7" spans="1:5" x14ac:dyDescent="0.2">
      <c r="A7" s="1" t="s">
        <v>26</v>
      </c>
      <c r="B7" s="1">
        <v>1710</v>
      </c>
    </row>
    <row r="8" spans="1:5" x14ac:dyDescent="0.2">
      <c r="A8" s="1" t="s">
        <v>4</v>
      </c>
      <c r="B8" s="1">
        <v>56</v>
      </c>
      <c r="D8" s="1" t="s">
        <v>31</v>
      </c>
      <c r="E8" s="1">
        <v>2.1</v>
      </c>
    </row>
    <row r="9" spans="1:5" x14ac:dyDescent="0.2">
      <c r="A9" s="1" t="s">
        <v>7</v>
      </c>
      <c r="B9" s="1">
        <f>B6 - B7 + B8</f>
        <v>9694.48</v>
      </c>
      <c r="D9" s="1" t="s">
        <v>27</v>
      </c>
      <c r="E9" s="1">
        <v>14.8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Z77"/>
  <sheetViews>
    <sheetView tabSelected="1" workbookViewId="0">
      <selection activeCell="J22" sqref="J22"/>
    </sheetView>
  </sheetViews>
  <sheetFormatPr defaultRowHeight="14.25" outlineLevelRow="1" x14ac:dyDescent="0.2"/>
  <cols>
    <col min="1" max="1" width="9.140625" style="1"/>
    <col min="2" max="2" width="28.28515625" style="1" bestFit="1" customWidth="1"/>
    <col min="3" max="10" width="9.140625" style="1"/>
    <col min="11" max="13" width="13.140625" style="1" customWidth="1"/>
    <col min="14" max="14" width="18.85546875" style="1" customWidth="1"/>
    <col min="15" max="15" width="14.85546875" style="1" customWidth="1"/>
    <col min="16" max="16" width="15" style="1" customWidth="1"/>
    <col min="17" max="17" width="8.42578125" style="1" bestFit="1" customWidth="1"/>
    <col min="18" max="18" width="9.28515625" style="1" bestFit="1" customWidth="1"/>
    <col min="19" max="19" width="9.5703125" style="1" bestFit="1" customWidth="1"/>
    <col min="20" max="16384" width="9.140625" style="1"/>
  </cols>
  <sheetData>
    <row r="1" spans="1:20" x14ac:dyDescent="0.2">
      <c r="A1" s="28" t="s">
        <v>8</v>
      </c>
      <c r="B1" s="1" t="s">
        <v>38</v>
      </c>
    </row>
    <row r="2" spans="1:20" x14ac:dyDescent="0.2">
      <c r="A2" s="29"/>
      <c r="B2" s="29"/>
      <c r="C2" s="29"/>
      <c r="D2" s="29" t="s">
        <v>56</v>
      </c>
      <c r="E2" s="29" t="s">
        <v>57</v>
      </c>
      <c r="F2" s="29" t="s">
        <v>14</v>
      </c>
      <c r="G2" s="29" t="s">
        <v>15</v>
      </c>
      <c r="H2" s="29" t="s">
        <v>16</v>
      </c>
      <c r="I2" s="29" t="s">
        <v>17</v>
      </c>
      <c r="J2" s="29" t="s">
        <v>18</v>
      </c>
      <c r="K2" s="29" t="s">
        <v>19</v>
      </c>
      <c r="L2" s="29" t="s">
        <v>20</v>
      </c>
      <c r="M2" s="29" t="s">
        <v>21</v>
      </c>
      <c r="N2" s="29" t="s">
        <v>22</v>
      </c>
      <c r="O2" s="29" t="s">
        <v>23</v>
      </c>
      <c r="P2" s="29" t="s">
        <v>5</v>
      </c>
      <c r="Q2" s="29" t="s">
        <v>28</v>
      </c>
      <c r="R2" s="29" t="s">
        <v>29</v>
      </c>
      <c r="S2" s="29" t="s">
        <v>30</v>
      </c>
      <c r="T2" s="29" t="s">
        <v>32</v>
      </c>
    </row>
    <row r="3" spans="1:20" x14ac:dyDescent="0.2">
      <c r="A3" s="30"/>
      <c r="B3" s="30" t="s">
        <v>49</v>
      </c>
      <c r="C3" s="30"/>
      <c r="D3" s="30">
        <v>378</v>
      </c>
      <c r="E3" s="30">
        <v>441</v>
      </c>
      <c r="F3" s="30">
        <v>432</v>
      </c>
      <c r="G3" s="30">
        <v>543</v>
      </c>
      <c r="H3" s="30">
        <v>438</v>
      </c>
      <c r="I3" s="1">
        <v>430</v>
      </c>
      <c r="J3" s="1">
        <v>507</v>
      </c>
      <c r="K3" s="1">
        <v>611</v>
      </c>
      <c r="L3" s="1">
        <v>219</v>
      </c>
      <c r="M3" s="1">
        <v>413</v>
      </c>
      <c r="N3" s="1">
        <v>457</v>
      </c>
      <c r="O3" s="1">
        <v>464</v>
      </c>
      <c r="P3" s="1">
        <v>415</v>
      </c>
      <c r="Q3" s="1">
        <v>481</v>
      </c>
    </row>
    <row r="4" spans="1:20" x14ac:dyDescent="0.2">
      <c r="B4" s="1" t="s">
        <v>50</v>
      </c>
      <c r="D4" s="1">
        <v>7</v>
      </c>
      <c r="E4" s="1">
        <v>8.5</v>
      </c>
      <c r="F4" s="1">
        <v>8.1999999999999993</v>
      </c>
      <c r="G4" s="1">
        <v>9.6999999999999993</v>
      </c>
      <c r="H4" s="1">
        <v>8.1</v>
      </c>
      <c r="I4" s="1">
        <v>8.3000000000000007</v>
      </c>
      <c r="J4" s="1">
        <v>9.4</v>
      </c>
      <c r="K4" s="1">
        <v>11.6</v>
      </c>
      <c r="L4" s="1">
        <v>3.6</v>
      </c>
      <c r="M4" s="1">
        <v>7.6</v>
      </c>
      <c r="N4" s="1">
        <v>8.6</v>
      </c>
      <c r="O4" s="1">
        <v>9.3000000000000007</v>
      </c>
      <c r="P4" s="1">
        <v>8.5</v>
      </c>
      <c r="Q4" s="1">
        <v>9.6999999999999993</v>
      </c>
    </row>
    <row r="5" spans="1:20" x14ac:dyDescent="0.2">
      <c r="B5" s="1" t="s">
        <v>51</v>
      </c>
      <c r="D5" s="1">
        <v>48.3</v>
      </c>
      <c r="E5" s="1">
        <v>52</v>
      </c>
      <c r="F5" s="1">
        <v>53</v>
      </c>
      <c r="G5" s="1">
        <v>56.2</v>
      </c>
      <c r="H5" s="1">
        <v>53.9</v>
      </c>
      <c r="I5" s="1">
        <v>51.7</v>
      </c>
      <c r="J5" s="1">
        <v>53.8</v>
      </c>
      <c r="K5" s="1">
        <v>52.7</v>
      </c>
      <c r="L5" s="1">
        <v>61</v>
      </c>
      <c r="M5" s="1">
        <v>54.4</v>
      </c>
      <c r="N5" s="1">
        <v>53.3</v>
      </c>
      <c r="O5" s="1">
        <v>50</v>
      </c>
      <c r="P5" s="1">
        <v>49</v>
      </c>
      <c r="Q5" s="1">
        <v>49.7</v>
      </c>
    </row>
    <row r="6" spans="1:20" x14ac:dyDescent="0.2">
      <c r="A6" s="30"/>
      <c r="B6" s="30"/>
      <c r="C6" s="30"/>
      <c r="D6" s="30"/>
      <c r="E6" s="30"/>
      <c r="F6" s="30"/>
      <c r="G6" s="30"/>
      <c r="H6" s="30"/>
    </row>
    <row r="7" spans="1:20" s="5" customFormat="1" ht="15" x14ac:dyDescent="0.25">
      <c r="A7" s="3"/>
      <c r="B7" s="3" t="s">
        <v>9</v>
      </c>
      <c r="C7" s="3"/>
      <c r="D7" s="3">
        <v>394</v>
      </c>
      <c r="E7" s="3">
        <v>460</v>
      </c>
      <c r="F7" s="3">
        <v>450</v>
      </c>
      <c r="G7" s="3">
        <v>565</v>
      </c>
      <c r="H7" s="3">
        <v>458</v>
      </c>
      <c r="I7" s="3">
        <v>454</v>
      </c>
      <c r="J7" s="3">
        <v>530</v>
      </c>
      <c r="K7" s="3">
        <v>637</v>
      </c>
      <c r="L7" s="3">
        <v>239</v>
      </c>
      <c r="M7" s="3">
        <v>439</v>
      </c>
      <c r="N7" s="3">
        <v>486</v>
      </c>
      <c r="O7" s="3">
        <v>490</v>
      </c>
      <c r="P7" s="3">
        <v>438</v>
      </c>
      <c r="Q7" s="4">
        <v>506</v>
      </c>
      <c r="R7" s="4"/>
      <c r="S7" s="4"/>
    </row>
    <row r="8" spans="1:20" x14ac:dyDescent="0.2">
      <c r="A8" s="30"/>
      <c r="B8" s="30" t="s">
        <v>33</v>
      </c>
      <c r="C8" s="30"/>
      <c r="D8" s="30">
        <v>218</v>
      </c>
      <c r="E8" s="30">
        <v>231</v>
      </c>
      <c r="F8" s="31">
        <v>233</v>
      </c>
      <c r="G8" s="31">
        <v>265</v>
      </c>
      <c r="H8" s="31">
        <v>251</v>
      </c>
      <c r="I8" s="31">
        <v>230</v>
      </c>
      <c r="J8" s="31">
        <v>258</v>
      </c>
      <c r="K8" s="1">
        <v>293</v>
      </c>
      <c r="L8" s="31">
        <v>185</v>
      </c>
      <c r="M8" s="31">
        <v>230</v>
      </c>
      <c r="N8" s="1">
        <v>249</v>
      </c>
      <c r="O8" s="1">
        <v>249</v>
      </c>
      <c r="P8" s="1">
        <v>231</v>
      </c>
      <c r="Q8" s="1">
        <v>254</v>
      </c>
    </row>
    <row r="9" spans="1:20" s="5" customFormat="1" ht="15" x14ac:dyDescent="0.25">
      <c r="A9" s="3"/>
      <c r="B9" s="3" t="s">
        <v>10</v>
      </c>
      <c r="C9" s="4"/>
      <c r="D9" s="4">
        <f t="shared" ref="D9:Q9" si="0">D7 -D8</f>
        <v>176</v>
      </c>
      <c r="E9" s="4">
        <f>E7 -E8</f>
        <v>229</v>
      </c>
      <c r="F9" s="4">
        <f t="shared" si="0"/>
        <v>217</v>
      </c>
      <c r="G9" s="4">
        <f t="shared" si="0"/>
        <v>300</v>
      </c>
      <c r="H9" s="4">
        <f t="shared" si="0"/>
        <v>207</v>
      </c>
      <c r="I9" s="4">
        <f t="shared" si="0"/>
        <v>224</v>
      </c>
      <c r="J9" s="4">
        <f t="shared" si="0"/>
        <v>272</v>
      </c>
      <c r="K9" s="4">
        <f t="shared" si="0"/>
        <v>344</v>
      </c>
      <c r="L9" s="4">
        <f t="shared" si="0"/>
        <v>54</v>
      </c>
      <c r="M9" s="4">
        <f t="shared" si="0"/>
        <v>209</v>
      </c>
      <c r="N9" s="4">
        <f t="shared" si="0"/>
        <v>237</v>
      </c>
      <c r="O9" s="4">
        <f t="shared" si="0"/>
        <v>241</v>
      </c>
      <c r="P9" s="4">
        <f t="shared" si="0"/>
        <v>207</v>
      </c>
      <c r="Q9" s="4">
        <f t="shared" si="0"/>
        <v>252</v>
      </c>
    </row>
    <row r="10" spans="1:20" x14ac:dyDescent="0.2">
      <c r="A10" s="30"/>
      <c r="B10" s="30" t="s">
        <v>52</v>
      </c>
      <c r="C10" s="18"/>
      <c r="D10" s="18">
        <v>180</v>
      </c>
      <c r="E10" s="18">
        <v>179</v>
      </c>
      <c r="F10" s="18">
        <v>206</v>
      </c>
      <c r="G10" s="18">
        <v>224</v>
      </c>
      <c r="H10" s="18">
        <v>235</v>
      </c>
      <c r="I10" s="18">
        <v>211</v>
      </c>
      <c r="J10" s="18">
        <v>218</v>
      </c>
      <c r="K10" s="18">
        <v>225</v>
      </c>
      <c r="L10" s="18">
        <v>243</v>
      </c>
      <c r="M10" s="18">
        <v>256</v>
      </c>
      <c r="N10" s="18">
        <v>303</v>
      </c>
      <c r="O10" s="18">
        <v>281</v>
      </c>
      <c r="P10" s="18">
        <v>275</v>
      </c>
      <c r="Q10" s="18">
        <v>282</v>
      </c>
    </row>
    <row r="11" spans="1:20" x14ac:dyDescent="0.2">
      <c r="A11" s="30"/>
      <c r="B11" s="30" t="s">
        <v>53</v>
      </c>
      <c r="C11" s="18"/>
      <c r="D11" s="18">
        <v>35</v>
      </c>
      <c r="E11" s="18">
        <v>29</v>
      </c>
      <c r="F11" s="18">
        <v>27</v>
      </c>
      <c r="G11" s="18">
        <v>29</v>
      </c>
      <c r="H11" s="18">
        <v>33</v>
      </c>
      <c r="I11" s="18">
        <v>29</v>
      </c>
      <c r="J11" s="18">
        <v>28</v>
      </c>
      <c r="K11" s="18">
        <v>28</v>
      </c>
      <c r="L11" s="18">
        <v>34</v>
      </c>
      <c r="M11" s="18">
        <v>28</v>
      </c>
      <c r="N11" s="18">
        <v>28</v>
      </c>
      <c r="O11" s="18">
        <v>28</v>
      </c>
      <c r="P11" s="18">
        <v>31</v>
      </c>
      <c r="Q11" s="18">
        <v>25</v>
      </c>
    </row>
    <row r="12" spans="1:20" x14ac:dyDescent="0.2">
      <c r="A12" s="30"/>
      <c r="B12" s="30" t="s">
        <v>54</v>
      </c>
      <c r="C12" s="30"/>
      <c r="D12" s="30">
        <v>7</v>
      </c>
      <c r="E12" s="30">
        <v>11</v>
      </c>
      <c r="F12" s="31">
        <v>9</v>
      </c>
      <c r="G12" s="31">
        <v>23</v>
      </c>
      <c r="H12" s="31">
        <v>20</v>
      </c>
      <c r="I12" s="31">
        <v>17</v>
      </c>
      <c r="J12" s="31">
        <v>18</v>
      </c>
      <c r="K12" s="31">
        <v>18</v>
      </c>
      <c r="L12" s="31">
        <v>15</v>
      </c>
      <c r="M12" s="31">
        <v>19</v>
      </c>
      <c r="N12" s="31">
        <v>18</v>
      </c>
      <c r="O12" s="31">
        <v>18</v>
      </c>
      <c r="P12" s="1">
        <v>18</v>
      </c>
      <c r="Q12" s="31">
        <v>19</v>
      </c>
    </row>
    <row r="13" spans="1:20" s="5" customFormat="1" ht="15" x14ac:dyDescent="0.25">
      <c r="A13" s="3"/>
      <c r="B13" s="3" t="s">
        <v>11</v>
      </c>
      <c r="D13" s="4">
        <f t="shared" ref="D13" si="1">D9-SUM(D10:D12)</f>
        <v>-46</v>
      </c>
      <c r="E13" s="4">
        <f t="shared" ref="E13" si="2">E9-SUM(E10:E12)</f>
        <v>10</v>
      </c>
      <c r="F13" s="4">
        <f t="shared" ref="F13:P13" si="3">F9-SUM(F10:F12)</f>
        <v>-25</v>
      </c>
      <c r="G13" s="4">
        <f t="shared" si="3"/>
        <v>24</v>
      </c>
      <c r="H13" s="4">
        <f t="shared" si="3"/>
        <v>-81</v>
      </c>
      <c r="I13" s="4">
        <f t="shared" si="3"/>
        <v>-33</v>
      </c>
      <c r="J13" s="4">
        <f t="shared" si="3"/>
        <v>8</v>
      </c>
      <c r="K13" s="4">
        <f t="shared" si="3"/>
        <v>73</v>
      </c>
      <c r="L13" s="4">
        <f t="shared" si="3"/>
        <v>-238</v>
      </c>
      <c r="M13" s="4">
        <f t="shared" si="3"/>
        <v>-94</v>
      </c>
      <c r="N13" s="4">
        <v>-2807</v>
      </c>
      <c r="O13" s="4">
        <f t="shared" si="3"/>
        <v>-86</v>
      </c>
      <c r="P13" s="4">
        <f t="shared" si="3"/>
        <v>-117</v>
      </c>
      <c r="Q13" s="4">
        <f>Q9-SUM(Q10:Q12)</f>
        <v>-74</v>
      </c>
    </row>
    <row r="14" spans="1:20" x14ac:dyDescent="0.2">
      <c r="B14" s="1" t="s">
        <v>42</v>
      </c>
      <c r="D14" s="1">
        <v>-44</v>
      </c>
      <c r="E14" s="1">
        <v>8</v>
      </c>
      <c r="F14" s="31">
        <v>-30</v>
      </c>
      <c r="G14" s="31">
        <v>34</v>
      </c>
      <c r="H14" s="31">
        <v>-73</v>
      </c>
      <c r="I14" s="31">
        <v>-18</v>
      </c>
      <c r="J14" s="31">
        <v>23</v>
      </c>
      <c r="K14" s="1">
        <v>84</v>
      </c>
      <c r="L14" s="31">
        <v>-221</v>
      </c>
      <c r="M14" s="31">
        <v>-81</v>
      </c>
      <c r="N14" s="31">
        <v>-2793</v>
      </c>
      <c r="O14" s="1">
        <v>-68</v>
      </c>
      <c r="P14" s="1">
        <v>-99</v>
      </c>
      <c r="Q14" s="1">
        <v>-61</v>
      </c>
    </row>
    <row r="15" spans="1:20" x14ac:dyDescent="0.2">
      <c r="B15" s="1" t="s">
        <v>43</v>
      </c>
      <c r="D15" s="1">
        <v>16</v>
      </c>
      <c r="E15" s="1">
        <v>15</v>
      </c>
      <c r="F15" s="31">
        <v>15</v>
      </c>
      <c r="G15" s="31">
        <v>4</v>
      </c>
      <c r="H15" s="31">
        <v>6</v>
      </c>
      <c r="I15" s="31">
        <v>10</v>
      </c>
      <c r="J15" s="31">
        <v>6</v>
      </c>
      <c r="K15" s="1">
        <v>21</v>
      </c>
      <c r="L15" s="31">
        <v>-3</v>
      </c>
      <c r="M15" s="1">
        <v>5</v>
      </c>
      <c r="N15" s="31">
        <v>-78</v>
      </c>
      <c r="O15" s="1">
        <v>3</v>
      </c>
      <c r="P15" s="1">
        <v>3</v>
      </c>
      <c r="Q15" s="1">
        <v>6</v>
      </c>
    </row>
    <row r="16" spans="1:20" s="5" customFormat="1" ht="15" x14ac:dyDescent="0.25">
      <c r="B16" s="5" t="s">
        <v>12</v>
      </c>
      <c r="D16" s="5">
        <f t="shared" ref="D16:O16" si="4">D14-D15</f>
        <v>-60</v>
      </c>
      <c r="E16" s="5">
        <f t="shared" si="4"/>
        <v>-7</v>
      </c>
      <c r="F16" s="5">
        <f t="shared" si="4"/>
        <v>-45</v>
      </c>
      <c r="G16" s="5">
        <f t="shared" si="4"/>
        <v>30</v>
      </c>
      <c r="H16" s="5">
        <f t="shared" si="4"/>
        <v>-79</v>
      </c>
      <c r="I16" s="5">
        <f t="shared" si="4"/>
        <v>-28</v>
      </c>
      <c r="J16" s="5">
        <f t="shared" si="4"/>
        <v>17</v>
      </c>
      <c r="K16" s="5">
        <f t="shared" si="4"/>
        <v>63</v>
      </c>
      <c r="L16" s="5">
        <f t="shared" si="4"/>
        <v>-218</v>
      </c>
      <c r="M16" s="5">
        <f t="shared" si="4"/>
        <v>-86</v>
      </c>
      <c r="N16" s="5">
        <f t="shared" si="4"/>
        <v>-2715</v>
      </c>
      <c r="O16" s="5">
        <f t="shared" si="4"/>
        <v>-71</v>
      </c>
      <c r="P16" s="5">
        <f>P14-P15</f>
        <v>-102</v>
      </c>
      <c r="Q16" s="5">
        <f>Q14-Q15</f>
        <v>-67</v>
      </c>
    </row>
    <row r="17" spans="2:17" x14ac:dyDescent="0.2">
      <c r="B17" s="1" t="s">
        <v>35</v>
      </c>
      <c r="C17" s="32"/>
      <c r="D17" s="32">
        <v>-0.08</v>
      </c>
      <c r="E17" s="32">
        <v>-0.01</v>
      </c>
      <c r="F17" s="32">
        <v>-0.06</v>
      </c>
      <c r="G17" s="32">
        <v>0.04</v>
      </c>
      <c r="H17" s="32">
        <v>-0.1</v>
      </c>
      <c r="I17" s="32">
        <v>-0.04</v>
      </c>
      <c r="J17" s="32">
        <v>0.02</v>
      </c>
      <c r="K17" s="1">
        <v>0.08</v>
      </c>
      <c r="L17" s="32">
        <v>-0.27</v>
      </c>
      <c r="M17" s="32">
        <v>-0.11</v>
      </c>
      <c r="N17" s="32">
        <v>-3.35</v>
      </c>
      <c r="O17" s="32">
        <v>-0.09</v>
      </c>
      <c r="P17" s="1">
        <v>-0.13</v>
      </c>
      <c r="Q17" s="32">
        <v>-0.08</v>
      </c>
    </row>
    <row r="18" spans="2:17" x14ac:dyDescent="0.2">
      <c r="B18" s="1" t="s">
        <v>34</v>
      </c>
      <c r="D18" s="1">
        <v>-0.08</v>
      </c>
      <c r="E18" s="1">
        <v>-0.01</v>
      </c>
      <c r="F18" s="1">
        <v>-0.06</v>
      </c>
      <c r="G18" s="1">
        <v>0.04</v>
      </c>
      <c r="H18" s="1">
        <v>-0.1</v>
      </c>
      <c r="I18" s="31">
        <v>-0.04</v>
      </c>
      <c r="J18" s="31">
        <v>0.02</v>
      </c>
      <c r="K18" s="1">
        <v>0.08</v>
      </c>
      <c r="L18" s="31">
        <v>-0.27</v>
      </c>
      <c r="M18" s="31">
        <v>-0.11</v>
      </c>
      <c r="N18" s="31">
        <v>-3.35</v>
      </c>
      <c r="O18" s="1">
        <v>-0.09</v>
      </c>
      <c r="P18" s="1">
        <v>-0.13</v>
      </c>
      <c r="Q18" s="1">
        <v>-0.08</v>
      </c>
    </row>
    <row r="20" spans="2:17" x14ac:dyDescent="0.2">
      <c r="B20" s="1" t="s">
        <v>40</v>
      </c>
      <c r="D20" s="1" t="s">
        <v>45</v>
      </c>
      <c r="E20" s="1" t="s">
        <v>45</v>
      </c>
      <c r="F20" s="6" t="s">
        <v>45</v>
      </c>
      <c r="G20" s="6" t="s">
        <v>45</v>
      </c>
      <c r="H20" s="6">
        <f t="shared" ref="H20" si="5">(H7/D7) - 1</f>
        <v>0.1624365482233503</v>
      </c>
      <c r="I20" s="6">
        <f t="shared" ref="I20" si="6">(I7/E7) - 1</f>
        <v>-1.3043478260869601E-2</v>
      </c>
      <c r="J20" s="6">
        <f t="shared" ref="J20:Q20" si="7">(J7/F7) - 1</f>
        <v>0.17777777777777781</v>
      </c>
      <c r="K20" s="6">
        <f t="shared" si="7"/>
        <v>0.12743362831858418</v>
      </c>
      <c r="L20" s="6">
        <f t="shared" si="7"/>
        <v>-0.47816593886462877</v>
      </c>
      <c r="M20" s="6">
        <f t="shared" si="7"/>
        <v>-3.3039647577092546E-2</v>
      </c>
      <c r="N20" s="6">
        <f t="shared" si="7"/>
        <v>-8.3018867924528283E-2</v>
      </c>
      <c r="O20" s="6">
        <f t="shared" si="7"/>
        <v>-0.23076923076923073</v>
      </c>
      <c r="P20" s="6">
        <f t="shared" si="7"/>
        <v>0.83263598326359833</v>
      </c>
      <c r="Q20" s="6">
        <f t="shared" si="7"/>
        <v>0.15261958997722092</v>
      </c>
    </row>
    <row r="21" spans="2:17" x14ac:dyDescent="0.2">
      <c r="B21" s="1" t="s">
        <v>41</v>
      </c>
      <c r="D21" s="6" t="s">
        <v>45</v>
      </c>
      <c r="E21" s="6">
        <f t="shared" ref="E21" si="8" xml:space="preserve"> (E7/D7) - 1</f>
        <v>0.1675126903553299</v>
      </c>
      <c r="F21" s="6">
        <f t="shared" ref="F21" si="9" xml:space="preserve"> (F7/E7) - 1</f>
        <v>-2.1739130434782594E-2</v>
      </c>
      <c r="G21" s="6">
        <f t="shared" ref="G21:Q21" si="10" xml:space="preserve"> (G7/F7) - 1</f>
        <v>0.25555555555555554</v>
      </c>
      <c r="H21" s="6">
        <f t="shared" si="10"/>
        <v>-0.18938053097345131</v>
      </c>
      <c r="I21" s="6">
        <f t="shared" si="10"/>
        <v>-8.733624454148492E-3</v>
      </c>
      <c r="J21" s="6">
        <f t="shared" si="10"/>
        <v>0.16740088105726869</v>
      </c>
      <c r="K21" s="6">
        <f t="shared" si="10"/>
        <v>0.20188679245283025</v>
      </c>
      <c r="L21" s="6">
        <f t="shared" si="10"/>
        <v>-0.6248037676609105</v>
      </c>
      <c r="M21" s="6">
        <f t="shared" si="10"/>
        <v>0.83682008368200833</v>
      </c>
      <c r="N21" s="6">
        <f t="shared" si="10"/>
        <v>0.1070615034168565</v>
      </c>
      <c r="O21" s="6">
        <f t="shared" si="10"/>
        <v>8.2304526748970819E-3</v>
      </c>
      <c r="P21" s="6">
        <f t="shared" si="10"/>
        <v>-0.10612244897959189</v>
      </c>
      <c r="Q21" s="6">
        <f t="shared" si="10"/>
        <v>0.15525114155251152</v>
      </c>
    </row>
    <row r="22" spans="2:17" x14ac:dyDescent="0.2">
      <c r="F22" s="6"/>
      <c r="G22" s="7"/>
      <c r="H22" s="7"/>
      <c r="I22" s="7"/>
      <c r="J22" s="7"/>
      <c r="K22" s="7"/>
      <c r="L22" s="7"/>
      <c r="M22" s="7"/>
      <c r="N22" s="7"/>
      <c r="O22" s="7"/>
      <c r="P22" s="6"/>
    </row>
    <row r="23" spans="2:17" s="6" customFormat="1" x14ac:dyDescent="0.2">
      <c r="B23" s="6" t="s">
        <v>44</v>
      </c>
      <c r="D23" s="6">
        <v>0.45</v>
      </c>
      <c r="E23" s="6">
        <v>0.5</v>
      </c>
      <c r="F23" s="6">
        <v>0.48</v>
      </c>
      <c r="G23" s="7">
        <v>0.53</v>
      </c>
      <c r="H23" s="7">
        <v>0.45</v>
      </c>
      <c r="I23" s="7">
        <v>0.49</v>
      </c>
      <c r="J23" s="7">
        <v>0.51</v>
      </c>
      <c r="K23" s="7">
        <v>0.54</v>
      </c>
      <c r="L23" s="7">
        <v>0.23</v>
      </c>
      <c r="M23" s="7">
        <v>0.48</v>
      </c>
      <c r="N23" s="7">
        <v>0.49</v>
      </c>
      <c r="O23" s="7">
        <v>0.49</v>
      </c>
      <c r="P23" s="6">
        <v>0.47</v>
      </c>
      <c r="Q23" s="6">
        <v>0.5</v>
      </c>
    </row>
    <row r="24" spans="2:17" s="6" customFormat="1" x14ac:dyDescent="0.2">
      <c r="B24" s="6" t="s">
        <v>55</v>
      </c>
      <c r="D24" s="6">
        <v>0.76</v>
      </c>
      <c r="E24" s="6">
        <v>0.75</v>
      </c>
      <c r="F24" s="6">
        <v>0.74</v>
      </c>
      <c r="G24" s="7">
        <v>0.74</v>
      </c>
      <c r="H24" s="7">
        <v>0.71</v>
      </c>
      <c r="I24" s="7">
        <v>0.72</v>
      </c>
      <c r="J24" s="7">
        <v>0.69</v>
      </c>
      <c r="K24" s="7">
        <v>0.69</v>
      </c>
      <c r="L24" s="7">
        <v>0.62</v>
      </c>
      <c r="M24" s="7">
        <v>0.69</v>
      </c>
      <c r="N24" s="7">
        <v>0.68</v>
      </c>
      <c r="O24" s="7">
        <v>0.69</v>
      </c>
      <c r="P24" s="6">
        <v>0.69</v>
      </c>
      <c r="Q24" s="6">
        <v>0.69</v>
      </c>
    </row>
    <row r="25" spans="2:17" s="6" customFormat="1" x14ac:dyDescent="0.2">
      <c r="B25" s="6" t="s">
        <v>46</v>
      </c>
      <c r="D25" s="6">
        <v>-0.12</v>
      </c>
      <c r="E25" s="6">
        <v>0.02</v>
      </c>
      <c r="F25" s="6">
        <v>-0.06</v>
      </c>
      <c r="G25" s="6">
        <v>0.04</v>
      </c>
      <c r="H25" s="6">
        <v>-0.18</v>
      </c>
      <c r="I25" s="6">
        <v>-7.0000000000000007E-2</v>
      </c>
      <c r="J25" s="6">
        <v>-5.78</v>
      </c>
      <c r="K25" s="6">
        <v>0.11</v>
      </c>
      <c r="L25" s="6">
        <v>-1</v>
      </c>
      <c r="M25" s="6">
        <v>-0.21</v>
      </c>
      <c r="N25" s="6">
        <v>0.02</v>
      </c>
      <c r="O25" s="6">
        <v>-0.18</v>
      </c>
      <c r="P25" s="6">
        <v>-0.27</v>
      </c>
      <c r="Q25" s="6">
        <v>-0.15</v>
      </c>
    </row>
    <row r="26" spans="2:17" s="8" customFormat="1" x14ac:dyDescent="0.2">
      <c r="B26" s="8" t="s">
        <v>48</v>
      </c>
      <c r="D26" s="8">
        <v>0.36</v>
      </c>
      <c r="E26" s="8">
        <v>0.4</v>
      </c>
      <c r="F26" s="8">
        <v>0.32</v>
      </c>
      <c r="G26" s="8">
        <v>0.38</v>
      </c>
      <c r="H26" s="8">
        <v>0.27</v>
      </c>
      <c r="I26" s="8">
        <v>0.31</v>
      </c>
      <c r="J26" s="8">
        <v>0.16</v>
      </c>
      <c r="K26" s="8">
        <v>0.39</v>
      </c>
      <c r="L26" s="8">
        <v>-0.27</v>
      </c>
      <c r="M26" s="8">
        <v>0.18</v>
      </c>
      <c r="N26" s="8">
        <v>0.34</v>
      </c>
      <c r="O26" s="8">
        <v>0.21</v>
      </c>
      <c r="P26" s="8">
        <v>0.13</v>
      </c>
      <c r="Q26" s="8">
        <v>0.21</v>
      </c>
    </row>
    <row r="28" spans="2:17" s="9" customFormat="1" ht="15" x14ac:dyDescent="0.25">
      <c r="B28" s="33" t="s">
        <v>25</v>
      </c>
      <c r="C28" s="33"/>
      <c r="D28" s="33">
        <v>51</v>
      </c>
      <c r="E28" s="33">
        <v>182</v>
      </c>
      <c r="F28" s="34">
        <v>162</v>
      </c>
      <c r="G28" s="34">
        <v>151</v>
      </c>
      <c r="H28" s="34">
        <v>172</v>
      </c>
      <c r="I28" s="34">
        <v>26</v>
      </c>
      <c r="J28" s="34">
        <v>88</v>
      </c>
      <c r="K28" s="34">
        <v>109</v>
      </c>
      <c r="L28" s="34">
        <v>88</v>
      </c>
      <c r="M28" s="9">
        <v>30</v>
      </c>
      <c r="N28" s="9">
        <v>126</v>
      </c>
      <c r="O28" s="9">
        <v>204</v>
      </c>
      <c r="P28" s="9">
        <v>109</v>
      </c>
      <c r="Q28" s="9">
        <v>213</v>
      </c>
    </row>
    <row r="29" spans="2:17" outlineLevel="1" x14ac:dyDescent="0.2">
      <c r="B29" s="30" t="s">
        <v>24</v>
      </c>
      <c r="C29" s="30"/>
      <c r="D29" s="30">
        <v>27</v>
      </c>
      <c r="E29" s="30">
        <v>26</v>
      </c>
      <c r="F29" s="31">
        <v>26</v>
      </c>
      <c r="G29" s="31">
        <v>32</v>
      </c>
      <c r="H29" s="31">
        <v>26</v>
      </c>
      <c r="I29" s="31">
        <v>32</v>
      </c>
      <c r="J29" s="31">
        <v>17</v>
      </c>
      <c r="K29" s="31">
        <v>23</v>
      </c>
      <c r="L29" s="31">
        <v>22</v>
      </c>
      <c r="M29" s="31">
        <v>24</v>
      </c>
      <c r="N29" s="1">
        <v>22</v>
      </c>
      <c r="O29" s="10">
        <v>13</v>
      </c>
      <c r="P29" s="1">
        <v>14</v>
      </c>
      <c r="Q29" s="1">
        <v>14</v>
      </c>
    </row>
    <row r="30" spans="2:17" s="9" customFormat="1" ht="15" x14ac:dyDescent="0.25">
      <c r="B30" s="33" t="s">
        <v>13</v>
      </c>
      <c r="D30" s="9">
        <f t="shared" ref="D30:O30" si="11">D28-D29</f>
        <v>24</v>
      </c>
      <c r="E30" s="9">
        <f t="shared" si="11"/>
        <v>156</v>
      </c>
      <c r="F30" s="9">
        <f t="shared" si="11"/>
        <v>136</v>
      </c>
      <c r="G30" s="9">
        <f t="shared" si="11"/>
        <v>119</v>
      </c>
      <c r="H30" s="9">
        <f t="shared" si="11"/>
        <v>146</v>
      </c>
      <c r="I30" s="9">
        <f t="shared" si="11"/>
        <v>-6</v>
      </c>
      <c r="J30" s="9">
        <f t="shared" si="11"/>
        <v>71</v>
      </c>
      <c r="K30" s="9">
        <f t="shared" si="11"/>
        <v>86</v>
      </c>
      <c r="L30" s="9">
        <f t="shared" si="11"/>
        <v>66</v>
      </c>
      <c r="M30" s="9">
        <f t="shared" si="11"/>
        <v>6</v>
      </c>
      <c r="N30" s="9">
        <f t="shared" si="11"/>
        <v>104</v>
      </c>
      <c r="O30" s="9">
        <f t="shared" si="11"/>
        <v>191</v>
      </c>
      <c r="P30" s="9">
        <f>P28-P29</f>
        <v>95</v>
      </c>
      <c r="Q30" s="9">
        <f>Q28-Q29</f>
        <v>199</v>
      </c>
    </row>
    <row r="31" spans="2:17" x14ac:dyDescent="0.2">
      <c r="B31" s="30"/>
      <c r="F31" s="31"/>
      <c r="G31" s="31"/>
      <c r="H31" s="31"/>
      <c r="I31" s="31"/>
      <c r="J31" s="31"/>
      <c r="K31" s="31"/>
      <c r="L31" s="31"/>
    </row>
    <row r="32" spans="2:17" x14ac:dyDescent="0.2">
      <c r="B32" s="30" t="s">
        <v>36</v>
      </c>
      <c r="D32" s="1" t="s">
        <v>45</v>
      </c>
      <c r="E32" s="1" t="s">
        <v>45</v>
      </c>
      <c r="F32" s="6" t="s">
        <v>45</v>
      </c>
      <c r="G32" s="6" t="s">
        <v>45</v>
      </c>
      <c r="H32" s="6">
        <f t="shared" ref="H32:O32" si="12">IF(D30=0,IF(H30=0,0,NA()),(H30-D30)/ABS(D30))</f>
        <v>5.083333333333333</v>
      </c>
      <c r="I32" s="6">
        <f t="shared" si="12"/>
        <v>-1.0384615384615385</v>
      </c>
      <c r="J32" s="6">
        <f t="shared" si="12"/>
        <v>-0.47794117647058826</v>
      </c>
      <c r="K32" s="6">
        <f t="shared" si="12"/>
        <v>-0.27731092436974791</v>
      </c>
      <c r="L32" s="6">
        <f t="shared" si="12"/>
        <v>-0.54794520547945202</v>
      </c>
      <c r="M32" s="6">
        <f t="shared" si="12"/>
        <v>2</v>
      </c>
      <c r="N32" s="6">
        <f t="shared" si="12"/>
        <v>0.46478873239436619</v>
      </c>
      <c r="O32" s="6">
        <f t="shared" si="12"/>
        <v>1.2209302325581395</v>
      </c>
      <c r="P32" s="6">
        <f>IF(L30=0,IF(P30=0,0,NA()),(P30-L30)/ABS(L30))</f>
        <v>0.43939393939393939</v>
      </c>
      <c r="Q32" s="6">
        <f>IF(M30=0,IF(Q30=0,0,NA()),(Q30-M30)/ABS(M30))</f>
        <v>32.166666666666664</v>
      </c>
    </row>
    <row r="34" spans="2:26" ht="15" thickBot="1" x14ac:dyDescent="0.25">
      <c r="B34" s="30"/>
      <c r="G34" s="11"/>
    </row>
    <row r="35" spans="2:26" x14ac:dyDescent="0.2">
      <c r="B35" s="12" t="s">
        <v>37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  <c r="R35" s="13"/>
      <c r="S35" s="13"/>
      <c r="T35" s="13"/>
      <c r="U35" s="13"/>
      <c r="V35" s="13"/>
      <c r="W35" s="13"/>
      <c r="X35" s="13"/>
      <c r="Y35" s="13"/>
      <c r="Z35" s="15"/>
    </row>
    <row r="36" spans="2:26" x14ac:dyDescent="0.2">
      <c r="B36" s="16"/>
      <c r="Z36" s="17"/>
    </row>
    <row r="37" spans="2:26" x14ac:dyDescent="0.2">
      <c r="B37" s="16"/>
      <c r="Q37" s="18"/>
      <c r="Z37" s="17"/>
    </row>
    <row r="38" spans="2:26" ht="15" thickBot="1" x14ac:dyDescent="0.25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1"/>
    </row>
    <row r="39" spans="2:26" ht="15" thickBot="1" x14ac:dyDescent="0.25"/>
    <row r="40" spans="2:26" x14ac:dyDescent="0.2">
      <c r="B40" s="12" t="s">
        <v>39</v>
      </c>
      <c r="C40" s="13"/>
      <c r="D40" s="13"/>
      <c r="E40" s="13"/>
      <c r="F40" s="13"/>
      <c r="G40" s="13"/>
      <c r="H40" s="13"/>
      <c r="I40" s="13"/>
      <c r="J40" s="1" t="s">
        <v>59</v>
      </c>
      <c r="K40" s="13"/>
      <c r="L40" s="13"/>
      <c r="M40" s="13"/>
      <c r="N40" s="13"/>
      <c r="O40" s="13"/>
      <c r="P40" s="13"/>
      <c r="Q40" s="13"/>
      <c r="R40" s="13"/>
      <c r="S40" s="15"/>
    </row>
    <row r="41" spans="2:26" x14ac:dyDescent="0.2">
      <c r="B41" s="16"/>
      <c r="G41" s="1" t="s">
        <v>61</v>
      </c>
      <c r="J41" s="1" t="s">
        <v>64</v>
      </c>
      <c r="P41" s="1" t="s">
        <v>63</v>
      </c>
      <c r="S41" s="17"/>
    </row>
    <row r="42" spans="2:26" x14ac:dyDescent="0.2">
      <c r="B42" s="16"/>
      <c r="D42" s="1" t="s">
        <v>62</v>
      </c>
      <c r="N42" s="1" t="s">
        <v>60</v>
      </c>
      <c r="S42" s="17"/>
    </row>
    <row r="43" spans="2:26" x14ac:dyDescent="0.2">
      <c r="B43" s="16"/>
      <c r="L43" s="1" t="s">
        <v>58</v>
      </c>
      <c r="S43" s="17"/>
    </row>
    <row r="44" spans="2:26" ht="15" thickBot="1" x14ac:dyDescent="0.25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</row>
    <row r="45" spans="2:26" ht="15" thickBot="1" x14ac:dyDescent="0.25"/>
    <row r="46" spans="2:26" x14ac:dyDescent="0.2">
      <c r="B46" s="12"/>
      <c r="C46" s="13"/>
    </row>
    <row r="47" spans="2:26" x14ac:dyDescent="0.2">
      <c r="B47" s="16"/>
    </row>
    <row r="48" spans="2:26" x14ac:dyDescent="0.2">
      <c r="B48" s="16"/>
    </row>
    <row r="49" spans="2:26" x14ac:dyDescent="0.2">
      <c r="B49" s="16"/>
    </row>
    <row r="50" spans="2:26" ht="15" thickBot="1" x14ac:dyDescent="0.25">
      <c r="B50" s="19"/>
      <c r="C50" s="20"/>
    </row>
    <row r="51" spans="2:26" ht="15" thickBot="1" x14ac:dyDescent="0.25"/>
    <row r="52" spans="2:26" x14ac:dyDescent="0.2">
      <c r="B52" s="12" t="s">
        <v>65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5"/>
    </row>
    <row r="53" spans="2:26" x14ac:dyDescent="0.2">
      <c r="B53" s="16"/>
      <c r="Z53" s="17"/>
    </row>
    <row r="54" spans="2:26" ht="15" customHeight="1" x14ac:dyDescent="0.2">
      <c r="B54" s="16" t="s">
        <v>66</v>
      </c>
      <c r="C54" s="35" t="s">
        <v>67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</row>
    <row r="55" spans="2:26" ht="15" customHeight="1" x14ac:dyDescent="0.2">
      <c r="B55" s="16"/>
      <c r="C55" s="35" t="s">
        <v>68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6"/>
    </row>
    <row r="56" spans="2:26" ht="15" customHeight="1" x14ac:dyDescent="0.2">
      <c r="B56" s="16"/>
      <c r="C56" s="35" t="s">
        <v>70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</row>
    <row r="57" spans="2:26" ht="15" customHeight="1" x14ac:dyDescent="0.2">
      <c r="B57" s="16"/>
      <c r="C57" s="35" t="s">
        <v>69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6"/>
    </row>
    <row r="58" spans="2:26" ht="15" customHeight="1" x14ac:dyDescent="0.2">
      <c r="B58" s="16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</row>
    <row r="59" spans="2:26" ht="15" customHeight="1" x14ac:dyDescent="0.2">
      <c r="B59" s="16" t="s">
        <v>71</v>
      </c>
      <c r="C59" s="35" t="s">
        <v>72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6"/>
    </row>
    <row r="60" spans="2:26" ht="15" customHeight="1" x14ac:dyDescent="0.2">
      <c r="B60" s="16" t="s">
        <v>73</v>
      </c>
      <c r="C60" s="35" t="s">
        <v>74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</row>
    <row r="61" spans="2:26" ht="15" customHeight="1" x14ac:dyDescent="0.2">
      <c r="B61" s="16" t="s">
        <v>75</v>
      </c>
      <c r="C61" s="35" t="s">
        <v>78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</row>
    <row r="62" spans="2:26" ht="15" customHeight="1" x14ac:dyDescent="0.2">
      <c r="B62" s="16" t="s">
        <v>77</v>
      </c>
      <c r="C62" s="35" t="s">
        <v>76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</row>
    <row r="63" spans="2:26" ht="15.75" customHeight="1" x14ac:dyDescent="0.2">
      <c r="B63" s="16" t="s">
        <v>81</v>
      </c>
      <c r="C63" s="35" t="s">
        <v>83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6"/>
    </row>
    <row r="64" spans="2:26" ht="15" x14ac:dyDescent="0.25">
      <c r="B64" s="16" t="s">
        <v>79</v>
      </c>
      <c r="C64" s="1" t="s">
        <v>80</v>
      </c>
      <c r="K64" s="9" t="s">
        <v>82</v>
      </c>
      <c r="Z64" s="17"/>
    </row>
    <row r="65" spans="2:26" x14ac:dyDescent="0.2">
      <c r="B65" s="16"/>
      <c r="Z65" s="17"/>
    </row>
    <row r="66" spans="2:26" x14ac:dyDescent="0.2">
      <c r="B66" s="16"/>
      <c r="Z66" s="17"/>
    </row>
    <row r="67" spans="2:26" x14ac:dyDescent="0.2">
      <c r="B67" s="16" t="s">
        <v>84</v>
      </c>
      <c r="C67" s="1" t="s">
        <v>85</v>
      </c>
      <c r="Z67" s="17"/>
    </row>
    <row r="68" spans="2:26" x14ac:dyDescent="0.2">
      <c r="B68" s="16"/>
      <c r="C68" s="1" t="s">
        <v>86</v>
      </c>
      <c r="Z68" s="17"/>
    </row>
    <row r="69" spans="2:26" x14ac:dyDescent="0.2">
      <c r="B69" s="16"/>
      <c r="C69" s="1" t="s">
        <v>87</v>
      </c>
      <c r="Z69" s="17"/>
    </row>
    <row r="70" spans="2:26" x14ac:dyDescent="0.2">
      <c r="B70" s="16"/>
      <c r="C70" s="1" t="s">
        <v>88</v>
      </c>
      <c r="Z70" s="17"/>
    </row>
    <row r="71" spans="2:26" x14ac:dyDescent="0.2">
      <c r="B71" s="16"/>
      <c r="Z71" s="17"/>
    </row>
    <row r="72" spans="2:26" x14ac:dyDescent="0.2">
      <c r="B72" s="16" t="s">
        <v>89</v>
      </c>
      <c r="C72" s="1" t="s">
        <v>90</v>
      </c>
      <c r="Z72" s="17"/>
    </row>
    <row r="73" spans="2:26" x14ac:dyDescent="0.2">
      <c r="B73" s="16" t="s">
        <v>91</v>
      </c>
      <c r="Z73" s="17"/>
    </row>
    <row r="74" spans="2:26" x14ac:dyDescent="0.2">
      <c r="B74" s="16" t="s">
        <v>92</v>
      </c>
      <c r="C74" s="1" t="s">
        <v>95</v>
      </c>
      <c r="Z74" s="17"/>
    </row>
    <row r="75" spans="2:26" x14ac:dyDescent="0.2">
      <c r="B75" s="16" t="s">
        <v>93</v>
      </c>
      <c r="C75" s="1" t="s">
        <v>94</v>
      </c>
      <c r="Z75" s="17"/>
    </row>
    <row r="76" spans="2:26" x14ac:dyDescent="0.2">
      <c r="B76" s="16" t="s">
        <v>96</v>
      </c>
      <c r="C76" s="1" t="s">
        <v>97</v>
      </c>
      <c r="Z76" s="17"/>
    </row>
    <row r="77" spans="2:26" ht="15" thickBot="1" x14ac:dyDescent="0.25">
      <c r="B77" s="19" t="s">
        <v>98</v>
      </c>
      <c r="C77" s="20" t="s">
        <v>99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1"/>
    </row>
  </sheetData>
  <dataConsolidate/>
  <mergeCells count="10">
    <mergeCell ref="C63:Z63"/>
    <mergeCell ref="C54:Z54"/>
    <mergeCell ref="C55:Z55"/>
    <mergeCell ref="C56:Z56"/>
    <mergeCell ref="C57:Z57"/>
    <mergeCell ref="C58:Z58"/>
    <mergeCell ref="C59:Z59"/>
    <mergeCell ref="C60:Z60"/>
    <mergeCell ref="C61:Z61"/>
    <mergeCell ref="C62:Z62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workbookViewId="0">
      <selection activeCell="A2" sqref="A1:K7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s="23"/>
      <c r="B2" s="24"/>
      <c r="C2" s="23"/>
      <c r="D2" s="25"/>
      <c r="E2" s="26"/>
      <c r="F2" s="26"/>
      <c r="G2" s="24"/>
      <c r="H2" s="23"/>
      <c r="I2" s="23"/>
      <c r="J2" s="23"/>
      <c r="K2" s="23"/>
    </row>
    <row r="3" spans="1:11" x14ac:dyDescent="0.25">
      <c r="A3" s="23"/>
      <c r="B3" s="24"/>
      <c r="C3" s="23"/>
      <c r="D3" s="25"/>
      <c r="E3" s="27"/>
      <c r="F3" s="27"/>
      <c r="G3" s="24"/>
      <c r="H3" s="24"/>
      <c r="I3" s="24"/>
      <c r="J3" s="24"/>
      <c r="K3" s="24"/>
    </row>
    <row r="4" spans="1:11" x14ac:dyDescent="0.25">
      <c r="A4" s="23"/>
      <c r="B4" s="24"/>
      <c r="C4" s="23"/>
      <c r="D4" s="23"/>
      <c r="E4" s="27"/>
      <c r="F4" s="27"/>
      <c r="G4" s="24"/>
      <c r="H4" s="24"/>
      <c r="I4" s="23"/>
      <c r="J4" s="24"/>
      <c r="K4" s="24"/>
    </row>
    <row r="5" spans="1:11" x14ac:dyDescent="0.25">
      <c r="A5" s="23"/>
      <c r="B5" s="24"/>
      <c r="C5" s="23"/>
      <c r="D5" s="25"/>
      <c r="E5" s="27"/>
      <c r="F5" s="27"/>
      <c r="G5" s="24"/>
      <c r="H5" s="24"/>
      <c r="I5" s="24"/>
      <c r="J5" s="24"/>
      <c r="K5" s="24"/>
    </row>
    <row r="6" spans="1:11" x14ac:dyDescent="0.25">
      <c r="A6" s="23"/>
      <c r="B6" s="24"/>
      <c r="C6" s="23"/>
      <c r="D6" s="23"/>
      <c r="E6" s="27"/>
      <c r="F6" s="27"/>
      <c r="G6" s="24"/>
      <c r="H6" s="24"/>
      <c r="I6" s="24"/>
      <c r="J6" s="24"/>
      <c r="K6" s="24"/>
    </row>
    <row r="7" spans="1:11" x14ac:dyDescent="0.25">
      <c r="A7" s="23"/>
      <c r="B7" s="24"/>
      <c r="C7" s="23"/>
      <c r="D7" s="25"/>
      <c r="E7" s="27"/>
      <c r="F7" s="27"/>
      <c r="G7" s="23"/>
      <c r="H7" s="24"/>
      <c r="I7" s="24"/>
      <c r="J7" s="24"/>
      <c r="K7" s="2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2025-08-04T17:02:09Z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