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13_ncr:1_{BD56C76B-3DD9-4912-97CE-91207E14BAF5}" xr6:coauthVersionLast="47" xr6:coauthVersionMax="47" xr10:uidLastSave="{00000000-0000-0000-0000-000000000000}"/>
  <bookViews>
    <workbookView xWindow="-120" yWindow="-120" windowWidth="38640" windowHeight="21120" activeTab="1" xr2:uid="{74C982A1-EE30-4588-AA95-0E58E4E415F0}"/>
  </bookViews>
  <sheets>
    <sheet name="Main" sheetId="1" r:id="rId1"/>
    <sheet name="Model" sheetId="2" r:id="rId2"/>
    <sheet name="Debt" sheetId="5" r:id="rId3"/>
    <sheet name="Product Growth" sheetId="7" r:id="rId4"/>
    <sheet name="TAM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" l="1"/>
  <c r="U40" i="2"/>
  <c r="U26" i="2"/>
  <c r="U38" i="2"/>
  <c r="W27" i="2"/>
  <c r="U45" i="2" s="1"/>
  <c r="V27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8" i="2"/>
  <c r="D38" i="2"/>
  <c r="E38" i="2"/>
  <c r="F38" i="2"/>
  <c r="G38" i="2"/>
  <c r="H38" i="2"/>
  <c r="H40" i="2" s="1"/>
  <c r="I38" i="2"/>
  <c r="J38" i="2"/>
  <c r="K38" i="2"/>
  <c r="K40" i="2" s="1"/>
  <c r="L38" i="2"/>
  <c r="L40" i="2" s="1"/>
  <c r="M38" i="2"/>
  <c r="N38" i="2"/>
  <c r="N40" i="2" s="1"/>
  <c r="O38" i="2"/>
  <c r="P38" i="2"/>
  <c r="Q38" i="2"/>
  <c r="Q40" i="2" s="1"/>
  <c r="R38" i="2"/>
  <c r="S38" i="2"/>
  <c r="S40" i="2" s="1"/>
  <c r="T38" i="2"/>
  <c r="T40" i="2" s="1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V13" i="2" l="1"/>
  <c r="W13" i="2" s="1"/>
  <c r="U16" i="2"/>
  <c r="U22" i="2" s="1"/>
  <c r="U31" i="2"/>
  <c r="U43" i="2"/>
  <c r="I40" i="2"/>
  <c r="M40" i="2"/>
  <c r="J40" i="2"/>
  <c r="O40" i="2"/>
  <c r="P40" i="2"/>
  <c r="R40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C16" i="2"/>
  <c r="C22" i="2" s="1"/>
  <c r="D16" i="2"/>
  <c r="D22" i="2" s="1"/>
  <c r="E16" i="2"/>
  <c r="E22" i="2" s="1"/>
  <c r="F16" i="2"/>
  <c r="F22" i="2" s="1"/>
  <c r="G16" i="2"/>
  <c r="G22" i="2" s="1"/>
  <c r="H16" i="2"/>
  <c r="H22" i="2" s="1"/>
  <c r="I16" i="2"/>
  <c r="I22" i="2" s="1"/>
  <c r="J16" i="2"/>
  <c r="J22" i="2" s="1"/>
  <c r="K16" i="2"/>
  <c r="K22" i="2" s="1"/>
  <c r="L16" i="2"/>
  <c r="L22" i="2" s="1"/>
  <c r="M16" i="2"/>
  <c r="M22" i="2" s="1"/>
  <c r="N16" i="2"/>
  <c r="N22" i="2" s="1"/>
  <c r="O16" i="2"/>
  <c r="O22" i="2" s="1"/>
  <c r="P16" i="2"/>
  <c r="P22" i="2" s="1"/>
  <c r="Q16" i="2"/>
  <c r="Q22" i="2" s="1"/>
  <c r="R16" i="2"/>
  <c r="R22" i="2" s="1"/>
  <c r="S16" i="2"/>
  <c r="S22" i="2" s="1"/>
  <c r="T26" i="2"/>
  <c r="T16" i="2"/>
  <c r="T22" i="2" s="1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charset val="1"/>
          </rPr>
          <t>Alex Quach:</t>
        </r>
        <r>
          <rPr>
            <sz val="9"/>
            <color indexed="81"/>
            <rFont val="Tahoma"/>
            <charset val="1"/>
          </rPr>
          <t xml:space="preserve">
Long Term Debt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B3" authorId="0" shapeId="0" xr:uid="{D074A913-6B60-4D78-9155-E99798FA3FB1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Includes ads</t>
        </r>
      </text>
    </comment>
    <comment ref="U13" authorId="0" shapeId="0" xr:uid="{39161CD3-0EFC-4196-805A-98360A815E6B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0.01 and 811 consensus
beat 811, 6% growth
</t>
        </r>
      </text>
    </comment>
    <comment ref="U27" authorId="0" shapeId="0" xr:uid="{851FF27F-063E-4930-BDDB-B3FAD024347D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<sst xmlns="http://schemas.openxmlformats.org/spreadsheetml/2006/main" count="106" uniqueCount="105">
  <si>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</si>
  <si>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</si>
  <si>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</si>
  <si>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</si>
  <si>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</si>
  <si>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</si>
  <si>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</si>
  <si>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</si>
  <si>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</si>
  <si>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</si>
  <si>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</si>
  <si>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</si>
  <si>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Pretax Income</t>
  </si>
  <si>
    <t>Taxes</t>
  </si>
  <si>
    <t>Net Income</t>
  </si>
  <si>
    <t>FCF</t>
  </si>
  <si>
    <t>Q12022</t>
  </si>
  <si>
    <t>Q22022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</si>
  <si>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</si>
  <si>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</si>
  <si>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</si>
  <si>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</si>
  <si>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</si>
  <si>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</si>
  <si>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</si>
  <si>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</si>
  <si>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</si>
  <si>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</si>
  <si>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</si>
  <si>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</si>
  <si>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</si>
  <si>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</si>
  <si>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</si>
  <si>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</si>
  <si>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</si>
  <si>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GRAB - Grab Holdings Limited (NASDAQ)</t>
  </si>
  <si>
    <t>Cash Per Share</t>
  </si>
  <si>
    <t>Q12021</t>
  </si>
  <si>
    <t>Q22021</t>
  </si>
  <si>
    <t>Q32021</t>
  </si>
  <si>
    <t>Q42021</t>
  </si>
  <si>
    <t>Q12026</t>
  </si>
  <si>
    <t>(Loans in SEA countries, 1.8-10%)</t>
  </si>
  <si>
    <t>Bank &amp; Vehicle Hire Facilities 2025-2029</t>
  </si>
  <si>
    <t xml:space="preserve">Lease Liabilities </t>
  </si>
  <si>
    <t>0% Convertible Senior 2030</t>
  </si>
  <si>
    <t>(Zero-coupon, converts at 6.55 a share)</t>
  </si>
  <si>
    <t>Gross Merchandise Value</t>
  </si>
  <si>
    <t>GMV Per MTU</t>
  </si>
  <si>
    <t>Partner Incentives</t>
  </si>
  <si>
    <t>Consumer Incentives</t>
  </si>
  <si>
    <t>Loan Portfolio</t>
  </si>
  <si>
    <t>Deliveries Revenue</t>
  </si>
  <si>
    <t>Mobility Revenue</t>
  </si>
  <si>
    <t>Cost Of Revenue</t>
  </si>
  <si>
    <t>Sales and Marketing</t>
  </si>
  <si>
    <t>General and Admin</t>
  </si>
  <si>
    <t>R&amp;D</t>
  </si>
  <si>
    <t>Net Impairment losses</t>
  </si>
  <si>
    <t>Other</t>
  </si>
  <si>
    <t>Other Income</t>
  </si>
  <si>
    <t>Net Finance Income</t>
  </si>
  <si>
    <t>Diluted EPS</t>
  </si>
  <si>
    <t>Basic EPS</t>
  </si>
  <si>
    <t>Cash Flow Growth</t>
  </si>
  <si>
    <t>Guidance</t>
  </si>
  <si>
    <t>19% to 22% growth YOY</t>
  </si>
  <si>
    <t>Raised</t>
  </si>
  <si>
    <t>Adjusted EBITDA</t>
  </si>
  <si>
    <t>Group Monthly Transacting Users</t>
  </si>
  <si>
    <t>(IN MILLIONS)</t>
  </si>
  <si>
    <t>Exceeded 2024 Guidance of 2780</t>
  </si>
  <si>
    <t>Met EBITDA Guidance of 313</t>
  </si>
  <si>
    <t>Met Cashflow positive guidance</t>
  </si>
  <si>
    <t>Loans / Finance Revenue</t>
  </si>
  <si>
    <t>Events</t>
  </si>
  <si>
    <t>Acq. Of Jaya Grocer Malaysia</t>
  </si>
  <si>
    <t>GrabUnlimited Subscription rolled out</t>
  </si>
  <si>
    <t>GXS Bank launches first savings product</t>
  </si>
  <si>
    <t>1100 Layoffs</t>
  </si>
  <si>
    <t>First + EBITDA</t>
  </si>
  <si>
    <t>Fully repaid loan</t>
  </si>
  <si>
    <t>2 billion loan opened</t>
  </si>
  <si>
    <t>Oaktree opened 0.94% position</t>
  </si>
  <si>
    <t>Launches Share 274m buyback, prices 1.5b senior convertible</t>
  </si>
  <si>
    <t>Issued Jun 10, 2025</t>
  </si>
  <si>
    <t>(Includes new note)</t>
  </si>
  <si>
    <t>Revenue Growth YOY Q</t>
  </si>
  <si>
    <t>Revenue Growth last Q</t>
  </si>
  <si>
    <t>Major Fund Holders</t>
  </si>
  <si>
    <t>UBER - 13%</t>
  </si>
  <si>
    <t>TIGER GLOBAL - 2.3%</t>
  </si>
  <si>
    <t>OAKTREE CAPITAL - 0.14%</t>
  </si>
  <si>
    <t>SOFTBANK VISION FUND - 9.7%</t>
  </si>
  <si>
    <t>TOYOTA - 5.4%</t>
  </si>
  <si>
    <t>Main Compeititors</t>
  </si>
  <si>
    <t>GOTO - Indonesia superapp.  Together, they would control 90% of the market.  Cash burnout on GOTO is extreme, with negative EBITDA from GOTO</t>
  </si>
  <si>
    <t>SEA - Singaporean e-commerce with ShopeeFood, ShopeePay, SeaMoney</t>
  </si>
  <si>
    <t>(5-7% growth quarter on quarter)</t>
  </si>
  <si>
    <t>(7% growth quarter on quarter)</t>
  </si>
  <si>
    <t>Current GRAB Penetration is still single digit</t>
  </si>
  <si>
    <t>XanhSm - Price war with GRAB, burning cash while GRAB is still EBITDA positive</t>
  </si>
  <si>
    <t>Guided 3330 to 3400 revenue:</t>
  </si>
  <si>
    <t>Adjusted EBITDA 460-480:</t>
  </si>
  <si>
    <t>Guidance 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</si>
</sst>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5" fillId="0" borderId="0" xfId="0" applyFont="1"/>
    <xf numFmtId="3" fontId="5" fillId="0" borderId="0" xfId="0" applyNumberFormat="1" applyFont="1"/>
    <xf numFmtId="3" fontId="7" fillId="0" borderId="0" xfId="0" applyNumberFormat="1" applyFont="1"/>
    <xf numFmtId="4" fontId="5" fillId="0" borderId="0" xfId="0" applyNumberFormat="1" applyFont="1"/>
    <xf numFmtId="0" fontId="8" fillId="0" borderId="0" xfId="2" applyFont="1"/>
    <xf numFmtId="164" fontId="5" fillId="0" borderId="0" xfId="0" applyNumberFormat="1" applyFont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0" fontId="0" fillId="2" borderId="0" xfId="0" applyFill="1"/>
    <xf numFmtId="9" fontId="0" fillId="0" borderId="0" xfId="1" applyFont="1"/>
    <xf numFmtId="10" fontId="0" fillId="0" borderId="0" xfId="0" applyNumberFormat="1"/>
    <xf numFmtId="9" fontId="0" fillId="0" borderId="0" xfId="1" applyFont="1" applyFill="1"/>
    <xf numFmtId="3" fontId="7" fillId="2" borderId="0" xfId="0" applyNumberFormat="1" applyFont="1" applyFill="1"/>
    <xf numFmtId="0" fontId="7" fillId="2" borderId="0" xfId="0" applyFont="1" applyFill="1"/>
    <xf numFmtId="0" fontId="7" fillId="0" borderId="0" xfId="0" applyFont="1"/>
    <xf numFmtId="164" fontId="5" fillId="3" borderId="0" xfId="0" applyNumberFormat="1" applyFont="1" applyFill="1"/>
    <xf numFmtId="0" fontId="2" fillId="3" borderId="0" xfId="0" applyFont="1" applyFill="1"/>
    <xf numFmtId="164" fontId="5" fillId="4" borderId="0" xfId="0" applyNumberFormat="1" applyFont="1" applyFill="1"/>
    <xf numFmtId="1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2" xfId="0" applyFill="1" applyBorder="1"/>
    <xf numFmtId="1" fontId="0" fillId="2" borderId="0" xfId="0" applyNumberFormat="1" applyFill="1"/>
    <xf numFmtId="1" fontId="0" fillId="2" borderId="2" xfId="0" applyNumberFormat="1" applyFill="1" applyBorder="1"/>
    <xf numFmtId="1" fontId="2" fillId="3" borderId="0" xfId="0" applyNumberFormat="1" applyFont="1" applyFill="1"/>
    <xf numFmtId="1" fontId="2" fillId="2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172920</xdr:colOff>
      <xdr:row>29</xdr:row>
      <xdr:rowOff>29350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CF5F76-7ECB-5282-C5E4-112683D3F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36120" cy="5553850"/>
        </a:xfrm>
        <a:prstGeom prst="rect">
          <a:avLst/>
        </a:prstGeom>
      </xdr:spPr>
    </xdr:pic>
    <xdr:clientData/>
  </xdr:twoCellAnchor>
  <xdr:twoCellAnchor editAs="oneCell">
    <xdr:from>
      <xdr:col>17</xdr:col>
      <xdr:colOff>209550</xdr:colOff>
      <xdr:row>0</xdr:row>
      <xdr:rowOff>0</xdr:rowOff>
    </xdr:from>
    <xdr:to>
      <xdr:col>34</xdr:col>
      <xdr:colOff>287207</xdr:colOff>
      <xdr:row>27</xdr:row>
      <xdr:rowOff>57876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13575A-DE90-B280-EA87-E72B464E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50" y="0"/>
          <a:ext cx="10440857" cy="5201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15</xdr:col>
      <xdr:colOff>229902</xdr:colOff>
      <xdr:row>32</xdr:row>
      <xdr:rowOff>143738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322ACB-3B97-A233-A26E-965237423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57150"/>
          <a:ext cx="9326277" cy="6182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9"/>
  <sheetViews>
    <sheetView workbookViewId="0">
      <selection activeCell="B8" sqref="B8"/>
    </sheetView>
  </sheetViews>
  <sheetFormatPr defaultRowHeight="15" x14ac:dyDescent="0.25"/>
  <cols>
    <col min="1" max="1" width="18.5703125" bestFit="1" customWidth="1"/>
    <col min="2" max="2" width="10.7109375" bestFit="1" customWidth="1"/>
    <col min="3" max="3" width="28.42578125" bestFit="1" customWidth="1"/>
    <col min="4" max="4" width="15.85546875" bestFit="1" customWidth="1"/>
  </cols>
  <sheetData>
    <row r="1" spans="1:5" x14ac:dyDescent="0.25">
      <c r="A1" t="s">
        <v>1</v>
      </c>
      <c r="B1" t="s">
        <v>35</v>
      </c>
    </row>
    <row r="3" spans="1:5" x14ac:dyDescent="0.25">
      <c r="A3" t="s">
        <v>6</v>
      </c>
    </row>
    <row r="4" spans="1:5" x14ac:dyDescent="0.25">
      <c r="A4" t="s">
        <v>0</v>
      </c>
      <c r="B4">
        <v>5.34</v>
      </c>
      <c r="C4" s="1">
        <v>45858</v>
      </c>
    </row>
    <row r="5" spans="1:5" x14ac:dyDescent="0.25">
      <c r="A5" t="s">
        <v>2</v>
      </c>
      <c r="B5">
        <v>4000</v>
      </c>
      <c r="C5" t="s">
        <v>5</v>
      </c>
    </row>
    <row r="6" spans="1:5" x14ac:dyDescent="0.25">
      <c r="A6" t="s">
        <v>3</v>
      </c>
      <c r="B6">
        <f xml:space="preserve"> B4 * B5</f>
        <v>21360</v>
      </c>
    </row>
    <row r="7" spans="1:5" x14ac:dyDescent="0.25">
      <c r="A7" t="s">
        <v>30</v>
      </c>
      <c r="B7">
        <v>7600</v>
      </c>
    </row>
    <row r="8" spans="1:5" x14ac:dyDescent="0.25">
      <c r="A8" t="s">
        <v>4</v>
      </c>
      <c r="B8">
        <v>1888</v>
      </c>
      <c r="C8" t="s">
        <v>86</v>
      </c>
      <c r="D8" t="s">
        <v>36</v>
      </c>
      <c r="E8">
        <v>1.49</v>
      </c>
    </row>
    <row r="9" spans="1:5" x14ac:dyDescent="0.25">
      <c r="A9" t="s">
        <v>7</v>
      </c>
      <c r="B9">
        <f>B6 - B7 + B8</f>
        <v>15648</v>
      </c>
      <c r="D9" t="s">
        <v>31</v>
      </c>
      <c r="E9">
        <v>1.57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D71"/>
  <sheetViews>
    <sheetView tabSelected="1" workbookViewId="0">
      <selection activeCell="T36" sqref="T36"/>
    </sheetView>
  </sheetViews>
  <sheetFormatPr defaultRowHeight="15" outlineLevelRow="1" x14ac:dyDescent="0.25"/>
  <cols>
    <col min="2" max="2" width="23.85546875" bestFit="1" customWidth="1"/>
    <col min="15" max="18" width="13.140625" customWidth="1"/>
    <col min="19" max="19" width="29.140625" bestFit="1" customWidth="1"/>
    <col min="20" max="20" width="26.85546875" bestFit="1" customWidth="1"/>
    <col min="21" max="21" width="10.5703125" bestFit="1" customWidth="1"/>
    <col min="22" max="22" width="9.28515625" bestFit="1" customWidth="1"/>
    <col min="23" max="23" width="9.5703125" bestFit="1" customWidth="1"/>
  </cols>
  <sheetData>
    <row r="1" spans="1:24" x14ac:dyDescent="0.25">
      <c r="A1" s="6" t="s">
        <v>8</v>
      </c>
      <c r="B1" t="s">
        <v>70</v>
      </c>
    </row>
    <row r="2" spans="1:24" x14ac:dyDescent="0.25">
      <c r="A2" s="7"/>
      <c r="B2" s="7"/>
      <c r="C2" s="7"/>
      <c r="D2" s="7" t="s">
        <v>37</v>
      </c>
      <c r="E2" s="7" t="s">
        <v>38</v>
      </c>
      <c r="F2" s="7" t="s">
        <v>39</v>
      </c>
      <c r="G2" s="7" t="s">
        <v>40</v>
      </c>
      <c r="H2" s="7" t="s">
        <v>16</v>
      </c>
      <c r="I2" s="7" t="s">
        <v>17</v>
      </c>
      <c r="J2" s="7" t="s">
        <v>18</v>
      </c>
      <c r="K2" s="7" t="s">
        <v>19</v>
      </c>
      <c r="L2" s="7" t="s">
        <v>20</v>
      </c>
      <c r="M2" s="22" t="s">
        <v>21</v>
      </c>
      <c r="N2" s="20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27</v>
      </c>
      <c r="T2" s="7" t="s">
        <v>5</v>
      </c>
      <c r="U2" s="7" t="s">
        <v>32</v>
      </c>
      <c r="V2" s="7" t="s">
        <v>33</v>
      </c>
      <c r="W2" s="7" t="s">
        <v>34</v>
      </c>
      <c r="X2" s="7" t="s">
        <v>41</v>
      </c>
    </row>
    <row r="3" spans="1:24" x14ac:dyDescent="0.25">
      <c r="A3" s="3"/>
      <c r="B3" s="3" t="s">
        <v>47</v>
      </c>
      <c r="C3" s="3"/>
      <c r="D3" s="3">
        <v>3644</v>
      </c>
      <c r="E3" s="3">
        <v>3878</v>
      </c>
      <c r="F3" s="3">
        <v>4038</v>
      </c>
      <c r="G3" s="3">
        <v>4501</v>
      </c>
      <c r="H3" s="3">
        <v>4805</v>
      </c>
      <c r="I3" s="3">
        <v>5055</v>
      </c>
      <c r="J3" s="3">
        <v>5080</v>
      </c>
      <c r="K3" s="3">
        <v>4997</v>
      </c>
      <c r="L3" s="3">
        <v>3600</v>
      </c>
      <c r="M3">
        <v>3939</v>
      </c>
      <c r="N3">
        <v>4063</v>
      </c>
      <c r="O3">
        <v>4183</v>
      </c>
      <c r="P3">
        <v>4242</v>
      </c>
      <c r="Q3">
        <v>4434</v>
      </c>
      <c r="R3">
        <v>4659</v>
      </c>
      <c r="S3">
        <v>5028</v>
      </c>
      <c r="T3">
        <v>4932</v>
      </c>
      <c r="U3">
        <v>5354</v>
      </c>
    </row>
    <row r="4" spans="1:24" x14ac:dyDescent="0.25">
      <c r="A4" s="3"/>
      <c r="B4" s="3" t="s">
        <v>69</v>
      </c>
      <c r="C4" s="3"/>
      <c r="D4" s="3">
        <v>28</v>
      </c>
      <c r="E4" s="3">
        <v>29.1</v>
      </c>
      <c r="F4" s="3">
        <v>25.9</v>
      </c>
      <c r="G4" s="3">
        <v>29.6</v>
      </c>
      <c r="H4" s="3">
        <v>30.9</v>
      </c>
      <c r="I4" s="3">
        <v>32.6</v>
      </c>
      <c r="J4" s="3">
        <v>33.5</v>
      </c>
      <c r="K4" s="3">
        <v>33.6</v>
      </c>
      <c r="L4" s="3">
        <v>33.299999999999997</v>
      </c>
      <c r="M4">
        <v>34.9</v>
      </c>
      <c r="N4">
        <v>36</v>
      </c>
      <c r="O4">
        <v>37.700000000000003</v>
      </c>
      <c r="P4">
        <v>38.5</v>
      </c>
      <c r="Q4">
        <v>40.9</v>
      </c>
      <c r="R4">
        <v>41.9</v>
      </c>
      <c r="S4">
        <v>43.9</v>
      </c>
      <c r="T4">
        <v>44.5</v>
      </c>
      <c r="U4">
        <v>46.2</v>
      </c>
    </row>
    <row r="5" spans="1:24" x14ac:dyDescent="0.25">
      <c r="A5" s="3"/>
      <c r="B5" s="3" t="s">
        <v>48</v>
      </c>
      <c r="C5" s="3"/>
      <c r="D5" s="3">
        <v>130</v>
      </c>
      <c r="E5" s="3">
        <v>133</v>
      </c>
      <c r="F5" s="3">
        <v>156</v>
      </c>
      <c r="G5" s="3">
        <v>152</v>
      </c>
      <c r="H5" s="3">
        <v>155</v>
      </c>
      <c r="I5" s="3">
        <v>155</v>
      </c>
      <c r="J5" s="3">
        <v>151</v>
      </c>
      <c r="K5" s="3">
        <v>149</v>
      </c>
      <c r="L5" s="3">
        <v>125</v>
      </c>
      <c r="M5">
        <v>128</v>
      </c>
      <c r="N5">
        <v>128</v>
      </c>
      <c r="O5">
        <v>125</v>
      </c>
      <c r="P5">
        <v>123</v>
      </c>
      <c r="Q5">
        <v>121</v>
      </c>
      <c r="R5">
        <v>124</v>
      </c>
      <c r="S5">
        <v>126</v>
      </c>
      <c r="T5">
        <v>122</v>
      </c>
      <c r="U5">
        <v>127</v>
      </c>
    </row>
    <row r="6" spans="1:24" x14ac:dyDescent="0.25">
      <c r="A6" s="3"/>
      <c r="B6" s="3" t="s">
        <v>49</v>
      </c>
      <c r="C6" s="3"/>
      <c r="D6" s="3">
        <v>139</v>
      </c>
      <c r="E6" s="3">
        <v>172</v>
      </c>
      <c r="F6" s="3">
        <v>187</v>
      </c>
      <c r="G6" s="3">
        <v>218</v>
      </c>
      <c r="H6" s="3">
        <v>216</v>
      </c>
      <c r="I6" s="3">
        <v>212</v>
      </c>
      <c r="J6" s="3">
        <v>199</v>
      </c>
      <c r="K6" s="3">
        <v>174</v>
      </c>
      <c r="L6" s="3">
        <v>169</v>
      </c>
      <c r="M6">
        <v>175</v>
      </c>
      <c r="N6">
        <v>165</v>
      </c>
      <c r="O6">
        <v>172</v>
      </c>
      <c r="P6">
        <v>177</v>
      </c>
      <c r="Q6">
        <v>186</v>
      </c>
      <c r="R6">
        <v>187</v>
      </c>
      <c r="S6">
        <v>204</v>
      </c>
      <c r="T6">
        <v>215</v>
      </c>
      <c r="U6">
        <v>239</v>
      </c>
    </row>
    <row r="7" spans="1:24" x14ac:dyDescent="0.25">
      <c r="A7" s="3"/>
      <c r="B7" s="3" t="s">
        <v>50</v>
      </c>
      <c r="C7" s="3"/>
      <c r="D7" s="3">
        <v>186</v>
      </c>
      <c r="E7" s="3">
        <v>243</v>
      </c>
      <c r="F7" s="3">
        <v>271</v>
      </c>
      <c r="G7" s="3">
        <v>365</v>
      </c>
      <c r="H7" s="3">
        <v>344</v>
      </c>
      <c r="I7" s="3">
        <v>311</v>
      </c>
      <c r="J7" s="3">
        <v>277</v>
      </c>
      <c r="K7" s="3">
        <v>238</v>
      </c>
      <c r="L7" s="3">
        <v>222</v>
      </c>
      <c r="M7">
        <v>245</v>
      </c>
      <c r="N7">
        <v>216</v>
      </c>
      <c r="O7">
        <v>225</v>
      </c>
      <c r="P7">
        <v>239</v>
      </c>
      <c r="Q7">
        <v>266</v>
      </c>
      <c r="R7">
        <v>275</v>
      </c>
      <c r="S7">
        <v>308</v>
      </c>
      <c r="T7">
        <v>286</v>
      </c>
      <c r="U7">
        <v>307</v>
      </c>
    </row>
    <row r="8" spans="1:24" x14ac:dyDescent="0.25">
      <c r="A8" s="3"/>
      <c r="B8" s="3" t="s">
        <v>51</v>
      </c>
      <c r="C8" s="3"/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196</v>
      </c>
      <c r="M8">
        <v>233</v>
      </c>
      <c r="N8">
        <v>275</v>
      </c>
      <c r="O8">
        <v>326</v>
      </c>
      <c r="P8">
        <v>363</v>
      </c>
      <c r="Q8">
        <v>397</v>
      </c>
      <c r="R8">
        <v>498</v>
      </c>
      <c r="S8">
        <v>536</v>
      </c>
      <c r="T8">
        <v>566</v>
      </c>
      <c r="U8">
        <v>708</v>
      </c>
    </row>
    <row r="9" spans="1:2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24" x14ac:dyDescent="0.25">
      <c r="A10" s="3"/>
      <c r="B10" s="3" t="s">
        <v>52</v>
      </c>
      <c r="C10" s="3"/>
      <c r="D10" s="3">
        <v>53</v>
      </c>
      <c r="E10" s="3">
        <v>45</v>
      </c>
      <c r="F10" s="3">
        <v>49</v>
      </c>
      <c r="G10" s="3">
        <v>1</v>
      </c>
      <c r="H10" s="3">
        <v>91</v>
      </c>
      <c r="I10" s="3">
        <v>134</v>
      </c>
      <c r="J10" s="3">
        <v>171</v>
      </c>
      <c r="K10" s="3">
        <v>268</v>
      </c>
      <c r="L10" s="3">
        <v>294</v>
      </c>
      <c r="M10">
        <v>320</v>
      </c>
      <c r="N10">
        <v>335</v>
      </c>
      <c r="O10">
        <v>362</v>
      </c>
      <c r="P10">
        <v>350</v>
      </c>
      <c r="Q10">
        <v>356</v>
      </c>
      <c r="R10">
        <v>380</v>
      </c>
      <c r="S10">
        <v>407</v>
      </c>
      <c r="T10">
        <v>415</v>
      </c>
      <c r="U10">
        <v>439</v>
      </c>
    </row>
    <row r="11" spans="1:24" x14ac:dyDescent="0.25">
      <c r="A11" s="3"/>
      <c r="B11" s="3" t="s">
        <v>53</v>
      </c>
      <c r="C11" s="3"/>
      <c r="D11" s="3">
        <v>145</v>
      </c>
      <c r="E11" s="3">
        <v>118</v>
      </c>
      <c r="F11" s="3">
        <v>88</v>
      </c>
      <c r="G11" s="3">
        <v>106</v>
      </c>
      <c r="H11" s="3">
        <v>112</v>
      </c>
      <c r="I11" s="3">
        <v>161</v>
      </c>
      <c r="J11" s="3">
        <v>176</v>
      </c>
      <c r="K11" s="3">
        <v>189</v>
      </c>
      <c r="L11" s="3">
        <v>194</v>
      </c>
      <c r="M11">
        <v>208</v>
      </c>
      <c r="N11">
        <v>231</v>
      </c>
      <c r="O11">
        <v>237</v>
      </c>
      <c r="P11">
        <v>247</v>
      </c>
      <c r="Q11">
        <v>247</v>
      </c>
      <c r="R11">
        <v>271</v>
      </c>
      <c r="S11">
        <v>282</v>
      </c>
      <c r="T11">
        <v>282</v>
      </c>
      <c r="U11">
        <v>295</v>
      </c>
    </row>
    <row r="12" spans="1:24" x14ac:dyDescent="0.25">
      <c r="A12" s="3"/>
      <c r="B12" s="3" t="s">
        <v>74</v>
      </c>
      <c r="C12" s="3"/>
      <c r="D12" s="3">
        <v>8</v>
      </c>
      <c r="E12" s="3">
        <v>6</v>
      </c>
      <c r="F12" s="3">
        <v>14</v>
      </c>
      <c r="G12" s="3">
        <v>-1</v>
      </c>
      <c r="H12" s="3">
        <v>11</v>
      </c>
      <c r="I12" s="3">
        <v>13</v>
      </c>
      <c r="J12" s="3">
        <v>20</v>
      </c>
      <c r="K12" s="3">
        <v>28</v>
      </c>
      <c r="L12" s="3">
        <v>36</v>
      </c>
      <c r="M12">
        <v>39</v>
      </c>
      <c r="N12">
        <v>48</v>
      </c>
      <c r="O12">
        <v>54</v>
      </c>
      <c r="P12">
        <v>55</v>
      </c>
      <c r="Q12">
        <v>60</v>
      </c>
      <c r="R12">
        <v>64</v>
      </c>
      <c r="S12">
        <v>74</v>
      </c>
      <c r="T12">
        <v>75</v>
      </c>
      <c r="U12">
        <v>84</v>
      </c>
    </row>
    <row r="13" spans="1:24" s="8" customFormat="1" x14ac:dyDescent="0.25">
      <c r="A13" s="4"/>
      <c r="B13" s="17" t="s">
        <v>9</v>
      </c>
      <c r="C13" s="17"/>
      <c r="D13" s="12">
        <v>216</v>
      </c>
      <c r="E13" s="12">
        <v>179</v>
      </c>
      <c r="F13" s="12">
        <v>157</v>
      </c>
      <c r="G13" s="12">
        <v>122</v>
      </c>
      <c r="H13" s="12">
        <v>228</v>
      </c>
      <c r="I13" s="12">
        <v>321</v>
      </c>
      <c r="J13" s="12">
        <v>382</v>
      </c>
      <c r="K13" s="12">
        <v>502</v>
      </c>
      <c r="L13" s="12">
        <v>525</v>
      </c>
      <c r="M13" s="12">
        <v>567</v>
      </c>
      <c r="N13" s="12">
        <v>615</v>
      </c>
      <c r="O13" s="12">
        <v>653</v>
      </c>
      <c r="P13" s="12">
        <v>653</v>
      </c>
      <c r="Q13" s="12">
        <v>664</v>
      </c>
      <c r="R13" s="12">
        <v>716</v>
      </c>
      <c r="S13" s="12">
        <v>764</v>
      </c>
      <c r="T13" s="12">
        <v>773</v>
      </c>
      <c r="U13" s="36">
        <v>819</v>
      </c>
      <c r="V13" s="23">
        <f t="shared" ref="U13:W13" si="0" xml:space="preserve"> U13 * 1.05</f>
        <v>859.95</v>
      </c>
      <c r="W13" s="23">
        <f t="shared" si="0"/>
        <v>902.9475000000001</v>
      </c>
    </row>
    <row r="14" spans="1:24" x14ac:dyDescent="0.25">
      <c r="A14" s="3"/>
      <c r="B14" s="3" t="s">
        <v>60</v>
      </c>
      <c r="C14" s="3"/>
      <c r="D14" s="3">
        <v>6</v>
      </c>
      <c r="E14" s="3">
        <v>10</v>
      </c>
      <c r="F14" s="3">
        <v>3</v>
      </c>
      <c r="G14" s="3">
        <v>0</v>
      </c>
      <c r="H14" s="3">
        <v>3</v>
      </c>
      <c r="I14" s="3">
        <v>3</v>
      </c>
      <c r="J14" s="3">
        <v>3</v>
      </c>
      <c r="K14" s="3">
        <v>0</v>
      </c>
      <c r="L14" s="3">
        <v>3</v>
      </c>
      <c r="M14">
        <v>3</v>
      </c>
      <c r="N14">
        <v>6</v>
      </c>
      <c r="O14">
        <v>5</v>
      </c>
      <c r="P14">
        <v>2</v>
      </c>
      <c r="Q14">
        <v>4</v>
      </c>
      <c r="R14">
        <v>6</v>
      </c>
      <c r="S14">
        <v>5</v>
      </c>
      <c r="T14">
        <v>8</v>
      </c>
      <c r="U14">
        <v>8</v>
      </c>
    </row>
    <row r="15" spans="1:24" x14ac:dyDescent="0.25">
      <c r="A15" s="3"/>
      <c r="B15" s="3" t="s">
        <v>54</v>
      </c>
      <c r="C15" s="3"/>
      <c r="D15" s="9">
        <v>241</v>
      </c>
      <c r="E15" s="9">
        <v>266</v>
      </c>
      <c r="F15" s="9">
        <v>266</v>
      </c>
      <c r="G15" s="9">
        <v>298</v>
      </c>
      <c r="H15" s="9">
        <v>310</v>
      </c>
      <c r="I15" s="9">
        <v>337</v>
      </c>
      <c r="J15" s="9">
        <v>321</v>
      </c>
      <c r="K15" s="9">
        <v>388</v>
      </c>
      <c r="L15" s="9">
        <v>372</v>
      </c>
      <c r="M15" s="9">
        <v>376</v>
      </c>
      <c r="N15" s="9">
        <v>375</v>
      </c>
      <c r="O15">
        <v>377</v>
      </c>
      <c r="P15" s="9">
        <v>394</v>
      </c>
      <c r="Q15" s="11">
        <v>338</v>
      </c>
      <c r="R15">
        <v>409</v>
      </c>
      <c r="S15">
        <v>432</v>
      </c>
      <c r="T15">
        <v>449</v>
      </c>
      <c r="U15">
        <v>465</v>
      </c>
    </row>
    <row r="16" spans="1:24" s="8" customFormat="1" x14ac:dyDescent="0.25">
      <c r="A16" s="4"/>
      <c r="B16" s="17" t="s">
        <v>10</v>
      </c>
      <c r="C16" s="12">
        <f t="shared" ref="C16:S16" si="1">C13 + C14 -C15</f>
        <v>0</v>
      </c>
      <c r="D16" s="12">
        <f t="shared" si="1"/>
        <v>-19</v>
      </c>
      <c r="E16" s="12">
        <f t="shared" si="1"/>
        <v>-77</v>
      </c>
      <c r="F16" s="12">
        <f t="shared" si="1"/>
        <v>-106</v>
      </c>
      <c r="G16" s="12">
        <f t="shared" si="1"/>
        <v>-176</v>
      </c>
      <c r="H16" s="12">
        <f t="shared" si="1"/>
        <v>-79</v>
      </c>
      <c r="I16" s="12">
        <f t="shared" si="1"/>
        <v>-13</v>
      </c>
      <c r="J16" s="12">
        <f t="shared" si="1"/>
        <v>64</v>
      </c>
      <c r="K16" s="12">
        <f t="shared" si="1"/>
        <v>114</v>
      </c>
      <c r="L16" s="12">
        <f t="shared" si="1"/>
        <v>156</v>
      </c>
      <c r="M16" s="12">
        <f t="shared" si="1"/>
        <v>194</v>
      </c>
      <c r="N16" s="12">
        <f t="shared" si="1"/>
        <v>246</v>
      </c>
      <c r="O16" s="12">
        <f t="shared" si="1"/>
        <v>281</v>
      </c>
      <c r="P16" s="12">
        <f t="shared" si="1"/>
        <v>261</v>
      </c>
      <c r="Q16" s="12">
        <f t="shared" si="1"/>
        <v>330</v>
      </c>
      <c r="R16" s="12">
        <f t="shared" si="1"/>
        <v>313</v>
      </c>
      <c r="S16" s="12">
        <f t="shared" si="1"/>
        <v>337</v>
      </c>
      <c r="T16" s="12">
        <f>T13 + T14 -T15</f>
        <v>332</v>
      </c>
      <c r="U16" s="12">
        <f>U13 + U14 -U15</f>
        <v>362</v>
      </c>
    </row>
    <row r="17" spans="1:23" outlineLevel="1" x14ac:dyDescent="0.25">
      <c r="A17" s="3"/>
      <c r="B17" s="3" t="s">
        <v>55</v>
      </c>
      <c r="C17" s="3"/>
      <c r="D17" s="11">
        <v>45</v>
      </c>
      <c r="E17" s="11">
        <v>60</v>
      </c>
      <c r="F17" s="11">
        <v>51</v>
      </c>
      <c r="G17" s="11">
        <v>84</v>
      </c>
      <c r="H17" s="11">
        <v>70</v>
      </c>
      <c r="I17" s="11">
        <v>72</v>
      </c>
      <c r="J17" s="11">
        <v>66</v>
      </c>
      <c r="K17" s="11">
        <v>70</v>
      </c>
      <c r="L17" s="11">
        <v>70</v>
      </c>
      <c r="M17" s="11">
        <v>63</v>
      </c>
      <c r="N17" s="11">
        <v>76</v>
      </c>
      <c r="O17" s="11">
        <v>84</v>
      </c>
      <c r="P17" s="11">
        <v>71</v>
      </c>
      <c r="Q17" s="11">
        <v>79</v>
      </c>
      <c r="R17" s="11">
        <v>82</v>
      </c>
      <c r="S17" s="11">
        <v>93</v>
      </c>
      <c r="T17">
        <v>82</v>
      </c>
      <c r="U17" s="11">
        <v>89</v>
      </c>
    </row>
    <row r="18" spans="1:23" outlineLevel="1" x14ac:dyDescent="0.25">
      <c r="A18" s="3"/>
      <c r="B18" s="3" t="s">
        <v>56</v>
      </c>
      <c r="C18" s="3"/>
      <c r="D18" s="11">
        <v>89</v>
      </c>
      <c r="E18" s="11">
        <v>154</v>
      </c>
      <c r="F18" s="11">
        <v>152</v>
      </c>
      <c r="G18" s="11">
        <v>176</v>
      </c>
      <c r="H18" s="11">
        <v>169</v>
      </c>
      <c r="I18" s="11">
        <v>162</v>
      </c>
      <c r="J18" s="11">
        <v>150</v>
      </c>
      <c r="K18" s="11">
        <v>166</v>
      </c>
      <c r="L18" s="11">
        <v>147</v>
      </c>
      <c r="M18" s="11">
        <v>137</v>
      </c>
      <c r="N18" s="11">
        <v>131</v>
      </c>
      <c r="O18">
        <v>136</v>
      </c>
      <c r="P18" s="11">
        <v>127</v>
      </c>
      <c r="Q18" s="11">
        <v>130</v>
      </c>
      <c r="R18">
        <v>112</v>
      </c>
      <c r="S18">
        <v>142</v>
      </c>
      <c r="T18">
        <v>113</v>
      </c>
      <c r="U18">
        <v>118</v>
      </c>
    </row>
    <row r="19" spans="1:23" outlineLevel="1" x14ac:dyDescent="0.25">
      <c r="A19" s="3"/>
      <c r="B19" s="3" t="s">
        <v>57</v>
      </c>
      <c r="C19" s="3"/>
      <c r="D19" s="11">
        <v>75</v>
      </c>
      <c r="E19" s="11">
        <v>91</v>
      </c>
      <c r="F19" s="11">
        <v>93</v>
      </c>
      <c r="G19" s="11">
        <v>95</v>
      </c>
      <c r="H19" s="11">
        <v>119</v>
      </c>
      <c r="I19" s="11">
        <v>121</v>
      </c>
      <c r="J19" s="11">
        <v>116</v>
      </c>
      <c r="K19" s="11">
        <v>110</v>
      </c>
      <c r="L19" s="11">
        <v>128</v>
      </c>
      <c r="M19" s="11">
        <v>91</v>
      </c>
      <c r="N19" s="11">
        <v>99</v>
      </c>
      <c r="O19">
        <v>103</v>
      </c>
      <c r="P19">
        <v>116</v>
      </c>
      <c r="Q19" s="11">
        <v>104</v>
      </c>
      <c r="R19">
        <v>97</v>
      </c>
      <c r="S19">
        <v>93</v>
      </c>
      <c r="T19">
        <v>121</v>
      </c>
      <c r="U19">
        <v>113</v>
      </c>
    </row>
    <row r="20" spans="1:23" outlineLevel="1" x14ac:dyDescent="0.25">
      <c r="A20" s="3"/>
      <c r="B20" s="3" t="s">
        <v>58</v>
      </c>
      <c r="C20" s="3"/>
      <c r="D20" s="11">
        <v>3</v>
      </c>
      <c r="E20" s="11">
        <v>7</v>
      </c>
      <c r="F20" s="11">
        <v>-2</v>
      </c>
      <c r="G20" s="11">
        <v>11</v>
      </c>
      <c r="H20" s="11">
        <v>8</v>
      </c>
      <c r="I20" s="11">
        <v>15</v>
      </c>
      <c r="J20" s="11">
        <v>17</v>
      </c>
      <c r="K20" s="11">
        <v>19</v>
      </c>
      <c r="L20" s="11">
        <v>13</v>
      </c>
      <c r="M20" s="11">
        <v>20</v>
      </c>
      <c r="N20" s="11">
        <v>18</v>
      </c>
      <c r="O20">
        <v>21</v>
      </c>
      <c r="P20">
        <v>20</v>
      </c>
      <c r="Q20" s="11">
        <v>20</v>
      </c>
      <c r="R20">
        <v>19</v>
      </c>
      <c r="S20">
        <v>36</v>
      </c>
      <c r="T20">
        <v>33</v>
      </c>
      <c r="U20">
        <v>33</v>
      </c>
    </row>
    <row r="21" spans="1:23" outlineLevel="1" x14ac:dyDescent="0.25">
      <c r="A21" s="3"/>
      <c r="B21" s="3" t="s">
        <v>59</v>
      </c>
      <c r="C21" s="3"/>
      <c r="D21" s="11">
        <v>0</v>
      </c>
      <c r="E21" s="11">
        <v>0</v>
      </c>
      <c r="F21" s="11">
        <v>1</v>
      </c>
      <c r="G21" s="11">
        <v>15</v>
      </c>
      <c r="H21" s="11">
        <v>0</v>
      </c>
      <c r="I21" s="11">
        <v>1</v>
      </c>
      <c r="J21" s="11">
        <v>5</v>
      </c>
      <c r="K21" s="11">
        <v>4</v>
      </c>
      <c r="L21" s="11">
        <v>2</v>
      </c>
      <c r="M21" s="11">
        <v>59</v>
      </c>
      <c r="N21" s="11">
        <v>15</v>
      </c>
      <c r="O21">
        <v>-17</v>
      </c>
      <c r="P21">
        <v>2</v>
      </c>
      <c r="Q21" s="11">
        <v>3</v>
      </c>
      <c r="R21">
        <v>41</v>
      </c>
      <c r="S21">
        <v>-31</v>
      </c>
      <c r="T21">
        <v>4</v>
      </c>
      <c r="U21">
        <v>2</v>
      </c>
    </row>
    <row r="22" spans="1:23" s="8" customFormat="1" x14ac:dyDescent="0.25">
      <c r="A22" s="4"/>
      <c r="B22" s="17" t="s">
        <v>11</v>
      </c>
      <c r="C22" s="12">
        <f t="shared" ref="C22:S22" si="2">C16-SUM(C17:C21)</f>
        <v>0</v>
      </c>
      <c r="D22" s="12">
        <f t="shared" si="2"/>
        <v>-231</v>
      </c>
      <c r="E22" s="12">
        <f t="shared" si="2"/>
        <v>-389</v>
      </c>
      <c r="F22" s="12">
        <f t="shared" si="2"/>
        <v>-401</v>
      </c>
      <c r="G22" s="12">
        <f t="shared" si="2"/>
        <v>-557</v>
      </c>
      <c r="H22" s="12">
        <f t="shared" si="2"/>
        <v>-445</v>
      </c>
      <c r="I22" s="12">
        <f t="shared" si="2"/>
        <v>-384</v>
      </c>
      <c r="J22" s="12">
        <f t="shared" si="2"/>
        <v>-290</v>
      </c>
      <c r="K22" s="12">
        <f t="shared" si="2"/>
        <v>-255</v>
      </c>
      <c r="L22" s="12">
        <f t="shared" si="2"/>
        <v>-204</v>
      </c>
      <c r="M22" s="12">
        <f t="shared" si="2"/>
        <v>-176</v>
      </c>
      <c r="N22" s="12">
        <f t="shared" si="2"/>
        <v>-93</v>
      </c>
      <c r="O22" s="12">
        <f t="shared" si="2"/>
        <v>-46</v>
      </c>
      <c r="P22" s="12">
        <f t="shared" si="2"/>
        <v>-75</v>
      </c>
      <c r="Q22" s="12">
        <f t="shared" si="2"/>
        <v>-6</v>
      </c>
      <c r="R22" s="12">
        <f t="shared" si="2"/>
        <v>-38</v>
      </c>
      <c r="S22" s="12">
        <f t="shared" si="2"/>
        <v>4</v>
      </c>
      <c r="T22" s="12">
        <f>T16-SUM(T17:T21)</f>
        <v>-21</v>
      </c>
      <c r="U22" s="12">
        <f>U16-SUM(U17:U21)</f>
        <v>7</v>
      </c>
    </row>
    <row r="23" spans="1:23" x14ac:dyDescent="0.25">
      <c r="B23" s="2" t="s">
        <v>61</v>
      </c>
      <c r="D23" s="11">
        <v>-434</v>
      </c>
      <c r="E23" s="11">
        <v>-406</v>
      </c>
      <c r="F23" s="11">
        <v>-581</v>
      </c>
      <c r="G23" s="11">
        <v>-544</v>
      </c>
      <c r="H23" s="11">
        <v>12</v>
      </c>
      <c r="I23" s="11">
        <v>-185</v>
      </c>
      <c r="J23" s="11">
        <v>-44</v>
      </c>
      <c r="K23" s="11">
        <v>-135</v>
      </c>
      <c r="L23" s="11">
        <v>-34</v>
      </c>
      <c r="M23" s="11">
        <v>-25</v>
      </c>
      <c r="N23" s="11">
        <v>14</v>
      </c>
      <c r="O23">
        <v>54</v>
      </c>
      <c r="P23" s="11">
        <v>-23</v>
      </c>
      <c r="Q23" s="11">
        <v>-5</v>
      </c>
      <c r="R23">
        <v>87</v>
      </c>
      <c r="S23">
        <v>12</v>
      </c>
      <c r="T23">
        <v>45</v>
      </c>
      <c r="U23">
        <v>41</v>
      </c>
    </row>
    <row r="24" spans="1:23" x14ac:dyDescent="0.25">
      <c r="B24" s="2" t="s">
        <v>12</v>
      </c>
      <c r="C24" s="3"/>
      <c r="D24" s="11">
        <v>-665</v>
      </c>
      <c r="E24" s="11">
        <v>-799</v>
      </c>
      <c r="F24" s="11">
        <v>-984</v>
      </c>
      <c r="G24" s="11">
        <v>-1103</v>
      </c>
      <c r="H24" s="11">
        <v>-434</v>
      </c>
      <c r="I24" s="11">
        <v>-570</v>
      </c>
      <c r="J24" s="11">
        <v>-338</v>
      </c>
      <c r="K24" s="11">
        <v>-391</v>
      </c>
      <c r="L24" s="11">
        <v>-239</v>
      </c>
      <c r="M24" s="11">
        <v>-153</v>
      </c>
      <c r="N24" s="11">
        <v>-83</v>
      </c>
      <c r="O24">
        <v>7</v>
      </c>
      <c r="P24" s="11">
        <v>-102</v>
      </c>
      <c r="Q24" s="11">
        <v>-51</v>
      </c>
      <c r="R24" s="11">
        <v>47</v>
      </c>
      <c r="S24">
        <v>11</v>
      </c>
      <c r="T24">
        <v>24</v>
      </c>
      <c r="U24" s="11">
        <v>43</v>
      </c>
    </row>
    <row r="25" spans="1:23" x14ac:dyDescent="0.25">
      <c r="B25" s="2" t="s">
        <v>13</v>
      </c>
      <c r="D25" s="11">
        <v>1</v>
      </c>
      <c r="E25" s="11">
        <v>2</v>
      </c>
      <c r="F25" s="11">
        <v>4</v>
      </c>
      <c r="G25" s="11">
        <v>-3</v>
      </c>
      <c r="H25" s="11">
        <v>1</v>
      </c>
      <c r="I25" s="11">
        <v>2</v>
      </c>
      <c r="J25" s="11">
        <v>4</v>
      </c>
      <c r="K25" s="11">
        <v>0</v>
      </c>
      <c r="L25" s="11">
        <v>11</v>
      </c>
      <c r="M25" s="11">
        <v>-5</v>
      </c>
      <c r="N25" s="11">
        <v>16</v>
      </c>
      <c r="O25">
        <v>-4</v>
      </c>
      <c r="P25" s="11">
        <v>13</v>
      </c>
      <c r="Q25" s="11">
        <v>17</v>
      </c>
      <c r="R25">
        <v>32</v>
      </c>
      <c r="S25">
        <v>0</v>
      </c>
      <c r="T25">
        <v>14</v>
      </c>
      <c r="U25">
        <v>23</v>
      </c>
    </row>
    <row r="26" spans="1:23" s="8" customFormat="1" x14ac:dyDescent="0.25">
      <c r="B26" s="18" t="s">
        <v>14</v>
      </c>
      <c r="C26" s="12">
        <f t="shared" ref="C26:S26" si="3">C24-C25</f>
        <v>0</v>
      </c>
      <c r="D26" s="12">
        <f t="shared" si="3"/>
        <v>-666</v>
      </c>
      <c r="E26" s="12">
        <f t="shared" si="3"/>
        <v>-801</v>
      </c>
      <c r="F26" s="12">
        <f t="shared" si="3"/>
        <v>-988</v>
      </c>
      <c r="G26" s="12">
        <f t="shared" si="3"/>
        <v>-1100</v>
      </c>
      <c r="H26" s="12">
        <f t="shared" si="3"/>
        <v>-435</v>
      </c>
      <c r="I26" s="12">
        <f t="shared" si="3"/>
        <v>-572</v>
      </c>
      <c r="J26" s="12">
        <f t="shared" si="3"/>
        <v>-342</v>
      </c>
      <c r="K26" s="12">
        <f t="shared" si="3"/>
        <v>-391</v>
      </c>
      <c r="L26" s="12">
        <f t="shared" si="3"/>
        <v>-250</v>
      </c>
      <c r="M26" s="12">
        <f t="shared" si="3"/>
        <v>-148</v>
      </c>
      <c r="N26" s="12">
        <f t="shared" si="3"/>
        <v>-99</v>
      </c>
      <c r="O26" s="12">
        <f t="shared" si="3"/>
        <v>11</v>
      </c>
      <c r="P26" s="12">
        <f t="shared" si="3"/>
        <v>-115</v>
      </c>
      <c r="Q26" s="12">
        <f t="shared" si="3"/>
        <v>-68</v>
      </c>
      <c r="R26" s="12">
        <f t="shared" si="3"/>
        <v>15</v>
      </c>
      <c r="S26" s="12">
        <f t="shared" si="3"/>
        <v>11</v>
      </c>
      <c r="T26" s="12">
        <f>T24-T25</f>
        <v>10</v>
      </c>
      <c r="U26" s="12">
        <f>U24-U25</f>
        <v>20</v>
      </c>
    </row>
    <row r="27" spans="1:23" s="8" customFormat="1" x14ac:dyDescent="0.25">
      <c r="B27" s="19" t="s">
        <v>68</v>
      </c>
      <c r="D27" s="8">
        <v>-111</v>
      </c>
      <c r="E27" s="8">
        <v>-214</v>
      </c>
      <c r="F27" s="8">
        <v>-212</v>
      </c>
      <c r="G27" s="8">
        <v>-305</v>
      </c>
      <c r="H27" s="8">
        <v>-287</v>
      </c>
      <c r="I27" s="8">
        <v>-233</v>
      </c>
      <c r="J27" s="8">
        <v>-161</v>
      </c>
      <c r="K27" s="8">
        <v>-111</v>
      </c>
      <c r="L27" s="8">
        <v>-67</v>
      </c>
      <c r="M27" s="8">
        <v>-17</v>
      </c>
      <c r="N27" s="21">
        <v>28</v>
      </c>
      <c r="O27" s="21">
        <v>35</v>
      </c>
      <c r="P27" s="21">
        <v>62</v>
      </c>
      <c r="Q27" s="21">
        <v>64</v>
      </c>
      <c r="R27" s="21">
        <v>90</v>
      </c>
      <c r="S27" s="21">
        <v>97</v>
      </c>
      <c r="T27" s="21">
        <v>106</v>
      </c>
      <c r="U27" s="35">
        <v>109</v>
      </c>
      <c r="V27" s="23">
        <f xml:space="preserve"> U27 * 1.07</f>
        <v>116.63000000000001</v>
      </c>
      <c r="W27" s="23">
        <f xml:space="preserve"> V27 * 1.07</f>
        <v>124.79410000000001</v>
      </c>
    </row>
    <row r="28" spans="1:23" x14ac:dyDescent="0.25">
      <c r="B28" s="2" t="s">
        <v>63</v>
      </c>
      <c r="C28" s="5"/>
      <c r="D28" s="5">
        <v>-3.18</v>
      </c>
      <c r="E28" s="5">
        <v>-2.89</v>
      </c>
      <c r="F28" s="5">
        <v>-3.66</v>
      </c>
      <c r="G28" s="5">
        <v>-0.74</v>
      </c>
      <c r="H28" s="5">
        <v>-0.11</v>
      </c>
      <c r="I28" s="5">
        <v>-0.15</v>
      </c>
      <c r="J28" s="5">
        <v>-0.08</v>
      </c>
      <c r="K28" s="5">
        <v>-0.1</v>
      </c>
      <c r="L28" s="5">
        <v>-0.06</v>
      </c>
      <c r="M28" s="5">
        <v>-0.03</v>
      </c>
      <c r="N28" s="5">
        <v>-0.02</v>
      </c>
      <c r="O28">
        <v>0.01</v>
      </c>
      <c r="P28" s="5">
        <v>-0.03</v>
      </c>
      <c r="Q28" s="5">
        <v>-0.01</v>
      </c>
      <c r="R28" s="5">
        <v>0.01</v>
      </c>
      <c r="S28" s="5">
        <v>0.01</v>
      </c>
      <c r="T28">
        <v>0.01</v>
      </c>
      <c r="U28" s="5">
        <v>0.01</v>
      </c>
    </row>
    <row r="29" spans="1:23" x14ac:dyDescent="0.25">
      <c r="B29" s="2" t="s">
        <v>62</v>
      </c>
      <c r="C29" s="2"/>
      <c r="D29" s="2">
        <v>-3.18</v>
      </c>
      <c r="E29" s="2">
        <v>-2.89</v>
      </c>
      <c r="F29" s="2">
        <v>-3.66</v>
      </c>
      <c r="G29" s="2">
        <v>-0.74</v>
      </c>
      <c r="H29" s="2">
        <v>-0.11</v>
      </c>
      <c r="I29" s="2">
        <v>-0.15</v>
      </c>
      <c r="J29" s="2">
        <v>-0.08</v>
      </c>
      <c r="K29" s="2">
        <v>-0.1</v>
      </c>
      <c r="L29" s="2">
        <v>-0.06</v>
      </c>
      <c r="M29" s="11">
        <v>-0.03</v>
      </c>
      <c r="N29" s="11">
        <v>-0.02</v>
      </c>
      <c r="O29">
        <v>0.01</v>
      </c>
      <c r="P29" s="11">
        <v>-0.03</v>
      </c>
      <c r="Q29" s="11">
        <v>-0.01</v>
      </c>
      <c r="R29">
        <v>0.01</v>
      </c>
      <c r="S29">
        <v>0.01</v>
      </c>
      <c r="T29">
        <v>0.01</v>
      </c>
      <c r="U29">
        <v>0.01</v>
      </c>
    </row>
    <row r="31" spans="1:23" x14ac:dyDescent="0.25">
      <c r="B31" s="2" t="s">
        <v>87</v>
      </c>
      <c r="D31" s="14"/>
      <c r="E31" s="14"/>
      <c r="F31" s="14"/>
      <c r="G31" s="14"/>
      <c r="H31" s="14">
        <f t="shared" ref="H31:S31" si="4">(H13/D13) - 1</f>
        <v>5.555555555555558E-2</v>
      </c>
      <c r="I31" s="14">
        <f t="shared" si="4"/>
        <v>0.7932960893854748</v>
      </c>
      <c r="J31" s="14">
        <f t="shared" si="4"/>
        <v>1.4331210191082802</v>
      </c>
      <c r="K31" s="14">
        <f t="shared" si="4"/>
        <v>3.1147540983606561</v>
      </c>
      <c r="L31" s="14">
        <f t="shared" si="4"/>
        <v>1.3026315789473686</v>
      </c>
      <c r="M31" s="14">
        <f t="shared" si="4"/>
        <v>0.76635514018691597</v>
      </c>
      <c r="N31" s="14">
        <f t="shared" si="4"/>
        <v>0.60994764397905765</v>
      </c>
      <c r="O31" s="14">
        <f t="shared" si="4"/>
        <v>0.30079681274900394</v>
      </c>
      <c r="P31" s="14">
        <f t="shared" si="4"/>
        <v>0.24380952380952392</v>
      </c>
      <c r="Q31" s="14">
        <f t="shared" si="4"/>
        <v>0.17107583774250434</v>
      </c>
      <c r="R31" s="14">
        <f t="shared" si="4"/>
        <v>0.16422764227642284</v>
      </c>
      <c r="S31" s="14">
        <f t="shared" si="4"/>
        <v>0.1699846860643186</v>
      </c>
      <c r="T31" s="14">
        <f>(T13/P13) - 1</f>
        <v>0.18376722817764168</v>
      </c>
      <c r="U31" s="14">
        <f>(U13/Q13) - 1</f>
        <v>0.23343373493975905</v>
      </c>
    </row>
    <row r="32" spans="1:23" x14ac:dyDescent="0.25">
      <c r="B32" s="2" t="s">
        <v>88</v>
      </c>
      <c r="D32" s="14"/>
      <c r="E32" s="14">
        <f t="shared" ref="E32:G32" si="5" xml:space="preserve"> (E13/D13) - 1</f>
        <v>-0.17129629629629628</v>
      </c>
      <c r="F32" s="14">
        <f t="shared" si="5"/>
        <v>-0.12290502793296088</v>
      </c>
      <c r="G32" s="14">
        <f t="shared" si="5"/>
        <v>-0.22292993630573243</v>
      </c>
      <c r="H32" s="14">
        <f t="shared" ref="H32:S32" si="6" xml:space="preserve"> (H13/G13) - 1</f>
        <v>0.86885245901639352</v>
      </c>
      <c r="I32" s="14">
        <f t="shared" si="6"/>
        <v>0.40789473684210531</v>
      </c>
      <c r="J32" s="14">
        <f t="shared" si="6"/>
        <v>0.19003115264797499</v>
      </c>
      <c r="K32" s="14">
        <f t="shared" si="6"/>
        <v>0.31413612565445037</v>
      </c>
      <c r="L32" s="14">
        <f t="shared" si="6"/>
        <v>4.5816733067729043E-2</v>
      </c>
      <c r="M32" s="14">
        <f t="shared" si="6"/>
        <v>8.0000000000000071E-2</v>
      </c>
      <c r="N32" s="14">
        <f t="shared" si="6"/>
        <v>8.4656084656084651E-2</v>
      </c>
      <c r="O32" s="14">
        <f t="shared" si="6"/>
        <v>6.1788617886178843E-2</v>
      </c>
      <c r="P32" s="14">
        <f t="shared" si="6"/>
        <v>0</v>
      </c>
      <c r="Q32" s="14">
        <f t="shared" si="6"/>
        <v>1.6845329249617125E-2</v>
      </c>
      <c r="R32" s="14">
        <f t="shared" si="6"/>
        <v>7.8313253012048278E-2</v>
      </c>
      <c r="S32" s="14">
        <f t="shared" si="6"/>
        <v>6.7039106145251326E-2</v>
      </c>
      <c r="T32" s="14">
        <f xml:space="preserve"> (T13/S13) - 1</f>
        <v>1.1780104712041828E-2</v>
      </c>
      <c r="U32" s="14">
        <f xml:space="preserve"> (U13/T13) - 1</f>
        <v>5.9508408796895118E-2</v>
      </c>
    </row>
    <row r="33" spans="2:30" x14ac:dyDescent="0.25">
      <c r="B33" s="2"/>
      <c r="D33" s="14"/>
      <c r="E33" s="14"/>
      <c r="F33" s="14"/>
      <c r="G33" s="14"/>
      <c r="H33" s="14"/>
      <c r="I33" s="14"/>
      <c r="J33" s="14"/>
      <c r="K33" s="16"/>
      <c r="L33" s="16"/>
      <c r="M33" s="16"/>
      <c r="N33" s="16"/>
      <c r="O33" s="16"/>
      <c r="P33" s="16"/>
      <c r="Q33" s="16"/>
      <c r="R33" s="16"/>
      <c r="S33" s="16"/>
      <c r="T33" s="14"/>
    </row>
    <row r="34" spans="2:30" x14ac:dyDescent="0.25">
      <c r="B34" s="2"/>
      <c r="D34" s="14"/>
      <c r="E34" s="14"/>
      <c r="F34" s="14"/>
      <c r="G34" s="14"/>
      <c r="H34" s="14"/>
      <c r="I34" s="14"/>
      <c r="J34" s="14"/>
      <c r="K34" s="16"/>
      <c r="L34" s="16"/>
      <c r="M34" s="16"/>
      <c r="N34" s="16"/>
      <c r="O34" s="16"/>
      <c r="P34" s="16"/>
      <c r="Q34" s="16"/>
      <c r="R34" s="16"/>
      <c r="S34" s="16"/>
      <c r="T34" s="14"/>
    </row>
    <row r="36" spans="2:30" s="8" customFormat="1" x14ac:dyDescent="0.25">
      <c r="B36" s="4" t="s">
        <v>29</v>
      </c>
      <c r="C36" s="4"/>
      <c r="D36" s="10">
        <v>-434</v>
      </c>
      <c r="E36" s="10">
        <v>-799</v>
      </c>
      <c r="F36" s="10">
        <v>-984</v>
      </c>
      <c r="G36" s="10">
        <v>-1103</v>
      </c>
      <c r="H36" s="10">
        <v>-665</v>
      </c>
      <c r="I36" s="10">
        <v>-570</v>
      </c>
      <c r="J36" s="10">
        <v>-338</v>
      </c>
      <c r="K36" s="10">
        <v>-391</v>
      </c>
      <c r="L36" s="10">
        <v>-11</v>
      </c>
      <c r="M36" s="10">
        <v>-51</v>
      </c>
      <c r="N36" s="10">
        <v>322</v>
      </c>
      <c r="O36" s="10">
        <v>-26</v>
      </c>
      <c r="P36" s="10">
        <v>-11</v>
      </c>
      <c r="Q36" s="8">
        <v>272</v>
      </c>
      <c r="R36" s="8">
        <v>338</v>
      </c>
      <c r="S36" s="8">
        <v>253</v>
      </c>
      <c r="T36" s="8">
        <v>73</v>
      </c>
      <c r="U36" s="8">
        <v>64</v>
      </c>
    </row>
    <row r="37" spans="2:30" x14ac:dyDescent="0.25">
      <c r="B37" s="3" t="s">
        <v>28</v>
      </c>
      <c r="C37" s="3"/>
      <c r="D37" s="11"/>
      <c r="E37" s="11"/>
      <c r="F37" s="11"/>
      <c r="G37" s="11"/>
      <c r="H37" s="11"/>
      <c r="I37" s="11"/>
      <c r="J37" s="11"/>
      <c r="K37" s="11"/>
      <c r="L37" s="11">
        <v>22</v>
      </c>
      <c r="M37" s="11">
        <v>34</v>
      </c>
      <c r="N37" s="11">
        <v>47</v>
      </c>
      <c r="O37" s="11">
        <v>38</v>
      </c>
      <c r="P37" s="11">
        <v>14</v>
      </c>
      <c r="Q37" s="11">
        <v>27</v>
      </c>
      <c r="R37">
        <v>46</v>
      </c>
      <c r="S37">
        <v>53</v>
      </c>
      <c r="T37">
        <v>35</v>
      </c>
      <c r="U37">
        <v>25</v>
      </c>
    </row>
    <row r="38" spans="2:30" s="12" customFormat="1" x14ac:dyDescent="0.25">
      <c r="B38" s="17" t="s">
        <v>15</v>
      </c>
      <c r="C38" s="12">
        <f t="shared" ref="C38:S38" si="7">C36-C37</f>
        <v>0</v>
      </c>
      <c r="D38" s="12">
        <f t="shared" si="7"/>
        <v>-434</v>
      </c>
      <c r="E38" s="12">
        <f t="shared" si="7"/>
        <v>-799</v>
      </c>
      <c r="F38" s="12">
        <f t="shared" si="7"/>
        <v>-984</v>
      </c>
      <c r="G38" s="12">
        <f t="shared" si="7"/>
        <v>-1103</v>
      </c>
      <c r="H38" s="12">
        <f t="shared" si="7"/>
        <v>-665</v>
      </c>
      <c r="I38" s="12">
        <f t="shared" si="7"/>
        <v>-570</v>
      </c>
      <c r="J38" s="12">
        <f t="shared" si="7"/>
        <v>-338</v>
      </c>
      <c r="K38" s="12">
        <f t="shared" si="7"/>
        <v>-391</v>
      </c>
      <c r="L38" s="12">
        <f t="shared" si="7"/>
        <v>-33</v>
      </c>
      <c r="M38" s="12">
        <f t="shared" si="7"/>
        <v>-85</v>
      </c>
      <c r="N38" s="21">
        <f t="shared" si="7"/>
        <v>275</v>
      </c>
      <c r="O38" s="21">
        <f t="shared" si="7"/>
        <v>-64</v>
      </c>
      <c r="P38" s="21">
        <f t="shared" si="7"/>
        <v>-25</v>
      </c>
      <c r="Q38" s="21">
        <f t="shared" si="7"/>
        <v>245</v>
      </c>
      <c r="R38" s="21">
        <f t="shared" si="7"/>
        <v>292</v>
      </c>
      <c r="S38" s="21">
        <f t="shared" si="7"/>
        <v>200</v>
      </c>
      <c r="T38" s="21">
        <f>T36-T37</f>
        <v>38</v>
      </c>
      <c r="U38" s="21">
        <f>U36-U37</f>
        <v>39</v>
      </c>
    </row>
    <row r="39" spans="2:30" x14ac:dyDescent="0.25">
      <c r="B39" s="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2:30" x14ac:dyDescent="0.25">
      <c r="B40" s="3" t="s">
        <v>64</v>
      </c>
      <c r="H40" s="14">
        <f t="shared" ref="H40:S40" si="8">IF(D38=0,IF(H38=0,0,NA()),(H38-D38)/ABS(D38))</f>
        <v>-0.532258064516129</v>
      </c>
      <c r="I40" s="14">
        <f t="shared" si="8"/>
        <v>0.28660826032540676</v>
      </c>
      <c r="J40" s="14">
        <f t="shared" si="8"/>
        <v>0.6565040650406504</v>
      </c>
      <c r="K40" s="14">
        <f t="shared" si="8"/>
        <v>0.64551223934723478</v>
      </c>
      <c r="L40" s="14">
        <f t="shared" si="8"/>
        <v>0.9503759398496241</v>
      </c>
      <c r="M40" s="14">
        <f t="shared" si="8"/>
        <v>0.85087719298245612</v>
      </c>
      <c r="N40" s="14">
        <f t="shared" si="8"/>
        <v>1.8136094674556213</v>
      </c>
      <c r="O40" s="14">
        <f t="shared" si="8"/>
        <v>0.83631713554987208</v>
      </c>
      <c r="P40" s="14">
        <f t="shared" si="8"/>
        <v>0.24242424242424243</v>
      </c>
      <c r="Q40" s="14">
        <f t="shared" si="8"/>
        <v>3.8823529411764706</v>
      </c>
      <c r="R40" s="14">
        <f t="shared" si="8"/>
        <v>6.1818181818181821E-2</v>
      </c>
      <c r="S40" s="14">
        <f t="shared" si="8"/>
        <v>4.125</v>
      </c>
      <c r="T40" s="14">
        <f>IF(P38=0,IF(T38=0,0,NA()),(T38-P38)/ABS(P38))</f>
        <v>2.52</v>
      </c>
      <c r="U40" s="14">
        <f>IF(Q38=0,IF(U38=0,0,NA()),(U38-Q38)/ABS(Q38))</f>
        <v>-0.84081632653061222</v>
      </c>
    </row>
    <row r="42" spans="2:30" ht="15.75" thickBot="1" x14ac:dyDescent="0.3">
      <c r="B42" s="3"/>
      <c r="D42" s="15"/>
      <c r="K42" s="15"/>
    </row>
    <row r="43" spans="2:30" x14ac:dyDescent="0.25">
      <c r="B43" s="24" t="s">
        <v>65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32" t="s">
        <v>71</v>
      </c>
      <c r="T43" s="25" t="s">
        <v>102</v>
      </c>
      <c r="U43" s="34">
        <f>SUM(T13:W13)</f>
        <v>3354.8975</v>
      </c>
      <c r="V43" s="25" t="s">
        <v>104</v>
      </c>
      <c r="W43" s="25"/>
      <c r="X43" s="25"/>
      <c r="Y43" s="25"/>
      <c r="Z43" s="25"/>
      <c r="AA43" s="25"/>
      <c r="AB43" s="25"/>
      <c r="AC43" s="25"/>
      <c r="AD43" s="26"/>
    </row>
    <row r="44" spans="2:30" x14ac:dyDescent="0.25">
      <c r="B44" s="27"/>
      <c r="S44" t="s">
        <v>72</v>
      </c>
      <c r="T44" t="s">
        <v>66</v>
      </c>
      <c r="U44" t="s">
        <v>98</v>
      </c>
      <c r="AD44" s="28"/>
    </row>
    <row r="45" spans="2:30" x14ac:dyDescent="0.25">
      <c r="B45" s="27"/>
      <c r="S45" t="s">
        <v>73</v>
      </c>
      <c r="T45" t="s">
        <v>103</v>
      </c>
      <c r="U45" s="33">
        <f xml:space="preserve"> SUM(T27:W27)</f>
        <v>456.42410000000001</v>
      </c>
      <c r="AD45" s="28"/>
    </row>
    <row r="46" spans="2:30" ht="15.75" thickBot="1" x14ac:dyDescent="0.3"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 t="s">
        <v>67</v>
      </c>
      <c r="U46" s="30" t="s">
        <v>99</v>
      </c>
      <c r="V46" s="30"/>
      <c r="W46" s="30"/>
      <c r="X46" s="30"/>
      <c r="Y46" s="30"/>
      <c r="Z46" s="30"/>
      <c r="AA46" s="30"/>
      <c r="AB46" s="30"/>
      <c r="AC46" s="30"/>
      <c r="AD46" s="31"/>
    </row>
    <row r="47" spans="2:30" ht="15.75" thickBot="1" x14ac:dyDescent="0.3"/>
    <row r="48" spans="2:30" x14ac:dyDescent="0.25">
      <c r="B48" s="24" t="s">
        <v>75</v>
      </c>
      <c r="C48" s="25"/>
      <c r="D48" s="25"/>
      <c r="E48" s="25"/>
      <c r="F48" s="25"/>
      <c r="G48" s="25"/>
      <c r="H48" s="25" t="s">
        <v>76</v>
      </c>
      <c r="I48" s="25"/>
      <c r="J48" s="25"/>
      <c r="K48" s="25"/>
      <c r="L48" s="25"/>
      <c r="M48" s="25"/>
      <c r="N48" s="25"/>
      <c r="O48" s="25"/>
      <c r="P48" s="25"/>
      <c r="Q48" s="25" t="s">
        <v>81</v>
      </c>
      <c r="R48" s="25"/>
      <c r="S48" s="25"/>
      <c r="T48" s="25" t="s">
        <v>82</v>
      </c>
      <c r="U48" s="25"/>
      <c r="V48" s="25"/>
      <c r="W48" s="26"/>
    </row>
    <row r="49" spans="2:23" x14ac:dyDescent="0.25">
      <c r="B49" s="27"/>
      <c r="I49" t="s">
        <v>77</v>
      </c>
      <c r="T49" t="s">
        <v>84</v>
      </c>
      <c r="W49" s="28"/>
    </row>
    <row r="50" spans="2:23" x14ac:dyDescent="0.25">
      <c r="B50" s="27"/>
      <c r="J50" t="s">
        <v>78</v>
      </c>
      <c r="T50" t="s">
        <v>83</v>
      </c>
      <c r="W50" s="28"/>
    </row>
    <row r="51" spans="2:23" x14ac:dyDescent="0.25">
      <c r="B51" s="27"/>
      <c r="N51" t="s">
        <v>79</v>
      </c>
      <c r="W51" s="28"/>
    </row>
    <row r="52" spans="2:23" ht="15.75" thickBot="1" x14ac:dyDescent="0.3">
      <c r="B52" s="2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 t="s">
        <v>80</v>
      </c>
      <c r="O52" s="30"/>
      <c r="P52" s="30"/>
      <c r="Q52" s="30"/>
      <c r="R52" s="30"/>
      <c r="S52" s="30"/>
      <c r="T52" s="30"/>
      <c r="U52" s="30"/>
      <c r="V52" s="30"/>
      <c r="W52" s="31"/>
    </row>
    <row r="53" spans="2:23" ht="15.75" thickBot="1" x14ac:dyDescent="0.3"/>
    <row r="54" spans="2:23" x14ac:dyDescent="0.25">
      <c r="B54" s="24" t="s">
        <v>89</v>
      </c>
      <c r="C54" s="25" t="s">
        <v>90</v>
      </c>
      <c r="D54" s="25"/>
      <c r="E54" s="26"/>
    </row>
    <row r="55" spans="2:23" x14ac:dyDescent="0.25">
      <c r="B55" s="27"/>
      <c r="C55" t="s">
        <v>91</v>
      </c>
      <c r="E55" s="28"/>
    </row>
    <row r="56" spans="2:23" x14ac:dyDescent="0.25">
      <c r="B56" s="27"/>
      <c r="C56" t="s">
        <v>92</v>
      </c>
      <c r="E56" s="28"/>
    </row>
    <row r="57" spans="2:23" x14ac:dyDescent="0.25">
      <c r="B57" s="27"/>
      <c r="C57" t="s">
        <v>93</v>
      </c>
      <c r="E57" s="28"/>
    </row>
    <row r="58" spans="2:23" ht="15.75" thickBot="1" x14ac:dyDescent="0.3">
      <c r="B58" s="29"/>
      <c r="C58" s="30" t="s">
        <v>94</v>
      </c>
      <c r="D58" s="30"/>
      <c r="E58" s="31"/>
    </row>
    <row r="59" spans="2:23" ht="15.75" thickBot="1" x14ac:dyDescent="0.3"/>
    <row r="60" spans="2:23" x14ac:dyDescent="0.25">
      <c r="B60" s="24" t="s">
        <v>95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6"/>
    </row>
    <row r="61" spans="2:23" x14ac:dyDescent="0.25">
      <c r="B61" s="27"/>
      <c r="C61" t="s">
        <v>96</v>
      </c>
      <c r="P61" s="28"/>
    </row>
    <row r="62" spans="2:23" x14ac:dyDescent="0.25">
      <c r="B62" s="27"/>
      <c r="P62" s="28"/>
    </row>
    <row r="63" spans="2:23" x14ac:dyDescent="0.25">
      <c r="B63" s="27"/>
      <c r="C63" t="s">
        <v>97</v>
      </c>
      <c r="P63" s="28"/>
    </row>
    <row r="64" spans="2:23" x14ac:dyDescent="0.25">
      <c r="B64" s="27"/>
      <c r="P64" s="28"/>
    </row>
    <row r="65" spans="2:16" x14ac:dyDescent="0.25">
      <c r="B65" s="27"/>
      <c r="C65" t="s">
        <v>101</v>
      </c>
      <c r="P65" s="28"/>
    </row>
    <row r="66" spans="2:16" x14ac:dyDescent="0.25">
      <c r="B66" s="27"/>
      <c r="P66" s="28"/>
    </row>
    <row r="67" spans="2:16" x14ac:dyDescent="0.25">
      <c r="B67" s="27"/>
      <c r="P67" s="28"/>
    </row>
    <row r="68" spans="2:16" x14ac:dyDescent="0.25">
      <c r="B68" s="27"/>
      <c r="P68" s="28"/>
    </row>
    <row r="69" spans="2:16" x14ac:dyDescent="0.25">
      <c r="B69" s="27"/>
      <c r="P69" s="28"/>
    </row>
    <row r="70" spans="2:16" x14ac:dyDescent="0.25">
      <c r="B70" s="27"/>
      <c r="P70" s="28"/>
    </row>
    <row r="71" spans="2:16" ht="15.75" thickBot="1" x14ac:dyDescent="0.3"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1"/>
    </row>
  </sheetData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C0-37EE-4598-BAC3-3F338198F10D}">
  <dimension ref="A1:B8"/>
  <sheetViews>
    <sheetView workbookViewId="0">
      <selection activeCell="A9" sqref="A9"/>
    </sheetView>
  </sheetViews>
  <sheetFormatPr defaultRowHeight="15" x14ac:dyDescent="0.25"/>
  <cols>
    <col min="1" max="1" width="36.42578125" bestFit="1" customWidth="1"/>
  </cols>
  <sheetData>
    <row r="1" spans="1:2" x14ac:dyDescent="0.25">
      <c r="A1" t="s">
        <v>43</v>
      </c>
      <c r="B1" s="13">
        <v>146</v>
      </c>
    </row>
    <row r="2" spans="1:2" x14ac:dyDescent="0.25">
      <c r="A2" t="s">
        <v>42</v>
      </c>
    </row>
    <row r="4" spans="1:2" x14ac:dyDescent="0.25">
      <c r="A4" t="s">
        <v>44</v>
      </c>
      <c r="B4" s="13">
        <v>149</v>
      </c>
    </row>
    <row r="6" spans="1:2" x14ac:dyDescent="0.25">
      <c r="A6" t="s">
        <v>45</v>
      </c>
      <c r="B6" s="13">
        <v>1500</v>
      </c>
    </row>
    <row r="7" spans="1:2" x14ac:dyDescent="0.25">
      <c r="A7" t="s">
        <v>46</v>
      </c>
    </row>
    <row r="8" spans="1:2" x14ac:dyDescent="0.25">
      <c r="A8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DBAA-3810-4DEC-BB39-D79F08F05575}">
  <dimension ref="A1"/>
  <sheetViews>
    <sheetView workbookViewId="0">
      <selection activeCell="W31" sqref="W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D79E-6889-434B-8DF5-399E48D56148}">
  <dimension ref="A35"/>
  <sheetViews>
    <sheetView workbookViewId="0">
      <selection activeCell="A36" sqref="A36"/>
    </sheetView>
  </sheetViews>
  <sheetFormatPr defaultRowHeight="15" x14ac:dyDescent="0.25"/>
  <sheetData>
    <row r="35" spans="1:1" x14ac:dyDescent="0.25">
      <c r="A35" t="s"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Debt</vt:lpstr>
      <vt:lpstr>Product Growth</vt:lpstr>
      <vt:lpstr>TAM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2025-07-31T02:01:44Z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