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ex\Documents\GitHub\Models\Retail Brands\"/>
    </mc:Choice>
  </mc:AlternateContent>
  <xr:revisionPtr revIDLastSave="0" documentId="13_ncr:1_{234D6DA2-2DC1-4D0B-AD45-EC8A73A2290A}" xr6:coauthVersionLast="47" xr6:coauthVersionMax="47" xr10:uidLastSave="{00000000-0000-0000-0000-000000000000}"/>
  <bookViews>
    <workbookView xWindow="19095" yWindow="0" windowWidth="19410" windowHeight="20985" activeTab="1" xr2:uid="{74C982A1-EE30-4588-AA95-0E58E4E415F0}"/>
  </bookViews>
  <sheets>
    <sheet name="Main" sheetId="1" r:id="rId1"/>
    <sheet name="Model" sheetId="2" r:id="rId2"/>
    <sheet name="Stores" sheetId="10" r:id="rId3"/>
    <sheet name="Debt" sheetId="9" r:id="rId4"/>
    <sheet name="Peer Comparisons" sheetId="8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" i="2" l="1"/>
  <c r="C12" i="2"/>
  <c r="C10" i="2"/>
  <c r="H19" i="2"/>
  <c r="F10" i="2"/>
  <c r="F12" i="2" s="1"/>
  <c r="L10" i="2"/>
  <c r="B8" i="9"/>
  <c r="C3" i="9"/>
  <c r="D9" i="10"/>
  <c r="C9" i="10"/>
  <c r="X27" i="2" l="1"/>
  <c r="W27" i="2"/>
  <c r="V27" i="2"/>
  <c r="U27" i="2"/>
  <c r="T27" i="2"/>
  <c r="X30" i="2" s="1"/>
  <c r="S27" i="2"/>
  <c r="W30" i="2" s="1"/>
  <c r="R27" i="2"/>
  <c r="V30" i="2" s="1"/>
  <c r="Q27" i="2"/>
  <c r="U30" i="2" s="1"/>
  <c r="P27" i="2"/>
  <c r="O27" i="2"/>
  <c r="S30" i="2" s="1"/>
  <c r="N27" i="2"/>
  <c r="M27" i="2"/>
  <c r="L27" i="2"/>
  <c r="L30" i="2" s="1"/>
  <c r="K27" i="2"/>
  <c r="J27" i="2"/>
  <c r="I27" i="2"/>
  <c r="H27" i="2"/>
  <c r="G27" i="2"/>
  <c r="F27" i="2"/>
  <c r="E27" i="2"/>
  <c r="D27" i="2"/>
  <c r="H30" i="2" s="1"/>
  <c r="G3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X10" i="2"/>
  <c r="X12" i="2" s="1"/>
  <c r="W10" i="2"/>
  <c r="W12" i="2" s="1"/>
  <c r="V10" i="2"/>
  <c r="V12" i="2" s="1"/>
  <c r="U10" i="2"/>
  <c r="U12" i="2" s="1"/>
  <c r="T10" i="2"/>
  <c r="T12" i="2" s="1"/>
  <c r="S10" i="2"/>
  <c r="S12" i="2" s="1"/>
  <c r="R10" i="2"/>
  <c r="R12" i="2" s="1"/>
  <c r="Q10" i="2"/>
  <c r="Q12" i="2" s="1"/>
  <c r="P10" i="2"/>
  <c r="P12" i="2" s="1"/>
  <c r="O10" i="2"/>
  <c r="O12" i="2" s="1"/>
  <c r="N10" i="2"/>
  <c r="N12" i="2" s="1"/>
  <c r="M10" i="2"/>
  <c r="M12" i="2" s="1"/>
  <c r="L12" i="2"/>
  <c r="K10" i="2"/>
  <c r="K12" i="2" s="1"/>
  <c r="J10" i="2"/>
  <c r="J12" i="2" s="1"/>
  <c r="I10" i="2"/>
  <c r="I12" i="2" s="1"/>
  <c r="H10" i="2"/>
  <c r="H12" i="2" s="1"/>
  <c r="G10" i="2"/>
  <c r="G12" i="2" s="1"/>
  <c r="E10" i="2"/>
  <c r="E12" i="2" s="1"/>
  <c r="D10" i="2"/>
  <c r="D12" i="2" s="1"/>
  <c r="M30" i="2" l="1"/>
  <c r="J30" i="2"/>
  <c r="K30" i="2"/>
  <c r="N30" i="2"/>
  <c r="I30" i="2"/>
  <c r="T30" i="2"/>
  <c r="O30" i="2"/>
  <c r="P30" i="2"/>
  <c r="Q30" i="2"/>
  <c r="R30" i="2"/>
  <c r="B6" i="1"/>
  <c r="B9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Alex Quach</author>
  </authors>
  <commentList>
    <comment ref="A8" authorId="0" shapeId="0" xr:uid="{9BF3E320-2C8B-452E-893D-8D9DA8F99FD7}">
      <text>
        <r>
          <rPr>
            <b/>
            <sz val="9"/>
            <color indexed="81"/>
            <rFont val="Tahoma"/>
            <family val="2"/>
          </rPr>
          <t>Alex Quach:</t>
        </r>
        <r>
          <rPr>
            <sz val="9"/>
            <color indexed="81"/>
            <rFont val="Tahoma"/>
            <family val="2"/>
          </rPr>
          <t xml:space="preserve">
Long Term Debt</t>
        </r>
      </text>
    </comment>
  </commentList>
</comments>
</file>

<file path=xl/sharedStrings.xml><?xml version="1.0" encoding="utf-8"?>
<sst xmlns="http://schemas.openxmlformats.org/spreadsheetml/2006/main" count="130" uniqueCount="117">
  <si>
    <t>Price</t>
  </si>
  <si>
    <t>Symbol:</t>
  </si>
  <si>
    <t>Shares Outstanding</t>
  </si>
  <si>
    <t>Market Cap</t>
  </si>
  <si>
    <t>Debt</t>
  </si>
  <si>
    <t>Q12025</t>
  </si>
  <si>
    <t>(In Millions)</t>
  </si>
  <si>
    <t>Enterprise Value</t>
  </si>
  <si>
    <t>Main</t>
  </si>
  <si>
    <t>Revenue</t>
  </si>
  <si>
    <t>Gross Profit</t>
  </si>
  <si>
    <t>Operating Income</t>
  </si>
  <si>
    <t>Net Income</t>
  </si>
  <si>
    <t>FCF</t>
  </si>
  <si>
    <t>Q32022</t>
  </si>
  <si>
    <t>Q42022</t>
  </si>
  <si>
    <t>Q12023</t>
  </si>
  <si>
    <t>Q22023</t>
  </si>
  <si>
    <t>Q32023</t>
  </si>
  <si>
    <t>Q42023</t>
  </si>
  <si>
    <t>Q12024</t>
  </si>
  <si>
    <t>Q22024</t>
  </si>
  <si>
    <t>Q32024</t>
  </si>
  <si>
    <t>Q42024</t>
  </si>
  <si>
    <t>Capital Expendature</t>
  </si>
  <si>
    <t>Cash Flow from Operations</t>
  </si>
  <si>
    <t>Cash + PPE</t>
  </si>
  <si>
    <t>Book Value</t>
  </si>
  <si>
    <t>Q22025</t>
  </si>
  <si>
    <t>Q32025</t>
  </si>
  <si>
    <t>Q42025</t>
  </si>
  <si>
    <t>Cash Per Share</t>
  </si>
  <si>
    <t>Q12026</t>
  </si>
  <si>
    <t>Cost Of Revenue</t>
  </si>
  <si>
    <t>Diluted EPS</t>
  </si>
  <si>
    <t>Basic EPS</t>
  </si>
  <si>
    <t>Cash Flow Growth</t>
  </si>
  <si>
    <t>Guidance</t>
  </si>
  <si>
    <t>(IN MILLIONS)</t>
  </si>
  <si>
    <t>Events</t>
  </si>
  <si>
    <t>Revenue Growth YOY Q</t>
  </si>
  <si>
    <t>Revenue Growth last Q</t>
  </si>
  <si>
    <t>Income Before taxes</t>
  </si>
  <si>
    <t>Tax</t>
  </si>
  <si>
    <t>Gross Margin</t>
  </si>
  <si>
    <t>N/A</t>
  </si>
  <si>
    <t>Operating Margin</t>
  </si>
  <si>
    <t>Q12022</t>
  </si>
  <si>
    <t>Q22022</t>
  </si>
  <si>
    <t>Operating Lease Liabilities (Current)</t>
  </si>
  <si>
    <t>Long Term Lease Liabilities</t>
  </si>
  <si>
    <t>Total Lease Liabilities</t>
  </si>
  <si>
    <t>Q12021</t>
  </si>
  <si>
    <t>Q22021</t>
  </si>
  <si>
    <t>Q32021</t>
  </si>
  <si>
    <t>Q42021</t>
  </si>
  <si>
    <t>Q22020</t>
  </si>
  <si>
    <t>Q32020</t>
  </si>
  <si>
    <t>Q42020</t>
  </si>
  <si>
    <t>SG&amp;A</t>
  </si>
  <si>
    <t>COVID</t>
  </si>
  <si>
    <t>Company</t>
  </si>
  <si>
    <t>Revenue(US $ bn)*</t>
  </si>
  <si>
    <t>Net Income(US $ bn)*</t>
  </si>
  <si>
    <t>P/E</t>
  </si>
  <si>
    <t>Fwd P/E</t>
  </si>
  <si>
    <t>EV / EBITDA</t>
  </si>
  <si>
    <t>Price / Sales</t>
  </si>
  <si>
    <t>American Eagle (AEO)</t>
  </si>
  <si>
    <t>Abercrombie (ANF)</t>
  </si>
  <si>
    <t>Gap (GPS)</t>
  </si>
  <si>
    <t>Levi Strauss (LEVI)</t>
  </si>
  <si>
    <t>Urban Outfitters (URBN)</t>
  </si>
  <si>
    <t>Buckle (BKE)</t>
  </si>
  <si>
    <t>Lululemon (LULU)</t>
  </si>
  <si>
    <t>Victoria’s Secret (VSCO)</t>
  </si>
  <si>
    <t>Aritzia (ATZ.TO)</t>
  </si>
  <si>
    <r>
      <t>~</t>
    </r>
    <r>
      <rPr>
        <b/>
        <sz val="11"/>
        <color theme="1"/>
        <rFont val="Arial"/>
        <family val="2"/>
      </rPr>
      <t>2.17</t>
    </r>
  </si>
  <si>
    <t>~0.17</t>
  </si>
  <si>
    <t>H&amp;M (HM B / HNNMY)</t>
  </si>
  <si>
    <r>
      <t>~</t>
    </r>
    <r>
      <rPr>
        <b/>
        <sz val="11"/>
        <color theme="1"/>
        <rFont val="Arial"/>
        <family val="2"/>
      </rPr>
      <t>22.2</t>
    </r>
  </si>
  <si>
    <t>~0.94</t>
  </si>
  <si>
    <t>Price/Sales</t>
  </si>
  <si>
    <t>Price/Book</t>
  </si>
  <si>
    <t>EV/Revenue</t>
  </si>
  <si>
    <t>EV/EBITDA</t>
  </si>
  <si>
    <t>VSCO - Victoria's Secret</t>
  </si>
  <si>
    <t>Term Loan B AUG 2028 3.68%</t>
  </si>
  <si>
    <t>Asset Based Revolving Credit Facility  1.75% Aug 2026</t>
  </si>
  <si>
    <t>4.625% Senior Note July 2029</t>
  </si>
  <si>
    <t>Company Operated USA</t>
  </si>
  <si>
    <t>Company Operated CA</t>
  </si>
  <si>
    <t>China Joint Venture Beauty</t>
  </si>
  <si>
    <t>China Joint Venture Full Assortment</t>
  </si>
  <si>
    <t>Partner Operated Beauty and Accessories</t>
  </si>
  <si>
    <t>Full Assortment</t>
  </si>
  <si>
    <t>2/1/2025</t>
  </si>
  <si>
    <t>5/3/2025</t>
  </si>
  <si>
    <t>Adore Me</t>
  </si>
  <si>
    <t>North America</t>
  </si>
  <si>
    <t>Direct</t>
  </si>
  <si>
    <t>International</t>
  </si>
  <si>
    <t>1.38-1.4 billion 2Q2025</t>
  </si>
  <si>
    <t>6.2-6.3 billion FY2025</t>
  </si>
  <si>
    <t>1362 Stores</t>
  </si>
  <si>
    <t>1358 Stores</t>
  </si>
  <si>
    <t>1387 Stores</t>
  </si>
  <si>
    <t>Forward P/E</t>
  </si>
  <si>
    <t>Trl P/E</t>
  </si>
  <si>
    <t>Low Operating Margins = Low Profitability</t>
  </si>
  <si>
    <t>Muted Growth Expectations</t>
  </si>
  <si>
    <t>Competition from Aerie and SKIMS</t>
  </si>
  <si>
    <t>Lots of leases, lots of debt</t>
  </si>
  <si>
    <t>Same amount of stores, less revenue</t>
  </si>
  <si>
    <t>Mall-based specialty apparel retailers as a group trade at 0.3-0.6× sales</t>
  </si>
  <si>
    <t>Peak Revenue</t>
  </si>
  <si>
    <t>FY2019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</si>
</sst>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1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Aptos Narrow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u/>
      <sz val="11"/>
      <color theme="10"/>
      <name val="Arial"/>
      <family val="2"/>
    </font>
    <font>
      <sz val="11"/>
      <name val="Arial"/>
      <family val="2"/>
    </font>
    <font>
      <b/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37">
    <xf numFmtId="0" fontId="0" fillId="0" borderId="0" xfId="0"/>
    <xf numFmtId="0" fontId="5" fillId="0" borderId="0" xfId="0" applyFont="1"/>
    <xf numFmtId="14" fontId="5" fillId="0" borderId="0" xfId="0" applyNumberFormat="1" applyFont="1"/>
    <xf numFmtId="3" fontId="6" fillId="2" borderId="0" xfId="0" applyNumberFormat="1" applyFont="1" applyFill="1"/>
    <xf numFmtId="1" fontId="6" fillId="2" borderId="0" xfId="0" applyNumberFormat="1" applyFont="1" applyFill="1"/>
    <xf numFmtId="0" fontId="6" fillId="2" borderId="0" xfId="0" applyFont="1" applyFill="1"/>
    <xf numFmtId="9" fontId="5" fillId="0" borderId="0" xfId="1" applyFont="1"/>
    <xf numFmtId="9" fontId="5" fillId="0" borderId="0" xfId="1" applyFont="1" applyFill="1"/>
    <xf numFmtId="0" fontId="6" fillId="0" borderId="0" xfId="0" applyFont="1"/>
    <xf numFmtId="0" fontId="5" fillId="0" borderId="0" xfId="1" applyNumberFormat="1" applyFont="1"/>
    <xf numFmtId="10" fontId="5" fillId="0" borderId="0" xfId="0" applyNumberFormat="1" applyFont="1"/>
    <xf numFmtId="0" fontId="5" fillId="0" borderId="1" xfId="0" applyFont="1" applyBorder="1"/>
    <xf numFmtId="0" fontId="5" fillId="0" borderId="2" xfId="0" applyFont="1" applyBorder="1"/>
    <xf numFmtId="1" fontId="5" fillId="0" borderId="2" xfId="0" applyNumberFormat="1" applyFont="1" applyBorder="1"/>
    <xf numFmtId="0" fontId="5" fillId="0" borderId="3" xfId="0" applyFont="1" applyBorder="1"/>
    <xf numFmtId="0" fontId="5" fillId="0" borderId="4" xfId="0" applyFont="1" applyBorder="1"/>
    <xf numFmtId="0" fontId="5" fillId="0" borderId="5" xfId="0" applyFont="1" applyBorder="1"/>
    <xf numFmtId="1" fontId="5" fillId="0" borderId="0" xfId="0" applyNumberFormat="1" applyFont="1"/>
    <xf numFmtId="0" fontId="5" fillId="0" borderId="6" xfId="0" applyFont="1" applyBorder="1"/>
    <xf numFmtId="0" fontId="5" fillId="0" borderId="7" xfId="0" applyFont="1" applyBorder="1"/>
    <xf numFmtId="0" fontId="5" fillId="0" borderId="8" xfId="0" applyFont="1" applyBorder="1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10" fontId="6" fillId="0" borderId="0" xfId="0" applyNumberFormat="1" applyFont="1" applyAlignment="1">
      <alignment vertical="center"/>
    </xf>
    <xf numFmtId="10" fontId="5" fillId="0" borderId="0" xfId="0" applyNumberFormat="1" applyFont="1" applyAlignment="1">
      <alignment vertical="center"/>
    </xf>
    <xf numFmtId="0" fontId="7" fillId="0" borderId="0" xfId="2" applyFont="1"/>
    <xf numFmtId="164" fontId="5" fillId="0" borderId="0" xfId="0" applyNumberFormat="1" applyFont="1"/>
    <xf numFmtId="3" fontId="5" fillId="0" borderId="0" xfId="0" applyNumberFormat="1" applyFont="1"/>
    <xf numFmtId="0" fontId="8" fillId="0" borderId="0" xfId="0" applyFont="1"/>
    <xf numFmtId="4" fontId="5" fillId="0" borderId="0" xfId="0" applyNumberFormat="1" applyFont="1"/>
    <xf numFmtId="3" fontId="6" fillId="0" borderId="0" xfId="0" applyNumberFormat="1" applyFont="1"/>
    <xf numFmtId="0" fontId="9" fillId="0" borderId="0" xfId="0" applyFont="1"/>
    <xf numFmtId="0" fontId="5" fillId="3" borderId="0" xfId="0" applyFont="1" applyFill="1"/>
    <xf numFmtId="9" fontId="5" fillId="3" borderId="0" xfId="1" applyFont="1" applyFill="1"/>
    <xf numFmtId="0" fontId="5" fillId="0" borderId="0" xfId="0" applyFont="1"/>
    <xf numFmtId="0" fontId="5" fillId="0" borderId="5" xfId="0" applyFont="1" applyBorder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11C10-986F-41A4-B3DD-2A72A923BC11}">
  <dimension ref="A1:E16"/>
  <sheetViews>
    <sheetView workbookViewId="0">
      <selection activeCell="A17" sqref="A17"/>
    </sheetView>
  </sheetViews>
  <sheetFormatPr defaultRowHeight="14.25" x14ac:dyDescent="0.2"/>
  <cols>
    <col min="1" max="1" width="19.85546875" style="1" bestFit="1" customWidth="1"/>
    <col min="2" max="2" width="19.5703125" style="1" bestFit="1" customWidth="1"/>
    <col min="3" max="3" width="11.5703125" style="1" bestFit="1" customWidth="1"/>
    <col min="4" max="4" width="16.140625" style="1" bestFit="1" customWidth="1"/>
    <col min="5" max="5" width="6.7109375" style="1" bestFit="1" customWidth="1"/>
    <col min="6" max="16384" width="9.140625" style="1"/>
  </cols>
  <sheetData>
    <row r="1" spans="1:5" x14ac:dyDescent="0.2">
      <c r="A1" s="1" t="s">
        <v>1</v>
      </c>
      <c r="B1" s="1" t="s">
        <v>86</v>
      </c>
    </row>
    <row r="3" spans="1:5" x14ac:dyDescent="0.2">
      <c r="A3" s="1" t="s">
        <v>6</v>
      </c>
    </row>
    <row r="4" spans="1:5" x14ac:dyDescent="0.2">
      <c r="A4" s="1" t="s">
        <v>0</v>
      </c>
      <c r="B4" s="1">
        <v>19.71</v>
      </c>
      <c r="C4" s="2">
        <v>45874</v>
      </c>
    </row>
    <row r="5" spans="1:5" x14ac:dyDescent="0.2">
      <c r="A5" s="1" t="s">
        <v>2</v>
      </c>
      <c r="B5" s="1">
        <v>80</v>
      </c>
      <c r="C5" s="1" t="s">
        <v>5</v>
      </c>
    </row>
    <row r="6" spans="1:5" x14ac:dyDescent="0.2">
      <c r="A6" s="1" t="s">
        <v>3</v>
      </c>
      <c r="B6" s="1">
        <f xml:space="preserve"> B4 * B5</f>
        <v>1576.8000000000002</v>
      </c>
    </row>
    <row r="7" spans="1:5" x14ac:dyDescent="0.2">
      <c r="A7" s="1" t="s">
        <v>26</v>
      </c>
      <c r="B7" s="1">
        <v>138</v>
      </c>
    </row>
    <row r="8" spans="1:5" x14ac:dyDescent="0.2">
      <c r="A8" s="1" t="s">
        <v>4</v>
      </c>
      <c r="B8" s="1">
        <v>2820</v>
      </c>
      <c r="D8" s="1" t="s">
        <v>31</v>
      </c>
      <c r="E8" s="1">
        <v>1.73</v>
      </c>
    </row>
    <row r="9" spans="1:5" x14ac:dyDescent="0.2">
      <c r="A9" s="1" t="s">
        <v>7</v>
      </c>
      <c r="B9" s="1">
        <f>B6 - B7 + B8</f>
        <v>4258.8</v>
      </c>
      <c r="D9" s="1" t="s">
        <v>27</v>
      </c>
      <c r="E9" s="1">
        <v>8.06</v>
      </c>
    </row>
    <row r="11" spans="1:5" x14ac:dyDescent="0.2">
      <c r="A11" s="1" t="s">
        <v>82</v>
      </c>
      <c r="B11" s="1">
        <v>0.26</v>
      </c>
    </row>
    <row r="12" spans="1:5" x14ac:dyDescent="0.2">
      <c r="A12" s="1" t="s">
        <v>83</v>
      </c>
      <c r="B12" s="1">
        <v>2.4700000000000002</v>
      </c>
    </row>
    <row r="13" spans="1:5" x14ac:dyDescent="0.2">
      <c r="A13" s="1" t="s">
        <v>84</v>
      </c>
      <c r="B13" s="1">
        <v>0.69</v>
      </c>
    </row>
    <row r="14" spans="1:5" x14ac:dyDescent="0.2">
      <c r="A14" s="1" t="s">
        <v>85</v>
      </c>
      <c r="B14" s="1">
        <v>7.49</v>
      </c>
    </row>
    <row r="15" spans="1:5" x14ac:dyDescent="0.2">
      <c r="A15" s="1" t="s">
        <v>107</v>
      </c>
      <c r="B15" s="1">
        <v>9.6999999999999993</v>
      </c>
    </row>
    <row r="16" spans="1:5" x14ac:dyDescent="0.2">
      <c r="A16" s="1" t="s">
        <v>108</v>
      </c>
      <c r="B16" s="1">
        <v>9.58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38C8F-3B6A-4584-925C-61BD108C4B76}">
  <dimension ref="A1:AG75"/>
  <sheetViews>
    <sheetView tabSelected="1" workbookViewId="0">
      <selection activeCell="C24" sqref="C24"/>
    </sheetView>
  </sheetViews>
  <sheetFormatPr defaultRowHeight="14.25" outlineLevelRow="1" x14ac:dyDescent="0.2"/>
  <cols>
    <col min="1" max="1" width="9.140625" style="1"/>
    <col min="2" max="2" width="40.28515625" style="1" bestFit="1" customWidth="1"/>
    <col min="3" max="17" width="9.140625" style="1"/>
    <col min="18" max="20" width="13.140625" style="1" customWidth="1"/>
    <col min="21" max="21" width="18.85546875" style="1" customWidth="1"/>
    <col min="22" max="22" width="14.85546875" style="1" customWidth="1"/>
    <col min="23" max="23" width="15" style="1" customWidth="1"/>
    <col min="24" max="24" width="8.42578125" style="1" bestFit="1" customWidth="1"/>
    <col min="25" max="25" width="9.28515625" style="1" bestFit="1" customWidth="1"/>
    <col min="26" max="26" width="9.5703125" style="1" bestFit="1" customWidth="1"/>
    <col min="27" max="16384" width="9.140625" style="1"/>
  </cols>
  <sheetData>
    <row r="1" spans="1:27" x14ac:dyDescent="0.2">
      <c r="A1" s="26" t="s">
        <v>8</v>
      </c>
      <c r="B1" s="1" t="s">
        <v>38</v>
      </c>
    </row>
    <row r="2" spans="1:27" x14ac:dyDescent="0.2">
      <c r="A2" s="27"/>
      <c r="B2" s="27"/>
      <c r="C2" s="27" t="s">
        <v>116</v>
      </c>
      <c r="D2" s="27" t="s">
        <v>56</v>
      </c>
      <c r="E2" s="27" t="s">
        <v>57</v>
      </c>
      <c r="F2" s="27" t="s">
        <v>58</v>
      </c>
      <c r="G2" s="27" t="s">
        <v>52</v>
      </c>
      <c r="H2" s="27" t="s">
        <v>53</v>
      </c>
      <c r="I2" s="27" t="s">
        <v>54</v>
      </c>
      <c r="J2" s="27" t="s">
        <v>55</v>
      </c>
      <c r="K2" s="27" t="s">
        <v>47</v>
      </c>
      <c r="L2" s="27" t="s">
        <v>48</v>
      </c>
      <c r="M2" s="27" t="s">
        <v>14</v>
      </c>
      <c r="N2" s="27" t="s">
        <v>15</v>
      </c>
      <c r="O2" s="27" t="s">
        <v>16</v>
      </c>
      <c r="P2" s="27" t="s">
        <v>17</v>
      </c>
      <c r="Q2" s="27" t="s">
        <v>18</v>
      </c>
      <c r="R2" s="27" t="s">
        <v>19</v>
      </c>
      <c r="S2" s="27" t="s">
        <v>20</v>
      </c>
      <c r="T2" s="27" t="s">
        <v>21</v>
      </c>
      <c r="U2" s="27" t="s">
        <v>22</v>
      </c>
      <c r="V2" s="27" t="s">
        <v>23</v>
      </c>
      <c r="W2" s="27" t="s">
        <v>5</v>
      </c>
      <c r="X2" s="27" t="s">
        <v>28</v>
      </c>
      <c r="Y2" s="27" t="s">
        <v>29</v>
      </c>
      <c r="Z2" s="27" t="s">
        <v>30</v>
      </c>
      <c r="AA2" s="27" t="s">
        <v>32</v>
      </c>
    </row>
    <row r="3" spans="1:27" x14ac:dyDescent="0.2">
      <c r="A3" s="28"/>
      <c r="B3" s="28" t="s">
        <v>99</v>
      </c>
      <c r="C3" s="28"/>
      <c r="D3" s="28">
        <v>363.6</v>
      </c>
      <c r="E3" s="28">
        <v>755</v>
      </c>
      <c r="F3" s="28">
        <v>1162</v>
      </c>
      <c r="G3" s="28">
        <v>932.9</v>
      </c>
      <c r="H3" s="28">
        <v>1037</v>
      </c>
      <c r="I3" s="28">
        <v>920</v>
      </c>
      <c r="J3" s="28">
        <v>1304</v>
      </c>
      <c r="K3" s="28">
        <v>931</v>
      </c>
      <c r="L3" s="28">
        <v>969</v>
      </c>
      <c r="M3" s="28">
        <v>812.7</v>
      </c>
      <c r="N3" s="28">
        <v>1197</v>
      </c>
      <c r="O3" s="28">
        <v>786</v>
      </c>
      <c r="P3" s="1">
        <v>817</v>
      </c>
      <c r="Q3" s="1">
        <v>723</v>
      </c>
      <c r="R3" s="1">
        <v>1154</v>
      </c>
      <c r="S3" s="1">
        <v>729</v>
      </c>
      <c r="T3" s="1">
        <v>800</v>
      </c>
      <c r="U3" s="1">
        <v>738</v>
      </c>
      <c r="V3" s="1">
        <v>1160</v>
      </c>
      <c r="W3" s="1">
        <v>721</v>
      </c>
    </row>
    <row r="4" spans="1:27" x14ac:dyDescent="0.2">
      <c r="B4" s="1" t="s">
        <v>100</v>
      </c>
      <c r="D4" s="1">
        <v>613.9</v>
      </c>
      <c r="E4" s="1">
        <v>470</v>
      </c>
      <c r="F4" s="1">
        <v>831</v>
      </c>
      <c r="G4" s="1">
        <v>521</v>
      </c>
      <c r="H4" s="1">
        <v>469</v>
      </c>
      <c r="I4" s="1">
        <v>406</v>
      </c>
      <c r="J4" s="1">
        <v>718</v>
      </c>
      <c r="K4" s="1">
        <v>421</v>
      </c>
      <c r="L4" s="1">
        <v>414</v>
      </c>
      <c r="M4" s="1">
        <v>342</v>
      </c>
      <c r="N4" s="1">
        <v>667</v>
      </c>
      <c r="O4" s="1">
        <v>465</v>
      </c>
      <c r="P4" s="1">
        <v>433.9</v>
      </c>
      <c r="Q4" s="1">
        <v>383</v>
      </c>
      <c r="R4" s="1">
        <v>734</v>
      </c>
      <c r="S4" s="1">
        <v>449</v>
      </c>
      <c r="T4" s="1">
        <v>430</v>
      </c>
      <c r="U4" s="1">
        <v>411</v>
      </c>
      <c r="V4" s="1">
        <v>752</v>
      </c>
      <c r="W4" s="1">
        <v>433</v>
      </c>
    </row>
    <row r="5" spans="1:27" x14ac:dyDescent="0.2">
      <c r="B5" s="1" t="s">
        <v>101</v>
      </c>
      <c r="D5" s="1">
        <v>88.8</v>
      </c>
      <c r="E5" s="1">
        <v>128</v>
      </c>
      <c r="F5" s="1">
        <v>106</v>
      </c>
      <c r="G5" s="1">
        <v>100</v>
      </c>
      <c r="H5" s="1">
        <v>108</v>
      </c>
      <c r="I5" s="1">
        <v>115</v>
      </c>
      <c r="J5" s="1">
        <v>153</v>
      </c>
      <c r="K5" s="1">
        <v>132</v>
      </c>
      <c r="L5" s="1">
        <v>139</v>
      </c>
      <c r="M5" s="1">
        <v>164</v>
      </c>
      <c r="N5" s="1">
        <v>157</v>
      </c>
      <c r="O5" s="1">
        <v>157</v>
      </c>
      <c r="P5" s="1">
        <v>175.8</v>
      </c>
      <c r="Q5" s="1">
        <v>160</v>
      </c>
      <c r="R5" s="1">
        <v>194</v>
      </c>
      <c r="S5" s="1">
        <v>182</v>
      </c>
      <c r="T5" s="1">
        <v>187</v>
      </c>
      <c r="U5" s="1">
        <v>198</v>
      </c>
      <c r="V5" s="1">
        <v>193</v>
      </c>
      <c r="W5" s="1">
        <v>198</v>
      </c>
    </row>
    <row r="7" spans="1:27" x14ac:dyDescent="0.2">
      <c r="A7" s="28"/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</row>
    <row r="8" spans="1:27" s="5" customFormat="1" ht="15" x14ac:dyDescent="0.25">
      <c r="A8" s="3"/>
      <c r="B8" s="3" t="s">
        <v>9</v>
      </c>
      <c r="C8" s="3">
        <v>7509</v>
      </c>
      <c r="D8" s="3">
        <v>1066</v>
      </c>
      <c r="E8" s="3">
        <v>1353</v>
      </c>
      <c r="F8" s="3">
        <v>2100</v>
      </c>
      <c r="G8" s="3">
        <v>1554</v>
      </c>
      <c r="H8" s="3">
        <v>1614</v>
      </c>
      <c r="I8" s="3">
        <v>1441</v>
      </c>
      <c r="J8" s="3">
        <v>2175</v>
      </c>
      <c r="K8" s="3">
        <v>1484</v>
      </c>
      <c r="L8" s="3">
        <v>1521</v>
      </c>
      <c r="M8" s="3">
        <v>1318</v>
      </c>
      <c r="N8" s="3">
        <v>2021</v>
      </c>
      <c r="O8" s="3">
        <v>1407</v>
      </c>
      <c r="P8" s="3">
        <v>1427</v>
      </c>
      <c r="Q8" s="3">
        <v>1265</v>
      </c>
      <c r="R8" s="3">
        <v>2082</v>
      </c>
      <c r="S8" s="3">
        <v>1359</v>
      </c>
      <c r="T8" s="3">
        <v>1417</v>
      </c>
      <c r="U8" s="3">
        <v>1347</v>
      </c>
      <c r="V8" s="3">
        <v>2106</v>
      </c>
      <c r="W8" s="3">
        <v>1353</v>
      </c>
      <c r="X8" s="4"/>
      <c r="Y8" s="4"/>
      <c r="Z8" s="4"/>
    </row>
    <row r="9" spans="1:27" x14ac:dyDescent="0.2">
      <c r="A9" s="28"/>
      <c r="B9" s="28" t="s">
        <v>33</v>
      </c>
      <c r="C9" s="28">
        <v>5446</v>
      </c>
      <c r="D9" s="28">
        <v>913</v>
      </c>
      <c r="E9" s="28">
        <v>856</v>
      </c>
      <c r="F9" s="28">
        <v>1200</v>
      </c>
      <c r="G9" s="28">
        <v>882</v>
      </c>
      <c r="H9" s="28">
        <v>944</v>
      </c>
      <c r="I9" s="28">
        <v>876</v>
      </c>
      <c r="J9" s="28">
        <v>1322</v>
      </c>
      <c r="K9" s="28">
        <v>962</v>
      </c>
      <c r="L9" s="28">
        <v>986</v>
      </c>
      <c r="M9" s="29">
        <v>861</v>
      </c>
      <c r="N9" s="29">
        <v>1277</v>
      </c>
      <c r="O9" s="29">
        <v>905</v>
      </c>
      <c r="P9" s="29">
        <v>940</v>
      </c>
      <c r="Q9" s="29">
        <v>838</v>
      </c>
      <c r="R9" s="1">
        <v>1257</v>
      </c>
      <c r="S9" s="29">
        <v>858</v>
      </c>
      <c r="T9" s="29">
        <v>916</v>
      </c>
      <c r="U9" s="1">
        <v>879</v>
      </c>
      <c r="V9" s="1">
        <v>1292</v>
      </c>
      <c r="W9" s="1">
        <v>879</v>
      </c>
    </row>
    <row r="10" spans="1:27" s="5" customFormat="1" ht="15" x14ac:dyDescent="0.25">
      <c r="A10" s="3"/>
      <c r="B10" s="3" t="s">
        <v>10</v>
      </c>
      <c r="C10" s="4">
        <f t="shared" ref="C10:E10" si="0">C8 -C9</f>
        <v>2063</v>
      </c>
      <c r="D10" s="4">
        <f t="shared" si="0"/>
        <v>153</v>
      </c>
      <c r="E10" s="4">
        <f t="shared" si="0"/>
        <v>497</v>
      </c>
      <c r="F10" s="4">
        <f t="shared" ref="F10:X10" si="1">F8 -F9</f>
        <v>900</v>
      </c>
      <c r="G10" s="4">
        <f t="shared" si="1"/>
        <v>672</v>
      </c>
      <c r="H10" s="4">
        <f t="shared" si="1"/>
        <v>670</v>
      </c>
      <c r="I10" s="4">
        <f t="shared" si="1"/>
        <v>565</v>
      </c>
      <c r="J10" s="4">
        <f t="shared" si="1"/>
        <v>853</v>
      </c>
      <c r="K10" s="4">
        <f t="shared" si="1"/>
        <v>522</v>
      </c>
      <c r="L10" s="4">
        <f>L8 -L9</f>
        <v>535</v>
      </c>
      <c r="M10" s="4">
        <f t="shared" si="1"/>
        <v>457</v>
      </c>
      <c r="N10" s="4">
        <f t="shared" si="1"/>
        <v>744</v>
      </c>
      <c r="O10" s="4">
        <f t="shared" si="1"/>
        <v>502</v>
      </c>
      <c r="P10" s="4">
        <f t="shared" si="1"/>
        <v>487</v>
      </c>
      <c r="Q10" s="4">
        <f t="shared" si="1"/>
        <v>427</v>
      </c>
      <c r="R10" s="4">
        <f t="shared" si="1"/>
        <v>825</v>
      </c>
      <c r="S10" s="4">
        <f t="shared" si="1"/>
        <v>501</v>
      </c>
      <c r="T10" s="4">
        <f t="shared" si="1"/>
        <v>501</v>
      </c>
      <c r="U10" s="4">
        <f t="shared" si="1"/>
        <v>468</v>
      </c>
      <c r="V10" s="4">
        <f t="shared" si="1"/>
        <v>814</v>
      </c>
      <c r="W10" s="4">
        <f t="shared" si="1"/>
        <v>474</v>
      </c>
      <c r="X10" s="4">
        <f t="shared" si="1"/>
        <v>0</v>
      </c>
    </row>
    <row r="11" spans="1:27" x14ac:dyDescent="0.2">
      <c r="A11" s="28"/>
      <c r="B11" s="28" t="s">
        <v>59</v>
      </c>
      <c r="C11" s="17">
        <v>2235</v>
      </c>
      <c r="D11" s="17">
        <v>396</v>
      </c>
      <c r="E11" s="17">
        <v>369</v>
      </c>
      <c r="F11" s="17">
        <v>513</v>
      </c>
      <c r="G11" s="17">
        <v>446</v>
      </c>
      <c r="H11" s="17">
        <v>467</v>
      </c>
      <c r="I11" s="17">
        <v>457</v>
      </c>
      <c r="J11" s="17">
        <v>520</v>
      </c>
      <c r="K11" s="17">
        <v>427</v>
      </c>
      <c r="L11" s="17">
        <v>438</v>
      </c>
      <c r="M11" s="17">
        <v>415</v>
      </c>
      <c r="N11" s="17">
        <v>501</v>
      </c>
      <c r="O11" s="17">
        <v>474</v>
      </c>
      <c r="P11" s="17">
        <v>461</v>
      </c>
      <c r="Q11" s="17">
        <v>494</v>
      </c>
      <c r="R11" s="17">
        <v>567</v>
      </c>
      <c r="S11" s="17">
        <v>475</v>
      </c>
      <c r="T11" s="17">
        <v>439</v>
      </c>
      <c r="U11" s="17">
        <v>515</v>
      </c>
      <c r="V11" s="17">
        <v>546</v>
      </c>
      <c r="W11" s="17">
        <v>454</v>
      </c>
      <c r="X11" s="17"/>
    </row>
    <row r="12" spans="1:27" s="5" customFormat="1" ht="15" x14ac:dyDescent="0.25">
      <c r="A12" s="3"/>
      <c r="B12" s="3" t="s">
        <v>11</v>
      </c>
      <c r="C12" s="4">
        <f>C10-SUM(C11:C11)</f>
        <v>-172</v>
      </c>
      <c r="D12" s="4">
        <f>D10-SUM(D11:D11)</f>
        <v>-243</v>
      </c>
      <c r="E12" s="4">
        <f>E10-SUM(E11:E11)</f>
        <v>128</v>
      </c>
      <c r="F12" s="4">
        <f>F10-SUM(F11:F11)</f>
        <v>387</v>
      </c>
      <c r="G12" s="4">
        <f>G10-SUM(G11:G11)</f>
        <v>226</v>
      </c>
      <c r="H12" s="4">
        <f>H10-SUM(H11:H11)</f>
        <v>203</v>
      </c>
      <c r="I12" s="4">
        <f>I10-SUM(I11:I11)</f>
        <v>108</v>
      </c>
      <c r="J12" s="4">
        <f>J10-SUM(J11:J11)</f>
        <v>333</v>
      </c>
      <c r="K12" s="4">
        <f>K10-SUM(K11:K11)</f>
        <v>95</v>
      </c>
      <c r="L12" s="4">
        <f>L10-SUM(L11:L11)</f>
        <v>97</v>
      </c>
      <c r="M12" s="4">
        <f>M10-SUM(M11:M11)</f>
        <v>42</v>
      </c>
      <c r="N12" s="4">
        <f>N10-SUM(N11:N11)</f>
        <v>243</v>
      </c>
      <c r="O12" s="4">
        <f>O10-SUM(O11:O11)</f>
        <v>28</v>
      </c>
      <c r="P12" s="4">
        <f>P10-SUM(P11:P11)</f>
        <v>26</v>
      </c>
      <c r="Q12" s="4">
        <f>Q10-SUM(Q11:Q11)</f>
        <v>-67</v>
      </c>
      <c r="R12" s="4">
        <f>R10-SUM(R11:R11)</f>
        <v>258</v>
      </c>
      <c r="S12" s="4">
        <f>S10-SUM(S11:S11)</f>
        <v>26</v>
      </c>
      <c r="T12" s="4">
        <f>T10-SUM(T11:T11)</f>
        <v>62</v>
      </c>
      <c r="U12" s="4">
        <f>U10-SUM(U11:U11)</f>
        <v>-47</v>
      </c>
      <c r="V12" s="4">
        <f>V10-SUM(V11:V11)</f>
        <v>268</v>
      </c>
      <c r="W12" s="4">
        <f>W10-SUM(W11:W11)</f>
        <v>20</v>
      </c>
      <c r="X12" s="4">
        <f>X10-SUM(X11:X11)</f>
        <v>0</v>
      </c>
    </row>
    <row r="13" spans="1:27" x14ac:dyDescent="0.2">
      <c r="B13" s="1" t="s">
        <v>42</v>
      </c>
      <c r="C13" s="1">
        <v>-899</v>
      </c>
      <c r="D13" s="1">
        <v>-245</v>
      </c>
      <c r="E13" s="1">
        <v>127</v>
      </c>
      <c r="F13" s="1">
        <v>389</v>
      </c>
      <c r="G13" s="1">
        <v>225</v>
      </c>
      <c r="H13" s="1">
        <v>199</v>
      </c>
      <c r="I13" s="1">
        <v>97</v>
      </c>
      <c r="J13" s="1">
        <v>323</v>
      </c>
      <c r="K13" s="1">
        <v>78</v>
      </c>
      <c r="L13" s="1">
        <v>83</v>
      </c>
      <c r="M13" s="29">
        <v>30</v>
      </c>
      <c r="N13" s="29">
        <v>226</v>
      </c>
      <c r="O13" s="29">
        <v>6</v>
      </c>
      <c r="P13" s="29">
        <v>2</v>
      </c>
      <c r="Q13" s="29">
        <v>-93</v>
      </c>
      <c r="R13" s="1">
        <v>233</v>
      </c>
      <c r="S13" s="29">
        <v>5</v>
      </c>
      <c r="T13" s="29">
        <v>41</v>
      </c>
      <c r="U13" s="29">
        <v>-70</v>
      </c>
      <c r="V13" s="1">
        <v>244</v>
      </c>
      <c r="W13" s="1">
        <v>6</v>
      </c>
    </row>
    <row r="14" spans="1:27" x14ac:dyDescent="0.2">
      <c r="B14" s="1" t="s">
        <v>43</v>
      </c>
      <c r="C14" s="1">
        <v>-2</v>
      </c>
      <c r="D14" s="1">
        <v>-45</v>
      </c>
      <c r="E14" s="1">
        <v>-16</v>
      </c>
      <c r="F14" s="1">
        <v>106</v>
      </c>
      <c r="G14" s="1">
        <v>51</v>
      </c>
      <c r="H14" s="1">
        <v>48</v>
      </c>
      <c r="I14" s="1">
        <v>21</v>
      </c>
      <c r="J14" s="1">
        <v>77</v>
      </c>
      <c r="K14" s="1">
        <v>2</v>
      </c>
      <c r="L14" s="1">
        <v>16</v>
      </c>
      <c r="M14" s="29">
        <v>7</v>
      </c>
      <c r="N14" s="29">
        <v>54</v>
      </c>
      <c r="O14" s="29">
        <v>2</v>
      </c>
      <c r="P14" s="29">
        <v>3</v>
      </c>
      <c r="Q14" s="29">
        <v>-22</v>
      </c>
      <c r="R14" s="1">
        <v>49</v>
      </c>
      <c r="S14" s="29">
        <v>7</v>
      </c>
      <c r="T14" s="1">
        <v>9</v>
      </c>
      <c r="U14" s="29">
        <v>-15</v>
      </c>
      <c r="V14" s="1">
        <v>50</v>
      </c>
      <c r="W14" s="1">
        <v>3</v>
      </c>
    </row>
    <row r="15" spans="1:27" s="5" customFormat="1" ht="15" x14ac:dyDescent="0.25">
      <c r="B15" s="5" t="s">
        <v>12</v>
      </c>
      <c r="C15" s="5">
        <f t="shared" ref="C15:V15" si="2">C13-C14</f>
        <v>-897</v>
      </c>
      <c r="D15" s="5">
        <f t="shared" si="2"/>
        <v>-200</v>
      </c>
      <c r="E15" s="5">
        <f t="shared" si="2"/>
        <v>143</v>
      </c>
      <c r="F15" s="5">
        <f t="shared" si="2"/>
        <v>283</v>
      </c>
      <c r="G15" s="5">
        <f t="shared" si="2"/>
        <v>174</v>
      </c>
      <c r="H15" s="5">
        <f t="shared" si="2"/>
        <v>151</v>
      </c>
      <c r="I15" s="5">
        <f t="shared" si="2"/>
        <v>76</v>
      </c>
      <c r="J15" s="5">
        <f t="shared" si="2"/>
        <v>246</v>
      </c>
      <c r="K15" s="5">
        <f t="shared" si="2"/>
        <v>76</v>
      </c>
      <c r="L15" s="5">
        <f t="shared" si="2"/>
        <v>67</v>
      </c>
      <c r="M15" s="5">
        <f t="shared" si="2"/>
        <v>23</v>
      </c>
      <c r="N15" s="5">
        <f t="shared" si="2"/>
        <v>172</v>
      </c>
      <c r="O15" s="5">
        <f t="shared" si="2"/>
        <v>4</v>
      </c>
      <c r="P15" s="5">
        <f t="shared" si="2"/>
        <v>-1</v>
      </c>
      <c r="Q15" s="5">
        <f t="shared" si="2"/>
        <v>-71</v>
      </c>
      <c r="R15" s="5">
        <f t="shared" si="2"/>
        <v>184</v>
      </c>
      <c r="S15" s="5">
        <f t="shared" si="2"/>
        <v>-2</v>
      </c>
      <c r="T15" s="5">
        <f t="shared" si="2"/>
        <v>32</v>
      </c>
      <c r="U15" s="5">
        <f t="shared" si="2"/>
        <v>-55</v>
      </c>
      <c r="V15" s="5">
        <f t="shared" si="2"/>
        <v>194</v>
      </c>
      <c r="W15" s="5">
        <f>W13-W14</f>
        <v>3</v>
      </c>
      <c r="X15" s="5">
        <f>X13-X14</f>
        <v>0</v>
      </c>
    </row>
    <row r="16" spans="1:27" x14ac:dyDescent="0.2">
      <c r="B16" s="1" t="s">
        <v>35</v>
      </c>
      <c r="C16" s="30"/>
      <c r="D16" s="30">
        <v>-2.2599999999999998</v>
      </c>
      <c r="E16" s="30">
        <v>1.62</v>
      </c>
      <c r="F16" s="30">
        <v>3.2</v>
      </c>
      <c r="G16" s="30">
        <v>1.97</v>
      </c>
      <c r="H16" s="30">
        <v>1.71</v>
      </c>
      <c r="I16" s="30">
        <v>0.81</v>
      </c>
      <c r="J16" s="30">
        <v>2.7</v>
      </c>
      <c r="K16" s="30">
        <v>0.93</v>
      </c>
      <c r="L16" s="30">
        <v>0.83</v>
      </c>
      <c r="M16" s="30">
        <v>0.28999999999999998</v>
      </c>
      <c r="N16" s="30">
        <v>2.1</v>
      </c>
      <c r="O16" s="30">
        <v>0.01</v>
      </c>
      <c r="P16" s="30">
        <v>-0.02</v>
      </c>
      <c r="Q16" s="30">
        <v>-0.92</v>
      </c>
      <c r="R16" s="1">
        <v>2.29</v>
      </c>
      <c r="S16" s="30">
        <v>-0.05</v>
      </c>
      <c r="T16" s="30">
        <v>0.4</v>
      </c>
      <c r="U16" s="30">
        <v>-0.71</v>
      </c>
      <c r="V16" s="30">
        <v>2.33</v>
      </c>
      <c r="W16" s="1">
        <v>-0.02</v>
      </c>
      <c r="X16" s="30"/>
    </row>
    <row r="17" spans="2:24" x14ac:dyDescent="0.2">
      <c r="B17" s="1" t="s">
        <v>34</v>
      </c>
      <c r="D17" s="1">
        <v>-2.2599999999999998</v>
      </c>
      <c r="E17" s="1">
        <v>1.62</v>
      </c>
      <c r="F17" s="1">
        <v>3.2</v>
      </c>
      <c r="G17" s="1">
        <v>1.97</v>
      </c>
      <c r="H17" s="1">
        <v>1.71</v>
      </c>
      <c r="I17" s="1">
        <v>0.81</v>
      </c>
      <c r="J17" s="1">
        <v>2.7</v>
      </c>
      <c r="K17" s="1">
        <v>0.93</v>
      </c>
      <c r="L17" s="1">
        <v>0.83</v>
      </c>
      <c r="M17" s="1">
        <v>0.28999999999999998</v>
      </c>
      <c r="N17" s="1">
        <v>2.1</v>
      </c>
      <c r="O17" s="1">
        <v>0.01</v>
      </c>
      <c r="P17" s="29">
        <v>-0.02</v>
      </c>
      <c r="Q17" s="29">
        <v>-0.92</v>
      </c>
      <c r="R17" s="1">
        <v>2.29</v>
      </c>
      <c r="S17" s="29">
        <v>-0.05</v>
      </c>
      <c r="T17" s="29">
        <v>0.4</v>
      </c>
      <c r="U17" s="29">
        <v>-0.71</v>
      </c>
      <c r="V17" s="1">
        <v>2.33</v>
      </c>
      <c r="W17" s="1">
        <v>-0.02</v>
      </c>
    </row>
    <row r="19" spans="2:24" s="33" customFormat="1" x14ac:dyDescent="0.2">
      <c r="B19" s="33" t="s">
        <v>40</v>
      </c>
      <c r="D19" s="33" t="s">
        <v>45</v>
      </c>
      <c r="E19" s="33" t="s">
        <v>45</v>
      </c>
      <c r="F19" s="33" t="s">
        <v>45</v>
      </c>
      <c r="G19" s="34" t="s">
        <v>45</v>
      </c>
      <c r="H19" s="34">
        <f>(H8/D8) - 1</f>
        <v>0.5140712945590995</v>
      </c>
      <c r="I19" s="34">
        <f>(I8/E8) - 1</f>
        <v>6.5040650406503975E-2</v>
      </c>
      <c r="J19" s="34">
        <f>(J8/F8) - 1</f>
        <v>3.5714285714285809E-2</v>
      </c>
      <c r="K19" s="34">
        <f>(K8/G8) - 1</f>
        <v>-4.5045045045045029E-2</v>
      </c>
      <c r="L19" s="34">
        <f>(L8/H8) - 1</f>
        <v>-5.762081784386619E-2</v>
      </c>
      <c r="M19" s="34">
        <f>(M8/I8) - 1</f>
        <v>-8.5357390700902203E-2</v>
      </c>
      <c r="N19" s="34">
        <f>(N8/J8) - 1</f>
        <v>-7.0804597701149441E-2</v>
      </c>
      <c r="O19" s="34">
        <f>(O8/K8) - 1</f>
        <v>-5.1886792452830233E-2</v>
      </c>
      <c r="P19" s="34">
        <f>(P8/L8) - 1</f>
        <v>-6.1801446416831052E-2</v>
      </c>
      <c r="Q19" s="34">
        <f>(Q8/M8) - 1</f>
        <v>-4.0212443095599348E-2</v>
      </c>
      <c r="R19" s="34">
        <f>(R8/N8) - 1</f>
        <v>3.0183077684314608E-2</v>
      </c>
      <c r="S19" s="34">
        <f>(S8/O8) - 1</f>
        <v>-3.4115138592750505E-2</v>
      </c>
      <c r="T19" s="34">
        <f>(T8/P8) - 1</f>
        <v>-7.0077084793273015E-3</v>
      </c>
      <c r="U19" s="34">
        <f>(U8/Q8) - 1</f>
        <v>6.4822134387351849E-2</v>
      </c>
      <c r="V19" s="34">
        <f>(V8/R8) - 1</f>
        <v>1.1527377521613813E-2</v>
      </c>
      <c r="W19" s="34">
        <f>(W8/S8) - 1</f>
        <v>-4.4150110375276164E-3</v>
      </c>
      <c r="X19" s="34">
        <f>(X8/T8) - 1</f>
        <v>-1</v>
      </c>
    </row>
    <row r="20" spans="2:24" x14ac:dyDescent="0.2">
      <c r="B20" s="1" t="s">
        <v>41</v>
      </c>
      <c r="D20" s="6" t="s">
        <v>45</v>
      </c>
      <c r="E20" s="6">
        <f xml:space="preserve"> (E8/D8) - 1</f>
        <v>0.26923076923076916</v>
      </c>
      <c r="F20" s="6">
        <f xml:space="preserve"> (F8/E8) - 1</f>
        <v>0.55210643015521055</v>
      </c>
      <c r="G20" s="6">
        <f xml:space="preserve"> (G8/F8) - 1</f>
        <v>-0.26</v>
      </c>
      <c r="H20" s="6">
        <f xml:space="preserve"> (H8/G8) - 1</f>
        <v>3.8610038610038533E-2</v>
      </c>
      <c r="I20" s="6">
        <f xml:space="preserve"> (I8/H8) - 1</f>
        <v>-0.10718711276332094</v>
      </c>
      <c r="J20" s="6">
        <f xml:space="preserve"> (J8/I8) - 1</f>
        <v>0.50936849410131857</v>
      </c>
      <c r="K20" s="6">
        <f xml:space="preserve"> (K8/J8) - 1</f>
        <v>-0.31770114942528738</v>
      </c>
      <c r="L20" s="6">
        <f xml:space="preserve"> (L8/K8) - 1</f>
        <v>2.4932614555255972E-2</v>
      </c>
      <c r="M20" s="6">
        <f xml:space="preserve"> (M8/L8) - 1</f>
        <v>-0.13346482577251806</v>
      </c>
      <c r="N20" s="6">
        <f xml:space="preserve"> (N8/M8) - 1</f>
        <v>0.53338391502276172</v>
      </c>
      <c r="O20" s="6">
        <f xml:space="preserve"> (O8/N8) - 1</f>
        <v>-0.3038099950519545</v>
      </c>
      <c r="P20" s="6">
        <f xml:space="preserve"> (P8/O8) - 1</f>
        <v>1.4214641080312784E-2</v>
      </c>
      <c r="Q20" s="6">
        <f xml:space="preserve"> (Q8/P8) - 1</f>
        <v>-0.11352487736510164</v>
      </c>
      <c r="R20" s="6">
        <f xml:space="preserve"> (R8/Q8) - 1</f>
        <v>0.64584980237154155</v>
      </c>
      <c r="S20" s="6">
        <f xml:space="preserve"> (S8/R8) - 1</f>
        <v>-0.3472622478386167</v>
      </c>
      <c r="T20" s="6">
        <f xml:space="preserve"> (T8/S8) - 1</f>
        <v>4.2678440029433329E-2</v>
      </c>
      <c r="U20" s="6">
        <f xml:space="preserve"> (U8/T8) - 1</f>
        <v>-4.9400141143260412E-2</v>
      </c>
      <c r="V20" s="6">
        <f xml:space="preserve"> (V8/U8) - 1</f>
        <v>0.56347438752783963</v>
      </c>
      <c r="W20" s="6">
        <f xml:space="preserve"> (W8/V8) - 1</f>
        <v>-0.35754985754985757</v>
      </c>
      <c r="X20" s="6">
        <f xml:space="preserve"> (X8/W8) - 1</f>
        <v>-1</v>
      </c>
    </row>
    <row r="21" spans="2:24" x14ac:dyDescent="0.2">
      <c r="M21" s="6"/>
      <c r="N21" s="7"/>
      <c r="O21" s="7"/>
      <c r="P21" s="7"/>
      <c r="Q21" s="7"/>
      <c r="R21" s="7"/>
      <c r="S21" s="7"/>
      <c r="T21" s="7"/>
      <c r="U21" s="7"/>
      <c r="V21" s="7"/>
      <c r="W21" s="6"/>
    </row>
    <row r="22" spans="2:24" s="6" customFormat="1" x14ac:dyDescent="0.2">
      <c r="B22" s="6" t="s">
        <v>44</v>
      </c>
      <c r="C22" s="6">
        <v>0.27500000000000002</v>
      </c>
      <c r="D22" s="6">
        <v>0.217</v>
      </c>
      <c r="E22" s="6">
        <v>0.36699999999999999</v>
      </c>
      <c r="F22" s="6">
        <v>0.42899999999999999</v>
      </c>
      <c r="G22" s="6">
        <v>0.432</v>
      </c>
      <c r="H22" s="6">
        <v>0.41499999999999998</v>
      </c>
      <c r="I22" s="6">
        <v>0.39200000000000002</v>
      </c>
      <c r="J22" s="6">
        <v>0.39200000000000002</v>
      </c>
      <c r="K22" s="6">
        <v>0.36599999999999999</v>
      </c>
      <c r="L22" s="6">
        <v>0.36099999999999999</v>
      </c>
      <c r="M22" s="6">
        <v>0.34699999999999998</v>
      </c>
      <c r="N22" s="7">
        <v>0.376</v>
      </c>
      <c r="O22" s="7">
        <v>0.36499999999999999</v>
      </c>
      <c r="P22" s="7">
        <v>0.34599999999999997</v>
      </c>
      <c r="Q22" s="7">
        <v>0.34300000000000003</v>
      </c>
      <c r="R22" s="7">
        <v>0.4</v>
      </c>
      <c r="S22" s="7">
        <v>0.34</v>
      </c>
      <c r="T22" s="7">
        <v>0.35399999999999998</v>
      </c>
      <c r="U22" s="7">
        <v>0.34799999999999998</v>
      </c>
      <c r="V22" s="7">
        <v>0.39700000000000002</v>
      </c>
      <c r="W22" s="6">
        <v>0.35199999999999998</v>
      </c>
    </row>
    <row r="23" spans="2:24" s="6" customFormat="1" x14ac:dyDescent="0.2">
      <c r="B23" s="6" t="s">
        <v>46</v>
      </c>
      <c r="C23" s="6">
        <v>-0.11899999999999999</v>
      </c>
      <c r="D23" s="6">
        <v>-0.104</v>
      </c>
      <c r="E23" s="6">
        <v>7.1999999999999995E-2</v>
      </c>
      <c r="F23" s="6">
        <v>0.185</v>
      </c>
      <c r="G23" s="6">
        <v>0.14499999999999999</v>
      </c>
      <c r="H23" s="6">
        <v>0.126</v>
      </c>
      <c r="I23" s="6">
        <v>7.4999999999999997E-2</v>
      </c>
      <c r="J23" s="6">
        <v>0.153</v>
      </c>
      <c r="K23" s="6">
        <v>7.8E-2</v>
      </c>
      <c r="L23" s="6">
        <v>8.3000000000000004E-2</v>
      </c>
      <c r="M23" s="6">
        <v>3.2000000000000001E-2</v>
      </c>
      <c r="N23" s="6">
        <v>0.13900000000000001</v>
      </c>
      <c r="O23" s="6">
        <v>3.9E-2</v>
      </c>
      <c r="P23" s="6">
        <v>3.4000000000000002E-2</v>
      </c>
      <c r="Q23" s="6">
        <v>-4.8000000000000001E-2</v>
      </c>
      <c r="R23" s="6">
        <v>0.13600000000000001</v>
      </c>
      <c r="S23" s="6">
        <v>2.9000000000000001E-2</v>
      </c>
      <c r="T23" s="6">
        <v>4.3999999999999997E-2</v>
      </c>
      <c r="U23" s="6">
        <v>-2.1000000000000001E-2</v>
      </c>
      <c r="V23" s="6">
        <v>0.14199999999999999</v>
      </c>
      <c r="W23" s="6">
        <v>2.3E-2</v>
      </c>
    </row>
    <row r="24" spans="2:24" x14ac:dyDescent="0.2">
      <c r="I24" s="6"/>
    </row>
    <row r="25" spans="2:24" s="8" customFormat="1" ht="15" x14ac:dyDescent="0.25">
      <c r="B25" s="31" t="s">
        <v>25</v>
      </c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2"/>
      <c r="N25" s="32"/>
      <c r="O25" s="32"/>
      <c r="P25" s="32"/>
      <c r="Q25" s="32"/>
      <c r="R25" s="32"/>
      <c r="S25" s="32"/>
    </row>
    <row r="26" spans="2:24" outlineLevel="1" x14ac:dyDescent="0.2">
      <c r="B26" s="28" t="s">
        <v>24</v>
      </c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9"/>
      <c r="N26" s="29"/>
      <c r="O26" s="29"/>
      <c r="P26" s="29"/>
      <c r="Q26" s="29"/>
      <c r="R26" s="29"/>
      <c r="S26" s="29"/>
      <c r="T26" s="29"/>
      <c r="V26" s="9"/>
    </row>
    <row r="27" spans="2:24" s="8" customFormat="1" ht="15" x14ac:dyDescent="0.25">
      <c r="B27" s="31" t="s">
        <v>13</v>
      </c>
      <c r="D27" s="8">
        <f t="shared" ref="D27:V27" si="3">D25-D26</f>
        <v>0</v>
      </c>
      <c r="E27" s="8">
        <f t="shared" si="3"/>
        <v>0</v>
      </c>
      <c r="F27" s="8">
        <f t="shared" si="3"/>
        <v>0</v>
      </c>
      <c r="G27" s="8">
        <f t="shared" si="3"/>
        <v>0</v>
      </c>
      <c r="H27" s="8">
        <f t="shared" si="3"/>
        <v>0</v>
      </c>
      <c r="I27" s="8">
        <f t="shared" si="3"/>
        <v>0</v>
      </c>
      <c r="J27" s="8">
        <f t="shared" si="3"/>
        <v>0</v>
      </c>
      <c r="K27" s="8">
        <f t="shared" si="3"/>
        <v>0</v>
      </c>
      <c r="L27" s="8">
        <f t="shared" si="3"/>
        <v>0</v>
      </c>
      <c r="M27" s="8">
        <f t="shared" si="3"/>
        <v>0</v>
      </c>
      <c r="N27" s="8">
        <f t="shared" si="3"/>
        <v>0</v>
      </c>
      <c r="O27" s="8">
        <f t="shared" si="3"/>
        <v>0</v>
      </c>
      <c r="P27" s="8">
        <f t="shared" si="3"/>
        <v>0</v>
      </c>
      <c r="Q27" s="8">
        <f t="shared" si="3"/>
        <v>0</v>
      </c>
      <c r="R27" s="8">
        <f t="shared" si="3"/>
        <v>0</v>
      </c>
      <c r="S27" s="8">
        <f t="shared" si="3"/>
        <v>0</v>
      </c>
      <c r="T27" s="8">
        <f t="shared" si="3"/>
        <v>0</v>
      </c>
      <c r="U27" s="8">
        <f t="shared" si="3"/>
        <v>0</v>
      </c>
      <c r="V27" s="8">
        <f t="shared" si="3"/>
        <v>0</v>
      </c>
      <c r="W27" s="8">
        <f>W25-W26</f>
        <v>0</v>
      </c>
      <c r="X27" s="8">
        <f>X25-X26</f>
        <v>0</v>
      </c>
    </row>
    <row r="28" spans="2:24" x14ac:dyDescent="0.2">
      <c r="B28" s="28"/>
      <c r="J28" s="29"/>
      <c r="K28" s="29"/>
      <c r="L28" s="29"/>
      <c r="M28" s="29"/>
      <c r="N28" s="29"/>
      <c r="O28" s="29"/>
      <c r="P28" s="29"/>
      <c r="Q28" s="29"/>
      <c r="R28" s="29"/>
      <c r="S28" s="29"/>
    </row>
    <row r="29" spans="2:24" x14ac:dyDescent="0.2">
      <c r="B29" s="28"/>
      <c r="M29" s="29"/>
      <c r="N29" s="29"/>
      <c r="O29" s="29"/>
      <c r="P29" s="29"/>
      <c r="Q29" s="29"/>
      <c r="R29" s="29"/>
      <c r="S29" s="29"/>
    </row>
    <row r="30" spans="2:24" x14ac:dyDescent="0.2">
      <c r="B30" s="28" t="s">
        <v>36</v>
      </c>
      <c r="D30" s="1" t="s">
        <v>45</v>
      </c>
      <c r="E30" s="1" t="s">
        <v>45</v>
      </c>
      <c r="F30" s="1" t="s">
        <v>45</v>
      </c>
      <c r="G30" s="6" t="e">
        <f>IF(#REF!=0,IF(G27=0,0,NA()),(G27-#REF!)/ABS(#REF!))</f>
        <v>#REF!</v>
      </c>
      <c r="H30" s="6">
        <f t="shared" ref="H30:V30" si="4">IF(D27=0,IF(H27=0,0,NA()),(H27-D27)/ABS(D27))</f>
        <v>0</v>
      </c>
      <c r="I30" s="6">
        <f t="shared" si="4"/>
        <v>0</v>
      </c>
      <c r="J30" s="6">
        <f t="shared" si="4"/>
        <v>0</v>
      </c>
      <c r="K30" s="6">
        <f t="shared" si="4"/>
        <v>0</v>
      </c>
      <c r="L30" s="6">
        <f t="shared" si="4"/>
        <v>0</v>
      </c>
      <c r="M30" s="6">
        <f t="shared" si="4"/>
        <v>0</v>
      </c>
      <c r="N30" s="6">
        <f t="shared" si="4"/>
        <v>0</v>
      </c>
      <c r="O30" s="6">
        <f t="shared" si="4"/>
        <v>0</v>
      </c>
      <c r="P30" s="6">
        <f t="shared" si="4"/>
        <v>0</v>
      </c>
      <c r="Q30" s="6">
        <f t="shared" si="4"/>
        <v>0</v>
      </c>
      <c r="R30" s="6">
        <f t="shared" si="4"/>
        <v>0</v>
      </c>
      <c r="S30" s="6">
        <f t="shared" si="4"/>
        <v>0</v>
      </c>
      <c r="T30" s="6">
        <f t="shared" si="4"/>
        <v>0</v>
      </c>
      <c r="U30" s="6">
        <f t="shared" si="4"/>
        <v>0</v>
      </c>
      <c r="V30" s="6">
        <f t="shared" si="4"/>
        <v>0</v>
      </c>
      <c r="W30" s="6">
        <f>IF(S27=0,IF(W27=0,0,NA()),(W27-S27)/ABS(S27))</f>
        <v>0</v>
      </c>
      <c r="X30" s="6">
        <f>IF(T27=0,IF(X27=0,0,NA()),(X27-T27)/ABS(T27))</f>
        <v>0</v>
      </c>
    </row>
    <row r="32" spans="2:24" ht="15" thickBot="1" x14ac:dyDescent="0.25">
      <c r="B32" s="28"/>
      <c r="N32" s="10"/>
    </row>
    <row r="33" spans="2:33" x14ac:dyDescent="0.2">
      <c r="B33" s="11" t="s">
        <v>37</v>
      </c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 t="s">
        <v>102</v>
      </c>
      <c r="X33" s="13"/>
      <c r="Y33" s="12"/>
      <c r="Z33" s="12"/>
      <c r="AA33" s="12"/>
      <c r="AB33" s="12"/>
      <c r="AC33" s="12"/>
      <c r="AD33" s="12"/>
      <c r="AE33" s="12"/>
      <c r="AF33" s="12"/>
      <c r="AG33" s="14"/>
    </row>
    <row r="34" spans="2:33" x14ac:dyDescent="0.2">
      <c r="B34" s="15"/>
      <c r="K34" s="1" t="s">
        <v>105</v>
      </c>
      <c r="O34" s="1" t="s">
        <v>104</v>
      </c>
      <c r="W34" s="1" t="s">
        <v>103</v>
      </c>
      <c r="AG34" s="16"/>
    </row>
    <row r="35" spans="2:33" x14ac:dyDescent="0.2">
      <c r="B35" s="15"/>
      <c r="W35" s="1" t="s">
        <v>106</v>
      </c>
      <c r="X35" s="17"/>
      <c r="AG35" s="16"/>
    </row>
    <row r="36" spans="2:33" ht="15" thickBot="1" x14ac:dyDescent="0.25">
      <c r="B36" s="18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20"/>
    </row>
    <row r="37" spans="2:33" ht="15" thickBot="1" x14ac:dyDescent="0.25"/>
    <row r="38" spans="2:33" x14ac:dyDescent="0.2">
      <c r="B38" s="11" t="s">
        <v>39</v>
      </c>
      <c r="C38" s="12"/>
      <c r="D38" s="12" t="s">
        <v>60</v>
      </c>
      <c r="E38" s="12" t="s">
        <v>60</v>
      </c>
      <c r="F38" s="12" t="s">
        <v>60</v>
      </c>
      <c r="G38" s="12"/>
      <c r="H38" s="12"/>
      <c r="I38" s="12"/>
      <c r="J38" s="12" t="s">
        <v>115</v>
      </c>
      <c r="K38" s="12"/>
      <c r="L38" s="12"/>
      <c r="M38" s="12"/>
      <c r="N38" s="12" t="s">
        <v>115</v>
      </c>
      <c r="O38" s="12"/>
      <c r="P38" s="12"/>
      <c r="R38" s="12"/>
      <c r="S38" s="12"/>
      <c r="T38" s="12"/>
      <c r="U38" s="12"/>
      <c r="V38" s="12"/>
      <c r="W38" s="12"/>
      <c r="X38" s="12"/>
      <c r="Y38" s="12"/>
      <c r="Z38" s="14"/>
    </row>
    <row r="39" spans="2:33" x14ac:dyDescent="0.2">
      <c r="B39" s="15"/>
      <c r="Z39" s="16"/>
    </row>
    <row r="40" spans="2:33" x14ac:dyDescent="0.2">
      <c r="B40" s="15"/>
      <c r="Z40" s="16"/>
    </row>
    <row r="41" spans="2:33" x14ac:dyDescent="0.2">
      <c r="B41" s="15"/>
      <c r="Z41" s="16"/>
    </row>
    <row r="42" spans="2:33" ht="15" thickBot="1" x14ac:dyDescent="0.25">
      <c r="B42" s="18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20"/>
    </row>
    <row r="43" spans="2:33" ht="15" thickBot="1" x14ac:dyDescent="0.25"/>
    <row r="44" spans="2:33" x14ac:dyDescent="0.2">
      <c r="B44" s="11"/>
      <c r="C44" s="12"/>
    </row>
    <row r="45" spans="2:33" x14ac:dyDescent="0.2">
      <c r="B45" s="15"/>
    </row>
    <row r="46" spans="2:33" x14ac:dyDescent="0.2">
      <c r="B46" s="15"/>
    </row>
    <row r="47" spans="2:33" x14ac:dyDescent="0.2">
      <c r="B47" s="15"/>
    </row>
    <row r="48" spans="2:33" ht="15" thickBot="1" x14ac:dyDescent="0.25">
      <c r="B48" s="18"/>
      <c r="C48" s="19"/>
    </row>
    <row r="49" spans="2:33" ht="15" thickBot="1" x14ac:dyDescent="0.25"/>
    <row r="50" spans="2:33" x14ac:dyDescent="0.2">
      <c r="B50" s="11" t="s">
        <v>109</v>
      </c>
      <c r="C50" s="12" t="s">
        <v>114</v>
      </c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4"/>
    </row>
    <row r="51" spans="2:33" x14ac:dyDescent="0.2">
      <c r="B51" s="15" t="s">
        <v>110</v>
      </c>
      <c r="AG51" s="16"/>
    </row>
    <row r="52" spans="2:33" ht="15" customHeight="1" x14ac:dyDescent="0.2">
      <c r="B52" s="15" t="s">
        <v>111</v>
      </c>
      <c r="C52" s="35"/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  <c r="AA52" s="35"/>
      <c r="AB52" s="35"/>
      <c r="AC52" s="35"/>
      <c r="AD52" s="35"/>
      <c r="AE52" s="35"/>
      <c r="AF52" s="35"/>
      <c r="AG52" s="36"/>
    </row>
    <row r="53" spans="2:33" ht="15" customHeight="1" x14ac:dyDescent="0.2">
      <c r="B53" s="15" t="s">
        <v>112</v>
      </c>
      <c r="C53" s="35"/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5"/>
      <c r="AD53" s="35"/>
      <c r="AE53" s="35"/>
      <c r="AF53" s="35"/>
      <c r="AG53" s="36"/>
    </row>
    <row r="54" spans="2:33" ht="15" customHeight="1" x14ac:dyDescent="0.2">
      <c r="B54" s="15" t="s">
        <v>113</v>
      </c>
      <c r="C54" s="35"/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  <c r="AA54" s="35"/>
      <c r="AB54" s="35"/>
      <c r="AC54" s="35"/>
      <c r="AD54" s="35"/>
      <c r="AE54" s="35"/>
      <c r="AF54" s="35"/>
      <c r="AG54" s="36"/>
    </row>
    <row r="55" spans="2:33" ht="15" customHeight="1" x14ac:dyDescent="0.2">
      <c r="B55" s="15"/>
      <c r="C55" s="35"/>
      <c r="D55" s="35"/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  <c r="AA55" s="35"/>
      <c r="AB55" s="35"/>
      <c r="AC55" s="35"/>
      <c r="AD55" s="35"/>
      <c r="AE55" s="35"/>
      <c r="AF55" s="35"/>
      <c r="AG55" s="36"/>
    </row>
    <row r="56" spans="2:33" ht="15" customHeight="1" x14ac:dyDescent="0.2">
      <c r="B56" s="15"/>
      <c r="C56" s="35"/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  <c r="AA56" s="35"/>
      <c r="AB56" s="35"/>
      <c r="AC56" s="35"/>
      <c r="AD56" s="35"/>
      <c r="AE56" s="35"/>
      <c r="AF56" s="35"/>
      <c r="AG56" s="36"/>
    </row>
    <row r="57" spans="2:33" ht="15" customHeight="1" x14ac:dyDescent="0.2">
      <c r="B57" s="15"/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35"/>
      <c r="AG57" s="36"/>
    </row>
    <row r="58" spans="2:33" ht="15" customHeight="1" x14ac:dyDescent="0.2">
      <c r="B58" s="15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  <c r="AA58" s="35"/>
      <c r="AB58" s="35"/>
      <c r="AC58" s="35"/>
      <c r="AD58" s="35"/>
      <c r="AE58" s="35"/>
      <c r="AF58" s="35"/>
      <c r="AG58" s="36"/>
    </row>
    <row r="59" spans="2:33" ht="15" customHeight="1" x14ac:dyDescent="0.2">
      <c r="B59" s="15"/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6"/>
    </row>
    <row r="60" spans="2:33" ht="15" customHeight="1" x14ac:dyDescent="0.2">
      <c r="B60" s="15"/>
      <c r="C60" s="35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6"/>
    </row>
    <row r="61" spans="2:33" ht="15.75" customHeight="1" x14ac:dyDescent="0.2">
      <c r="B61" s="15"/>
      <c r="C61" s="35"/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6"/>
    </row>
    <row r="62" spans="2:33" ht="15" x14ac:dyDescent="0.25">
      <c r="B62" s="15"/>
      <c r="R62" s="8"/>
      <c r="AG62" s="16"/>
    </row>
    <row r="63" spans="2:33" x14ac:dyDescent="0.2">
      <c r="B63" s="15"/>
      <c r="AG63" s="16"/>
    </row>
    <row r="64" spans="2:33" x14ac:dyDescent="0.2">
      <c r="B64" s="15"/>
      <c r="AG64" s="16"/>
    </row>
    <row r="65" spans="2:33" x14ac:dyDescent="0.2">
      <c r="B65" s="15"/>
      <c r="AG65" s="16"/>
    </row>
    <row r="66" spans="2:33" x14ac:dyDescent="0.2">
      <c r="B66" s="15"/>
      <c r="AG66" s="16"/>
    </row>
    <row r="67" spans="2:33" x14ac:dyDescent="0.2">
      <c r="B67" s="15"/>
      <c r="AG67" s="16"/>
    </row>
    <row r="68" spans="2:33" x14ac:dyDescent="0.2">
      <c r="B68" s="15"/>
      <c r="AG68" s="16"/>
    </row>
    <row r="69" spans="2:33" x14ac:dyDescent="0.2">
      <c r="B69" s="15"/>
      <c r="AG69" s="16"/>
    </row>
    <row r="70" spans="2:33" x14ac:dyDescent="0.2">
      <c r="B70" s="15"/>
      <c r="AG70" s="16"/>
    </row>
    <row r="71" spans="2:33" x14ac:dyDescent="0.2">
      <c r="B71" s="15"/>
      <c r="AG71" s="16"/>
    </row>
    <row r="72" spans="2:33" x14ac:dyDescent="0.2">
      <c r="B72" s="15"/>
      <c r="AG72" s="16"/>
    </row>
    <row r="73" spans="2:33" x14ac:dyDescent="0.2">
      <c r="B73" s="15"/>
      <c r="AG73" s="16"/>
    </row>
    <row r="74" spans="2:33" x14ac:dyDescent="0.2">
      <c r="B74" s="15"/>
      <c r="AG74" s="16"/>
    </row>
    <row r="75" spans="2:33" ht="15" thickBot="1" x14ac:dyDescent="0.25">
      <c r="B75" s="18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20"/>
    </row>
  </sheetData>
  <dataConsolidate/>
  <mergeCells count="10">
    <mergeCell ref="C58:AG58"/>
    <mergeCell ref="C59:AG59"/>
    <mergeCell ref="C60:AG60"/>
    <mergeCell ref="C61:AG61"/>
    <mergeCell ref="C52:AG52"/>
    <mergeCell ref="C53:AG53"/>
    <mergeCell ref="C54:AG54"/>
    <mergeCell ref="C55:AG55"/>
    <mergeCell ref="C56:AG56"/>
    <mergeCell ref="C57:AG57"/>
  </mergeCells>
  <hyperlinks>
    <hyperlink ref="A1" location="Main!A1" display="Main" xr:uid="{49D47395-B320-4F84-B23D-E18BA12E517C}"/>
  </hyperlink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91CCF-214C-4799-9BEE-D3FB22B6975A}">
  <dimension ref="A1:D9"/>
  <sheetViews>
    <sheetView workbookViewId="0">
      <selection activeCell="E8" sqref="E8"/>
    </sheetView>
  </sheetViews>
  <sheetFormatPr defaultRowHeight="14.25" x14ac:dyDescent="0.2"/>
  <cols>
    <col min="1" max="1" width="41.28515625" style="1" bestFit="1" customWidth="1"/>
    <col min="2" max="16384" width="9.140625" style="1"/>
  </cols>
  <sheetData>
    <row r="1" spans="1:4" x14ac:dyDescent="0.2">
      <c r="C1" s="1" t="s">
        <v>96</v>
      </c>
      <c r="D1" s="1" t="s">
        <v>97</v>
      </c>
    </row>
    <row r="2" spans="1:4" x14ac:dyDescent="0.2">
      <c r="A2" s="1" t="s">
        <v>90</v>
      </c>
      <c r="C2" s="1">
        <v>782</v>
      </c>
      <c r="D2" s="1">
        <v>772</v>
      </c>
    </row>
    <row r="3" spans="1:4" x14ac:dyDescent="0.2">
      <c r="A3" s="1" t="s">
        <v>91</v>
      </c>
      <c r="C3" s="1">
        <v>24</v>
      </c>
      <c r="D3" s="1">
        <v>23</v>
      </c>
    </row>
    <row r="4" spans="1:4" x14ac:dyDescent="0.2">
      <c r="A4" s="1" t="s">
        <v>92</v>
      </c>
      <c r="C4" s="1">
        <v>30</v>
      </c>
      <c r="D4" s="1">
        <v>28</v>
      </c>
    </row>
    <row r="5" spans="1:4" x14ac:dyDescent="0.2">
      <c r="A5" s="1" t="s">
        <v>93</v>
      </c>
      <c r="C5" s="1">
        <v>40</v>
      </c>
      <c r="D5" s="1">
        <v>40</v>
      </c>
    </row>
    <row r="6" spans="1:4" x14ac:dyDescent="0.2">
      <c r="A6" s="1" t="s">
        <v>94</v>
      </c>
      <c r="C6" s="1">
        <v>324</v>
      </c>
      <c r="D6" s="1">
        <v>325</v>
      </c>
    </row>
    <row r="7" spans="1:4" x14ac:dyDescent="0.2">
      <c r="A7" s="1" t="s">
        <v>95</v>
      </c>
      <c r="C7" s="1">
        <v>181</v>
      </c>
      <c r="D7" s="1">
        <v>185</v>
      </c>
    </row>
    <row r="8" spans="1:4" x14ac:dyDescent="0.2">
      <c r="A8" s="1" t="s">
        <v>98</v>
      </c>
      <c r="C8" s="1">
        <v>6</v>
      </c>
      <c r="D8" s="1">
        <v>5</v>
      </c>
    </row>
    <row r="9" spans="1:4" x14ac:dyDescent="0.2">
      <c r="C9" s="1">
        <f>SUM(C2:C8)</f>
        <v>1387</v>
      </c>
      <c r="D9" s="1">
        <f>SUM(D2:D8)</f>
        <v>1378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42DB1-BE07-4099-BB67-A6E5D59E05D2}">
  <dimension ref="A1:C8"/>
  <sheetViews>
    <sheetView workbookViewId="0">
      <selection activeCell="B9" sqref="B9"/>
    </sheetView>
  </sheetViews>
  <sheetFormatPr defaultRowHeight="15" x14ac:dyDescent="0.25"/>
  <cols>
    <col min="1" max="1" width="61.28515625" bestFit="1" customWidth="1"/>
  </cols>
  <sheetData>
    <row r="1" spans="1:3" x14ac:dyDescent="0.25">
      <c r="A1" t="s">
        <v>87</v>
      </c>
      <c r="B1">
        <v>381</v>
      </c>
    </row>
    <row r="2" spans="1:3" x14ac:dyDescent="0.25">
      <c r="A2" t="s">
        <v>88</v>
      </c>
      <c r="B2">
        <v>105</v>
      </c>
    </row>
    <row r="3" spans="1:3" x14ac:dyDescent="0.25">
      <c r="A3" t="s">
        <v>89</v>
      </c>
      <c r="B3">
        <v>596</v>
      </c>
      <c r="C3">
        <f>SUM(B1:B3)</f>
        <v>1082</v>
      </c>
    </row>
    <row r="5" spans="1:3" x14ac:dyDescent="0.25">
      <c r="A5" t="s">
        <v>49</v>
      </c>
      <c r="B5">
        <v>260</v>
      </c>
    </row>
    <row r="6" spans="1:3" x14ac:dyDescent="0.25">
      <c r="A6" t="s">
        <v>50</v>
      </c>
      <c r="B6">
        <v>1482</v>
      </c>
    </row>
    <row r="8" spans="1:3" x14ac:dyDescent="0.25">
      <c r="A8" t="s">
        <v>51</v>
      </c>
      <c r="B8">
        <f>SUM(B5:B6)</f>
        <v>1742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6AACC-FEA2-4C5B-AF79-59D39A66A975}">
  <dimension ref="A1:K11"/>
  <sheetViews>
    <sheetView workbookViewId="0">
      <selection activeCell="C16" sqref="C16"/>
    </sheetView>
  </sheetViews>
  <sheetFormatPr defaultRowHeight="15" x14ac:dyDescent="0.25"/>
  <cols>
    <col min="1" max="1" width="24.5703125" bestFit="1" customWidth="1"/>
    <col min="2" max="2" width="20.7109375" bestFit="1" customWidth="1"/>
    <col min="3" max="4" width="23" bestFit="1" customWidth="1"/>
    <col min="5" max="5" width="14.7109375" bestFit="1" customWidth="1"/>
    <col min="6" max="6" width="19" bestFit="1" customWidth="1"/>
    <col min="7" max="7" width="9.140625" bestFit="1" customWidth="1"/>
    <col min="8" max="8" width="13.42578125" bestFit="1" customWidth="1"/>
    <col min="9" max="9" width="13.7109375" bestFit="1" customWidth="1"/>
    <col min="10" max="10" width="19.7109375" bestFit="1" customWidth="1"/>
    <col min="11" max="11" width="13.7109375" bestFit="1" customWidth="1"/>
  </cols>
  <sheetData>
    <row r="1" spans="1:11" x14ac:dyDescent="0.25">
      <c r="A1" s="21" t="s">
        <v>61</v>
      </c>
      <c r="B1" s="21" t="s">
        <v>62</v>
      </c>
      <c r="C1" s="21" t="s">
        <v>63</v>
      </c>
      <c r="D1" s="21" t="s">
        <v>44</v>
      </c>
      <c r="E1" s="21" t="s">
        <v>46</v>
      </c>
      <c r="F1" s="21" t="s">
        <v>64</v>
      </c>
      <c r="G1" s="21" t="s">
        <v>65</v>
      </c>
      <c r="H1" s="21" t="s">
        <v>66</v>
      </c>
      <c r="I1" s="21" t="s">
        <v>67</v>
      </c>
      <c r="J1" s="21"/>
      <c r="K1" s="21"/>
    </row>
    <row r="2" spans="1:11" x14ac:dyDescent="0.25">
      <c r="A2" s="22" t="s">
        <v>68</v>
      </c>
      <c r="B2" s="23">
        <v>5.27</v>
      </c>
      <c r="C2" s="23">
        <v>0.2</v>
      </c>
      <c r="D2" s="25">
        <v>0.36899999999999999</v>
      </c>
      <c r="E2" s="25">
        <v>5.8000000000000003E-2</v>
      </c>
      <c r="F2" s="23">
        <v>12.4</v>
      </c>
      <c r="G2" s="23">
        <v>11.7</v>
      </c>
      <c r="H2" s="23">
        <v>7.3</v>
      </c>
      <c r="I2" s="22">
        <v>0.38</v>
      </c>
      <c r="J2" s="22"/>
      <c r="K2" s="22"/>
    </row>
    <row r="3" spans="1:11" x14ac:dyDescent="0.25">
      <c r="A3" s="23" t="s">
        <v>69</v>
      </c>
      <c r="B3" s="23">
        <v>5.03</v>
      </c>
      <c r="C3" s="23">
        <v>0.53</v>
      </c>
      <c r="D3" s="24">
        <v>0.63200000000000001</v>
      </c>
      <c r="E3" s="25">
        <v>0.14399999999999999</v>
      </c>
      <c r="F3" s="22">
        <v>9.4</v>
      </c>
      <c r="G3" s="22">
        <v>9.3000000000000007</v>
      </c>
      <c r="H3" s="22">
        <v>5.6</v>
      </c>
      <c r="I3" s="23">
        <v>0.91</v>
      </c>
      <c r="J3" s="23"/>
      <c r="K3" s="23"/>
    </row>
    <row r="4" spans="1:11" x14ac:dyDescent="0.25">
      <c r="A4" s="23" t="s">
        <v>70</v>
      </c>
      <c r="B4" s="22">
        <v>15.16</v>
      </c>
      <c r="C4" s="23">
        <v>0.88</v>
      </c>
      <c r="D4" s="25">
        <v>0.41399999999999998</v>
      </c>
      <c r="E4" s="25">
        <v>7.6999999999999999E-2</v>
      </c>
      <c r="F4" s="23">
        <v>8.4</v>
      </c>
      <c r="G4" s="23">
        <v>9.1</v>
      </c>
      <c r="H4" s="23">
        <v>6.2</v>
      </c>
      <c r="I4" s="23">
        <v>0.47</v>
      </c>
      <c r="J4" s="23"/>
      <c r="K4" s="23"/>
    </row>
    <row r="5" spans="1:11" x14ac:dyDescent="0.25">
      <c r="A5" s="23" t="s">
        <v>71</v>
      </c>
      <c r="B5" s="23">
        <v>6.49</v>
      </c>
      <c r="C5" s="23">
        <v>0.41</v>
      </c>
      <c r="D5" s="25">
        <v>0.61099999999999999</v>
      </c>
      <c r="E5" s="25">
        <v>0.11700000000000001</v>
      </c>
      <c r="F5" s="23">
        <v>19.5</v>
      </c>
      <c r="G5" s="23">
        <v>14.7</v>
      </c>
      <c r="H5" s="23">
        <v>9.4</v>
      </c>
      <c r="I5" s="23">
        <v>1.18</v>
      </c>
      <c r="J5" s="23"/>
      <c r="K5" s="23"/>
    </row>
    <row r="6" spans="1:11" x14ac:dyDescent="0.25">
      <c r="A6" s="23" t="s">
        <v>72</v>
      </c>
      <c r="B6" s="23">
        <v>5.68</v>
      </c>
      <c r="C6" s="23">
        <v>0.45</v>
      </c>
      <c r="D6" s="25">
        <v>0.35299999999999998</v>
      </c>
      <c r="E6" s="25">
        <v>9.1999999999999998E-2</v>
      </c>
      <c r="F6" s="23">
        <v>16.3</v>
      </c>
      <c r="G6" s="23">
        <v>15.5</v>
      </c>
      <c r="H6" s="23">
        <v>11</v>
      </c>
      <c r="I6" s="23">
        <v>1.24</v>
      </c>
      <c r="J6" s="23"/>
      <c r="K6" s="23"/>
    </row>
    <row r="7" spans="1:11" x14ac:dyDescent="0.25">
      <c r="A7" s="23" t="s">
        <v>73</v>
      </c>
      <c r="B7" s="23">
        <v>1.23</v>
      </c>
      <c r="C7" s="23">
        <v>0.2</v>
      </c>
      <c r="D7" s="25">
        <v>0.59</v>
      </c>
      <c r="E7" s="24">
        <v>0.19800000000000001</v>
      </c>
      <c r="F7" s="23">
        <v>12.9</v>
      </c>
      <c r="G7" s="23">
        <v>13.6</v>
      </c>
      <c r="H7" s="23">
        <v>9.6</v>
      </c>
      <c r="I7" s="23">
        <v>2.0099999999999998</v>
      </c>
      <c r="J7" s="23"/>
      <c r="K7" s="23"/>
    </row>
    <row r="8" spans="1:11" x14ac:dyDescent="0.25">
      <c r="A8" s="22" t="s">
        <v>74</v>
      </c>
      <c r="B8" s="23">
        <v>10.75</v>
      </c>
      <c r="C8" s="22">
        <v>1.81</v>
      </c>
      <c r="D8" s="25">
        <v>0.59299999999999997</v>
      </c>
      <c r="E8" s="24">
        <v>0.23400000000000001</v>
      </c>
      <c r="F8" s="23">
        <v>13.3</v>
      </c>
      <c r="G8" s="23">
        <v>13.3</v>
      </c>
      <c r="H8" s="23">
        <v>7.9</v>
      </c>
      <c r="I8" s="23">
        <v>2.2000000000000002</v>
      </c>
    </row>
    <row r="9" spans="1:11" x14ac:dyDescent="0.25">
      <c r="A9" s="23" t="s">
        <v>75</v>
      </c>
      <c r="B9" s="23">
        <v>6.22</v>
      </c>
      <c r="C9" s="23">
        <v>0.17</v>
      </c>
      <c r="D9" s="25">
        <v>0.36299999999999999</v>
      </c>
      <c r="E9" s="25">
        <v>5.0999999999999997E-2</v>
      </c>
      <c r="F9" s="23">
        <v>9.6</v>
      </c>
      <c r="G9" s="23">
        <v>10.4</v>
      </c>
      <c r="H9" s="23">
        <v>7.4</v>
      </c>
      <c r="I9" s="22">
        <v>0.24</v>
      </c>
    </row>
    <row r="10" spans="1:11" x14ac:dyDescent="0.25">
      <c r="A10" s="22" t="s">
        <v>76</v>
      </c>
      <c r="B10" s="23" t="s">
        <v>77</v>
      </c>
      <c r="C10" s="23" t="s">
        <v>78</v>
      </c>
      <c r="D10" s="25">
        <v>0.439</v>
      </c>
      <c r="E10" s="25">
        <v>0.11700000000000001</v>
      </c>
      <c r="F10" s="23">
        <v>37</v>
      </c>
      <c r="G10" s="23">
        <v>26.9</v>
      </c>
      <c r="H10" s="23">
        <v>17.3</v>
      </c>
      <c r="I10" s="23">
        <v>2.92</v>
      </c>
    </row>
    <row r="11" spans="1:11" x14ac:dyDescent="0.25">
      <c r="A11" s="22" t="s">
        <v>79</v>
      </c>
      <c r="B11" s="23" t="s">
        <v>80</v>
      </c>
      <c r="C11" s="23" t="s">
        <v>81</v>
      </c>
      <c r="D11" s="25">
        <v>0.52600000000000002</v>
      </c>
      <c r="E11" s="25">
        <v>6.6000000000000003E-2</v>
      </c>
      <c r="F11" s="23">
        <v>20.9</v>
      </c>
      <c r="G11" s="23">
        <v>16.899999999999999</v>
      </c>
      <c r="H11" s="23">
        <v>7.6</v>
      </c>
      <c r="I11" s="23">
        <v>0.88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341BEE4C9A91F44BB4A4EF8E0A71E02" ma:contentTypeVersion="4" ma:contentTypeDescription="Create a new document." ma:contentTypeScope="" ma:versionID="d4db93f7cdcc50be3ddb7642c8d50e9a">
  <xsd:schema xmlns:xsd="http://www.w3.org/2001/XMLSchema" xmlns:xs="http://www.w3.org/2001/XMLSchema" xmlns:p="http://schemas.microsoft.com/office/2006/metadata/properties" xmlns:ns3="878aac0c-df32-40a9-a231-d93e9c7b9b1a" targetNamespace="http://schemas.microsoft.com/office/2006/metadata/properties" ma:root="true" ma:fieldsID="b63aaf3684aa43c37ed0cc1f5c2cf36e" ns3:_="">
    <xsd:import namespace="878aac0c-df32-40a9-a231-d93e9c7b9b1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8aac0c-df32-40a9-a231-d93e9c7b9b1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8A951E8-5D72-42FD-8030-87DD7D8D401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9D266F6-4EBB-4FCE-8CE5-50B9641EB01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78aac0c-df32-40a9-a231-d93e9c7b9b1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D65B96D-4012-4621-9665-52F685045C2D}">
  <ds:schemaRefs>
    <ds:schemaRef ds:uri="878aac0c-df32-40a9-a231-d93e9c7b9b1a"/>
    <ds:schemaRef ds:uri="http://schemas.microsoft.com/office/2006/documentManagement/types"/>
    <ds:schemaRef ds:uri="http://purl.org/dc/elements/1.1/"/>
    <ds:schemaRef ds:uri="http://www.w3.org/XML/1998/namespace"/>
    <ds:schemaRef ds:uri="http://schemas.openxmlformats.org/package/2006/metadata/core-properties"/>
    <ds:schemaRef ds:uri="http://purl.org/dc/terms/"/>
    <ds:schemaRef ds:uri="http://schemas.microsoft.com/office/infopath/2007/PartnerControls"/>
    <ds:schemaRef ds:uri="http://schemas.microsoft.com/office/2006/metadata/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</vt:lpstr>
      <vt:lpstr>Model</vt:lpstr>
      <vt:lpstr>Stores</vt:lpstr>
      <vt:lpstr>Debt</vt:lpstr>
      <vt:lpstr>Peer Comparisons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Quach</dc:creator>
  <cp:lastModifiedBy>Joey Chew</cp:lastModifiedBy>
  <dcterms:created xsi:type="dcterms:W3CDTF">2025-03-07T15:54:01Z</dcterms:created>
  <dcterms:modified xsi:type="dcterms:W3CDTF">2025-08-05T23:10:57Z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0x010100C341BEE4C9A91F44BB4A4EF8E0A71E02</vt:lpwstr>
  </property>
</Properties>
</file>