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G:\Mi unidad\CDD\Sem03\Analitica Prescriptiva\Clase 2\"/>
    </mc:Choice>
  </mc:AlternateContent>
  <xr:revisionPtr revIDLastSave="0" documentId="13_ncr:1_{3D966BFC-E36F-4216-BD5F-D9DB4A367DB9}" xr6:coauthVersionLast="47" xr6:coauthVersionMax="47" xr10:uidLastSave="{00000000-0000-0000-0000-000000000000}"/>
  <bookViews>
    <workbookView xWindow="-120" yWindow="-120" windowWidth="38640" windowHeight="21120" activeTab="5" xr2:uid="{00000000-000D-0000-FFFF-FFFF00000000}"/>
  </bookViews>
  <sheets>
    <sheet name="Ejercicio 1" sheetId="1" r:id="rId1"/>
    <sheet name="Ejercicio 2 A." sheetId="2" r:id="rId2"/>
    <sheet name="Ejercicio 2 B." sheetId="3" r:id="rId3"/>
    <sheet name="Ejercicio 3" sheetId="4" r:id="rId4"/>
    <sheet name="Ejercicio 3 Forma B" sheetId="5" r:id="rId5"/>
    <sheet name="Ejercicio 3 Forma C" sheetId="6" r:id="rId6"/>
    <sheet name="Ejercicio 4" sheetId="7" r:id="rId7"/>
  </sheets>
  <definedNames>
    <definedName name="solver_adj" localSheetId="0">'Ejercicio 1'!$C$28:$E$28</definedName>
    <definedName name="solver_adj" localSheetId="1">'Ejercicio 2 A.'!$C$43:$I$43</definedName>
    <definedName name="solver_adj" localSheetId="2">'Ejercicio 2 B.'!$C$69:$P$69</definedName>
    <definedName name="solver_adj" localSheetId="3">'Ejercicio 3'!$C$60:$G$60</definedName>
    <definedName name="solver_adj" localSheetId="4">'Ejercicio 3 Forma B'!$C$60:$G$60</definedName>
    <definedName name="solver_adj" localSheetId="6">'Ejercicio 4'!$D$42:$G$42</definedName>
    <definedName name="solver_cvg" localSheetId="0">0.0001</definedName>
    <definedName name="solver_cvg" localSheetId="1">0.0001</definedName>
    <definedName name="solver_cvg" localSheetId="2">0.0001</definedName>
    <definedName name="solver_cvg" localSheetId="3">0.0001</definedName>
    <definedName name="solver_cvg" localSheetId="4">0.0001</definedName>
    <definedName name="solver_cvg" localSheetId="5">0.0001</definedName>
    <definedName name="solver_drv" localSheetId="0">1</definedName>
    <definedName name="solver_drv" localSheetId="1">1</definedName>
    <definedName name="solver_drv" localSheetId="2">1</definedName>
    <definedName name="solver_drv" localSheetId="3">1</definedName>
    <definedName name="solver_drv" localSheetId="4">1</definedName>
    <definedName name="solver_drv" localSheetId="5">1</definedName>
    <definedName name="solver_eng" localSheetId="0">2</definedName>
    <definedName name="solver_eng" localSheetId="1">2</definedName>
    <definedName name="solver_eng" localSheetId="2">2</definedName>
    <definedName name="solver_eng" localSheetId="3">2</definedName>
    <definedName name="solver_eng" localSheetId="4">2</definedName>
    <definedName name="solver_eng" localSheetId="5">2</definedName>
    <definedName name="solver_est" localSheetId="0">1</definedName>
    <definedName name="solver_est" localSheetId="1">1</definedName>
    <definedName name="solver_est" localSheetId="2">1</definedName>
    <definedName name="solver_est" localSheetId="3">1</definedName>
    <definedName name="solver_est" localSheetId="4">1</definedName>
    <definedName name="solver_est" localSheetId="5">1</definedName>
    <definedName name="solver_itr" localSheetId="0">2147483647</definedName>
    <definedName name="solver_itr" localSheetId="1">2147483647</definedName>
    <definedName name="solver_itr" localSheetId="2">2147483647</definedName>
    <definedName name="solver_itr" localSheetId="3">2147483647</definedName>
    <definedName name="solver_itr" localSheetId="4">2147483647</definedName>
    <definedName name="solver_itr" localSheetId="5">2147483647</definedName>
    <definedName name="solver_lhs0" localSheetId="2">'Ejercicio 2 B.'!$Q$84:$Q$85</definedName>
    <definedName name="solver_lhs0" localSheetId="3">'Ejercicio 3'!$G$66:$G$68</definedName>
    <definedName name="solver_lhs0" localSheetId="4">'Ejercicio 3 Forma B'!$G$66:$G$68</definedName>
    <definedName name="solver_lhs1" localSheetId="0">'Ejercicio 1'!$F$31:$F$32</definedName>
    <definedName name="solver_lhs1" localSheetId="1">'Ejercicio 2 A.'!$C$43:$I$43</definedName>
    <definedName name="solver_lhs1" localSheetId="2">'Ejercicio 2 B.'!$C$69:$P$69</definedName>
    <definedName name="solver_lhs1" localSheetId="3">'Ejercicio 3'!$C$60:$G$60</definedName>
    <definedName name="solver_lhs1" localSheetId="4">'Ejercicio 3 Forma B'!$C$60:$G$60</definedName>
    <definedName name="solver_lhs1" localSheetId="6">'Ejercicio 4'!$H$45:$H$46</definedName>
    <definedName name="solver_lhs2" localSheetId="1">'Ejercicio 2 A.'!$J$46:$J$52</definedName>
    <definedName name="solver_lhs2" localSheetId="2">'Ejercicio 2 B.'!$Q$72:$Q$78</definedName>
    <definedName name="solver_lhs2" localSheetId="3">'Ejercicio 3'!$H$62:$H$63</definedName>
    <definedName name="solver_lhs2" localSheetId="4">'Ejercicio 3 Forma B'!$H$62:$H$63</definedName>
    <definedName name="solver_lhs2" localSheetId="6">'Ejercicio 4'!$H$48</definedName>
    <definedName name="solver_lhs3" localSheetId="2">'Ejercicio 2 B.'!$Q$86</definedName>
    <definedName name="solver_lhs3" localSheetId="3">'Ejercicio 3'!$H$64:$H$66</definedName>
    <definedName name="solver_lhs3" localSheetId="4">'Ejercicio 3 Forma B'!$H$64:$H$66</definedName>
    <definedName name="solver_lhs3" localSheetId="6">'Ejercicio 4'!$H$50:$H$51</definedName>
    <definedName name="solver_lhs4" localSheetId="2">'Ejercicio 2 B.'!$Q$86</definedName>
    <definedName name="solver_lhs4" localSheetId="3">'Ejercicio 3'!$H$67</definedName>
    <definedName name="solver_lhs4" localSheetId="4">'Ejercicio 3 Forma B'!$H$67</definedName>
    <definedName name="solver_mip" localSheetId="0">2147483647</definedName>
    <definedName name="solver_mip" localSheetId="1">2147483647</definedName>
    <definedName name="solver_mip" localSheetId="2">2147483647</definedName>
    <definedName name="solver_mip" localSheetId="3">2147483647</definedName>
    <definedName name="solver_mip" localSheetId="4">2147483647</definedName>
    <definedName name="solver_mip" localSheetId="5">2147483647</definedName>
    <definedName name="solver_mni" localSheetId="0">30</definedName>
    <definedName name="solver_mni" localSheetId="1">30</definedName>
    <definedName name="solver_mni" localSheetId="2">30</definedName>
    <definedName name="solver_mni" localSheetId="3">30</definedName>
    <definedName name="solver_mni" localSheetId="4">30</definedName>
    <definedName name="solver_mni" localSheetId="5">30</definedName>
    <definedName name="solver_mrt" localSheetId="0">0.075</definedName>
    <definedName name="solver_mrt" localSheetId="1">0.075</definedName>
    <definedName name="solver_mrt" localSheetId="2">0.075</definedName>
    <definedName name="solver_mrt" localSheetId="3">0.075</definedName>
    <definedName name="solver_mrt" localSheetId="4">0.075</definedName>
    <definedName name="solver_mrt" localSheetId="5">0.075</definedName>
    <definedName name="solver_msl" localSheetId="0">2</definedName>
    <definedName name="solver_msl" localSheetId="1">2</definedName>
    <definedName name="solver_msl" localSheetId="2">2</definedName>
    <definedName name="solver_msl" localSheetId="3">2</definedName>
    <definedName name="solver_msl" localSheetId="4">2</definedName>
    <definedName name="solver_msl" localSheetId="5">2</definedName>
    <definedName name="solver_neg" localSheetId="0">1</definedName>
    <definedName name="solver_neg" localSheetId="1">1</definedName>
    <definedName name="solver_neg" localSheetId="2">1</definedName>
    <definedName name="solver_neg" localSheetId="3">1</definedName>
    <definedName name="solver_neg" localSheetId="4">1</definedName>
    <definedName name="solver_neg" localSheetId="5">1</definedName>
    <definedName name="solver_nod" localSheetId="0">2147483647</definedName>
    <definedName name="solver_nod" localSheetId="1">2147483647</definedName>
    <definedName name="solver_nod" localSheetId="2">2147483647</definedName>
    <definedName name="solver_nod" localSheetId="3">2147483647</definedName>
    <definedName name="solver_nod" localSheetId="4">2147483647</definedName>
    <definedName name="solver_nod" localSheetId="5">2147483647</definedName>
    <definedName name="solver_num" localSheetId="0">1</definedName>
    <definedName name="solver_num" localSheetId="1">2</definedName>
    <definedName name="solver_num" localSheetId="2">3</definedName>
    <definedName name="solver_num" localSheetId="3">4</definedName>
    <definedName name="solver_num" localSheetId="4">4</definedName>
    <definedName name="solver_num" localSheetId="5">3</definedName>
    <definedName name="solver_nwt" localSheetId="0">1</definedName>
    <definedName name="solver_nwt" localSheetId="1">1</definedName>
    <definedName name="solver_nwt" localSheetId="2">1</definedName>
    <definedName name="solver_nwt" localSheetId="3">1</definedName>
    <definedName name="solver_nwt" localSheetId="4">1</definedName>
    <definedName name="solver_nwt" localSheetId="5">1</definedName>
    <definedName name="solver_opt" localSheetId="0">'Ejercicio 1'!$F$29</definedName>
    <definedName name="solver_opt" localSheetId="1">'Ejercicio 2 A.'!$J$44</definedName>
    <definedName name="solver_opt" localSheetId="2">'Ejercicio 2 B.'!$Q$70</definedName>
    <definedName name="solver_opt" localSheetId="3">'Ejercicio 3'!$H$61</definedName>
    <definedName name="solver_opt" localSheetId="4">'Ejercicio 3 Forma B'!$H$61</definedName>
    <definedName name="solver_opt" localSheetId="6">'Ejercicio 4'!$H$43</definedName>
    <definedName name="solver_pre" localSheetId="0">0.000001</definedName>
    <definedName name="solver_pre" localSheetId="1">0.000001</definedName>
    <definedName name="solver_pre" localSheetId="2">0.000001</definedName>
    <definedName name="solver_pre" localSheetId="3">0.000001</definedName>
    <definedName name="solver_pre" localSheetId="4">0.000001</definedName>
    <definedName name="solver_pre" localSheetId="5">0.000001</definedName>
    <definedName name="solver_rbv" localSheetId="0">1</definedName>
    <definedName name="solver_rbv" localSheetId="1">1</definedName>
    <definedName name="solver_rbv" localSheetId="2">1</definedName>
    <definedName name="solver_rbv" localSheetId="3">1</definedName>
    <definedName name="solver_rbv" localSheetId="4">1</definedName>
    <definedName name="solver_rbv" localSheetId="5">1</definedName>
    <definedName name="solver_rel0" localSheetId="2">1</definedName>
    <definedName name="solver_rel0" localSheetId="3">3</definedName>
    <definedName name="solver_rel0" localSheetId="4">3</definedName>
    <definedName name="solver_rel1" localSheetId="0">3</definedName>
    <definedName name="solver_rel1" localSheetId="1">4</definedName>
    <definedName name="solver_rel1" localSheetId="2">4</definedName>
    <definedName name="solver_rel1" localSheetId="3">4</definedName>
    <definedName name="solver_rel1" localSheetId="4">4</definedName>
    <definedName name="solver_rel1" localSheetId="5">2</definedName>
    <definedName name="solver_rel2" localSheetId="1">3</definedName>
    <definedName name="solver_rel2" localSheetId="2">3</definedName>
    <definedName name="solver_rel2" localSheetId="3">1</definedName>
    <definedName name="solver_rel2" localSheetId="4">1</definedName>
    <definedName name="solver_rel2" localSheetId="5">1</definedName>
    <definedName name="solver_rel3" localSheetId="2">1</definedName>
    <definedName name="solver_rel3" localSheetId="3">3</definedName>
    <definedName name="solver_rel3" localSheetId="4">3</definedName>
    <definedName name="solver_rel3" localSheetId="5">2</definedName>
    <definedName name="solver_rel4" localSheetId="2">1</definedName>
    <definedName name="solver_rel4" localSheetId="3">1</definedName>
    <definedName name="solver_rel4" localSheetId="4">1</definedName>
    <definedName name="solver_rhs0" localSheetId="2">'Ejercicio 2 B.'!$S$84:$S$85</definedName>
    <definedName name="solver_rhs0" localSheetId="3">'Ejercicio 3'!$I$66:$I$68</definedName>
    <definedName name="solver_rhs0" localSheetId="4">'Ejercicio 3 Forma B'!$I$66:$I$68</definedName>
    <definedName name="solver_rhs1" localSheetId="0">'Ejercicio 1'!$H$31:$H$32</definedName>
    <definedName name="solver_rhs1" localSheetId="1">"entero"</definedName>
    <definedName name="solver_rhs1" localSheetId="2">"entero"</definedName>
    <definedName name="solver_rhs1" localSheetId="3">"entero"</definedName>
    <definedName name="solver_rhs1" localSheetId="4">"entero"</definedName>
    <definedName name="solver_rhs1" localSheetId="6">'Ejercicio 4'!$J$45:$J$46</definedName>
    <definedName name="solver_rhs2" localSheetId="1">'Ejercicio 2 A.'!$L$46:$L$52</definedName>
    <definedName name="solver_rhs2" localSheetId="2">'Ejercicio 2 B.'!$S$72:$S$78</definedName>
    <definedName name="solver_rhs2" localSheetId="3">'Ejercicio 3'!$J$62:$J$63</definedName>
    <definedName name="solver_rhs2" localSheetId="4">'Ejercicio 3 Forma B'!$J$62:$J$63</definedName>
    <definedName name="solver_rhs2" localSheetId="6">'Ejercicio 4'!$J$48</definedName>
    <definedName name="solver_rhs3" localSheetId="2">'Ejercicio 2 B.'!$S$86</definedName>
    <definedName name="solver_rhs3" localSheetId="3">'Ejercicio 3'!$J$64:$J$66</definedName>
    <definedName name="solver_rhs3" localSheetId="4">'Ejercicio 3 Forma B'!$J$64:$J$66</definedName>
    <definedName name="solver_rhs3" localSheetId="6">'Ejercicio 4'!$J$50:$J$51</definedName>
    <definedName name="solver_rhs4" localSheetId="2">'Ejercicio 2 B.'!$S$86</definedName>
    <definedName name="solver_rhs4" localSheetId="3">'Ejercicio 3'!$J$67</definedName>
    <definedName name="solver_rhs4" localSheetId="4">'Ejercicio 3 Forma B'!$J$67</definedName>
    <definedName name="solver_rlx" localSheetId="0">2</definedName>
    <definedName name="solver_rlx" localSheetId="1">2</definedName>
    <definedName name="solver_rlx" localSheetId="2">2</definedName>
    <definedName name="solver_rlx" localSheetId="3">2</definedName>
    <definedName name="solver_rlx" localSheetId="4">2</definedName>
    <definedName name="solver_rlx" localSheetId="5">2</definedName>
    <definedName name="solver_rsd" localSheetId="0">0</definedName>
    <definedName name="solver_rsd" localSheetId="1">0</definedName>
    <definedName name="solver_rsd" localSheetId="2">0</definedName>
    <definedName name="solver_rsd" localSheetId="3">0</definedName>
    <definedName name="solver_rsd" localSheetId="4">0</definedName>
    <definedName name="solver_rsd" localSheetId="5">0</definedName>
    <definedName name="solver_scl" localSheetId="0">1</definedName>
    <definedName name="solver_scl" localSheetId="1">1</definedName>
    <definedName name="solver_scl" localSheetId="2">1</definedName>
    <definedName name="solver_scl" localSheetId="3">1</definedName>
    <definedName name="solver_scl" localSheetId="4">1</definedName>
    <definedName name="solver_scl" localSheetId="5">1</definedName>
    <definedName name="solver_sho" localSheetId="0">2</definedName>
    <definedName name="solver_sho" localSheetId="1">2</definedName>
    <definedName name="solver_sho" localSheetId="2">2</definedName>
    <definedName name="solver_sho" localSheetId="3">2</definedName>
    <definedName name="solver_sho" localSheetId="4">2</definedName>
    <definedName name="solver_sho" localSheetId="5">2</definedName>
    <definedName name="solver_ssz" localSheetId="0">100</definedName>
    <definedName name="solver_ssz" localSheetId="1">100</definedName>
    <definedName name="solver_ssz" localSheetId="2">100</definedName>
    <definedName name="solver_ssz" localSheetId="3">100</definedName>
    <definedName name="solver_ssz" localSheetId="4">100</definedName>
    <definedName name="solver_ssz" localSheetId="5">100</definedName>
    <definedName name="solver_tim" localSheetId="0">2147483647</definedName>
    <definedName name="solver_tim" localSheetId="1">2147483647</definedName>
    <definedName name="solver_tim" localSheetId="2">2147483647</definedName>
    <definedName name="solver_tim" localSheetId="3">2147483647</definedName>
    <definedName name="solver_tim" localSheetId="4">2147483647</definedName>
    <definedName name="solver_tim" localSheetId="5">2147483647</definedName>
    <definedName name="solver_tol" localSheetId="0">0.01</definedName>
    <definedName name="solver_tol" localSheetId="1">0.01</definedName>
    <definedName name="solver_tol" localSheetId="2">0.01</definedName>
    <definedName name="solver_tol" localSheetId="3">0.01</definedName>
    <definedName name="solver_tol" localSheetId="4">0.01</definedName>
    <definedName name="solver_tol" localSheetId="5">0.01</definedName>
    <definedName name="solver_typ" localSheetId="0">2</definedName>
    <definedName name="solver_typ" localSheetId="1">2</definedName>
    <definedName name="solver_typ" localSheetId="2">2</definedName>
    <definedName name="solver_typ" localSheetId="3">1</definedName>
    <definedName name="solver_typ" localSheetId="4">1</definedName>
    <definedName name="solver_typ" localSheetId="5">2</definedName>
    <definedName name="solver_val" localSheetId="0">0</definedName>
    <definedName name="solver_val" localSheetId="1">0</definedName>
    <definedName name="solver_val" localSheetId="2">0</definedName>
    <definedName name="solver_val" localSheetId="3">0</definedName>
    <definedName name="solver_val" localSheetId="4">0</definedName>
    <definedName name="solver_val" localSheetId="5">160000</definedName>
    <definedName name="solver_ver" localSheetId="0">3</definedName>
    <definedName name="solver_ver" localSheetId="1">3</definedName>
    <definedName name="solver_ver" localSheetId="2">3</definedName>
    <definedName name="solver_ver" localSheetId="3">3</definedName>
    <definedName name="solver_ver" localSheetId="4">3</definedName>
    <definedName name="solver_ver" localSheetId="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pyQlXCRV++lyfExbtzg6WbyAdz0S0tqa0Kd5kJIrS7U="/>
    </ext>
  </extLst>
</workbook>
</file>

<file path=xl/calcChain.xml><?xml version="1.0" encoding="utf-8"?>
<calcChain xmlns="http://schemas.openxmlformats.org/spreadsheetml/2006/main">
  <c r="H53" i="7" l="1"/>
  <c r="H51" i="7"/>
  <c r="G51" i="7"/>
  <c r="F51" i="7"/>
  <c r="H50" i="7"/>
  <c r="E50" i="7"/>
  <c r="D50" i="7"/>
  <c r="H48" i="7"/>
  <c r="H46" i="7"/>
  <c r="H45" i="7"/>
  <c r="N43" i="7"/>
  <c r="M43" i="7"/>
  <c r="H43" i="7"/>
  <c r="N42" i="7"/>
  <c r="N44" i="7" s="1"/>
  <c r="O44" i="7" s="1"/>
  <c r="M42" i="7"/>
  <c r="E25" i="7"/>
  <c r="H13" i="7"/>
  <c r="H12" i="7"/>
  <c r="K70" i="6"/>
  <c r="H68" i="5"/>
  <c r="H67" i="5"/>
  <c r="H66" i="5"/>
  <c r="H65" i="5"/>
  <c r="H64" i="5"/>
  <c r="H63" i="5"/>
  <c r="H62" i="5"/>
  <c r="H61" i="5"/>
  <c r="D17" i="5"/>
  <c r="D15" i="5"/>
  <c r="D14" i="5"/>
  <c r="H68" i="4"/>
  <c r="H67" i="4"/>
  <c r="H66" i="4"/>
  <c r="H65" i="4"/>
  <c r="H64" i="4"/>
  <c r="H63" i="4"/>
  <c r="H62" i="4"/>
  <c r="H61" i="4"/>
  <c r="D17" i="4"/>
  <c r="D15" i="4"/>
  <c r="D14" i="4"/>
  <c r="Q86" i="3"/>
  <c r="Q85" i="3"/>
  <c r="Q84" i="3"/>
  <c r="Q83" i="3"/>
  <c r="Q82" i="3"/>
  <c r="Q81" i="3"/>
  <c r="Q80" i="3"/>
  <c r="Q79" i="3"/>
  <c r="Q78" i="3"/>
  <c r="Q77" i="3"/>
  <c r="Q76" i="3"/>
  <c r="Q75" i="3"/>
  <c r="Q74" i="3"/>
  <c r="Q73" i="3"/>
  <c r="Q72" i="3"/>
  <c r="Q70" i="3"/>
  <c r="H62" i="3"/>
  <c r="E44" i="3"/>
  <c r="E43" i="3"/>
  <c r="F16" i="3"/>
  <c r="F15" i="3"/>
  <c r="F14" i="3"/>
  <c r="F13" i="3"/>
  <c r="F12" i="3"/>
  <c r="F11" i="3"/>
  <c r="F10" i="3"/>
  <c r="J52" i="2"/>
  <c r="J51" i="2"/>
  <c r="J50" i="2"/>
  <c r="J49" i="2"/>
  <c r="J48" i="2"/>
  <c r="J47" i="2"/>
  <c r="J46" i="2"/>
  <c r="J44" i="2"/>
  <c r="F32" i="1"/>
  <c r="F31" i="1"/>
  <c r="F29" i="1"/>
</calcChain>
</file>

<file path=xl/sharedStrings.xml><?xml version="1.0" encoding="utf-8"?>
<sst xmlns="http://schemas.openxmlformats.org/spreadsheetml/2006/main" count="888" uniqueCount="390">
  <si>
    <t>1.There are three factories on the Momiss River (1, 2, and 3).</t>
  </si>
  <si>
    <t>Each emits two types of pollutants (1 and 2) into the river.</t>
  </si>
  <si>
    <t>If the waste from each factory is processed, the pollution in the river can be reduced.</t>
  </si>
  <si>
    <t>It costs $15 to process a ton of factory 1 waste, and each ton processed reduces the amount of pollutant 1 by 0.10 ton and the amount of pollutant 2 by 0.45 ton.</t>
  </si>
  <si>
    <t>It costs $10 to process a ton of factory 2 waste, and each ton processed will reduce the amount of pollutant 1 by 0.20 ton and the amount of pollutant 2 by 0.25 ton.</t>
  </si>
  <si>
    <t>It costs $20 to process a ton of factory 3 waste, and each ton processed will reduce the amount of pollutant 1 by 0.40 ton and the amount of pollutant 2 by 0.30 ton.</t>
  </si>
  <si>
    <t>The state wants to reduce the amount of pollutant 1 in the river by at least 30 tons and the amount of pollutant 2 in the river by at least 40 tons.</t>
  </si>
  <si>
    <t>Formulate an LP that will minimize the cost of reducing pollution by the desired amounts. Do you think that the LP assumptions (Proportionality, Additivity, Divisibility, and Certainty) are reasonable for this problem?</t>
  </si>
  <si>
    <t>CONJUNTOS</t>
  </si>
  <si>
    <t>f=FABRICAS</t>
  </si>
  <si>
    <t>{1,2,3}</t>
  </si>
  <si>
    <t>p=POLUCION</t>
  </si>
  <si>
    <t>{1,2}</t>
  </si>
  <si>
    <t>VARIABLES DE DECISION</t>
  </si>
  <si>
    <t>Xf</t>
  </si>
  <si>
    <t>CANT DE TONELADAS DE AGUA QUE SE TRATAN EN LAS PLANTAS f</t>
  </si>
  <si>
    <t>FUNCION OBJETIVO</t>
  </si>
  <si>
    <t>MINIMIZAR COSTO</t>
  </si>
  <si>
    <t>15Xf1+10Xf2+20Xf3</t>
  </si>
  <si>
    <t>RESTRICCIONES</t>
  </si>
  <si>
    <t>R. POLLUTANTS 1</t>
  </si>
  <si>
    <t>0,1Xf1+0,2Xf2+0,4Xf3</t>
  </si>
  <si>
    <t>&gt;=</t>
  </si>
  <si>
    <t>R. POLLUTANTS 2</t>
  </si>
  <si>
    <t>0,45Xf1+0,25Xf2+0,3Xf3</t>
  </si>
  <si>
    <t>CONTINUIDAD</t>
  </si>
  <si>
    <t>SOLVER</t>
  </si>
  <si>
    <t>X1</t>
  </si>
  <si>
    <t>X2</t>
  </si>
  <si>
    <t>X3</t>
  </si>
  <si>
    <t>FUNC OBJETIVO</t>
  </si>
  <si>
    <t>PYTHON</t>
  </si>
  <si>
    <t>EN EL NOTEBOOK "Taller_1_Analitica_Prescriptiva"</t>
  </si>
  <si>
    <t>2.</t>
  </si>
  <si>
    <t>A) A post office requires different numbers of full-time employees on different days of the week.</t>
  </si>
  <si>
    <t>The number of full-time employees required on each day is given in Table 4.</t>
  </si>
  <si>
    <t>Union rules state that each full-time employee must work five consecutive days and then receive two days off.</t>
  </si>
  <si>
    <t>For example, an employee who works Monday to Friday must be off on Saturday and Sunday.</t>
  </si>
  <si>
    <t>The post office wants to meet its daily requirements using only fulltime employees.</t>
  </si>
  <si>
    <t>Formulate an LP that the post office can use to minimize the number of full-time employees who must be hired.</t>
  </si>
  <si>
    <t>DIA</t>
  </si>
  <si>
    <t>NUM EMPLEADOS</t>
  </si>
  <si>
    <t>EMPLEADOS REQUERIDOS</t>
  </si>
  <si>
    <t>LUNES</t>
  </si>
  <si>
    <t>RL</t>
  </si>
  <si>
    <t>R1</t>
  </si>
  <si>
    <t>MARTES</t>
  </si>
  <si>
    <t>RM</t>
  </si>
  <si>
    <t>R2</t>
  </si>
  <si>
    <t>MIERCOLES</t>
  </si>
  <si>
    <t>RX</t>
  </si>
  <si>
    <t>R3</t>
  </si>
  <si>
    <t>JUEVES</t>
  </si>
  <si>
    <t>RJ</t>
  </si>
  <si>
    <t>R4</t>
  </si>
  <si>
    <t>VIERNES</t>
  </si>
  <si>
    <t>RV</t>
  </si>
  <si>
    <t>R5</t>
  </si>
  <si>
    <t>SABADO</t>
  </si>
  <si>
    <t>RS</t>
  </si>
  <si>
    <t>R6</t>
  </si>
  <si>
    <t>DOMINGO</t>
  </si>
  <si>
    <t>RD</t>
  </si>
  <si>
    <t>R7</t>
  </si>
  <si>
    <t>DIAS (d)</t>
  </si>
  <si>
    <t>{lunes, martes, miercoles, jueves, viernes, sabado, domingo}</t>
  </si>
  <si>
    <t>{L,M,X,J,V,S,D}</t>
  </si>
  <si>
    <t>{1,2,3,4,5,6,7}</t>
  </si>
  <si>
    <t>Xi</t>
  </si>
  <si>
    <t>NUMERO DE EMPLEADOS FULLTIME QUE COMIENZAN A TRABAJAR EL DIA i DE LA SEMANA</t>
  </si>
  <si>
    <t>MINIMIZAR
CANT. EMPLEADOS</t>
  </si>
  <si>
    <t>Xlunes+Xmartes+Xmiercoles+Xjueves+Xviernes+Xsabado+Xdomingo</t>
  </si>
  <si>
    <t>XL+XM+XX+XJ+XV+XS+XD</t>
  </si>
  <si>
    <t>X1+X2+X3+X4+X5+X6+X7</t>
  </si>
  <si>
    <t>R. LUNES</t>
  </si>
  <si>
    <t>XL+XD+XS+XV+XJ</t>
  </si>
  <si>
    <t>R. MARTES</t>
  </si>
  <si>
    <t>XM+XL+XD+XS+XV</t>
  </si>
  <si>
    <t>R. MIERCOLES</t>
  </si>
  <si>
    <t>XX+XM+XL+XD+XS</t>
  </si>
  <si>
    <t>R. JUEVES</t>
  </si>
  <si>
    <t>XJ+XX+XM+XL+XD</t>
  </si>
  <si>
    <t>R. VIERNES</t>
  </si>
  <si>
    <t>XV+XJ+XX+XM+XL</t>
  </si>
  <si>
    <t>R. SABADO</t>
  </si>
  <si>
    <t>XS+XV+XJ+XX+XM</t>
  </si>
  <si>
    <t>R. DOMINGO</t>
  </si>
  <si>
    <t>XD+XS+XV+XJ+XX</t>
  </si>
  <si>
    <t>CANT EMPLEADOS MAYOR A CERO</t>
  </si>
  <si>
    <t>CANT EMPLEADOS NUM ENTERO</t>
  </si>
  <si>
    <t>=</t>
  </si>
  <si>
    <t>ENTERO</t>
  </si>
  <si>
    <t>XL</t>
  </si>
  <si>
    <t>XM</t>
  </si>
  <si>
    <t>XX</t>
  </si>
  <si>
    <t>XJ</t>
  </si>
  <si>
    <t>XV</t>
  </si>
  <si>
    <t>XS</t>
  </si>
  <si>
    <t>XD</t>
  </si>
  <si>
    <t>FUNC. OBJETIVO</t>
  </si>
  <si>
    <t>ENTEROS</t>
  </si>
  <si>
    <t>B) In the post office example, suppose that each full-time employee works 8 hours per day.</t>
  </si>
  <si>
    <t>Thus, Monday’s requirement of 17 workers may be viewed as a requirement of 8(17) 136 hours.</t>
  </si>
  <si>
    <t>The post office may meet its daily labor requirements by using both full-time and part-time employees.</t>
  </si>
  <si>
    <t>During each week, a full-time employee works 8 hours a day for five consecutive days, and a part-time employee works 4 hours a day for five consecutive days.</t>
  </si>
  <si>
    <t>A full-time employee costs the post office $15 per hour, whereas a part-time employee (with reduced fringe benefits) costs the post office only $10 per hour.</t>
  </si>
  <si>
    <t>Union requirements limit part-time labor to 25% of weekly labor requirements.</t>
  </si>
  <si>
    <t>Formulate an LP to minimize the post office’s weekly labor costs.</t>
  </si>
  <si>
    <t>HORAS REQUERIDAS POR DIA</t>
  </si>
  <si>
    <t>HL</t>
  </si>
  <si>
    <t>H1</t>
  </si>
  <si>
    <t>HM</t>
  </si>
  <si>
    <t>H2</t>
  </si>
  <si>
    <t>HX</t>
  </si>
  <si>
    <t>H3</t>
  </si>
  <si>
    <t>HJ</t>
  </si>
  <si>
    <t>H4</t>
  </si>
  <si>
    <t>HV</t>
  </si>
  <si>
    <t>H5</t>
  </si>
  <si>
    <t>HS</t>
  </si>
  <si>
    <t>H6</t>
  </si>
  <si>
    <t>HD</t>
  </si>
  <si>
    <t>H7</t>
  </si>
  <si>
    <t>TIPOS DE EMPLEADOS (t)</t>
  </si>
  <si>
    <t>{FT, PT}</t>
  </si>
  <si>
    <t>FT(FULL-TIME) = TIEMPO COMPLETO</t>
  </si>
  <si>
    <t>PT(PART-TIME) = MEDIO TIEMPO</t>
  </si>
  <si>
    <t>Xt,d</t>
  </si>
  <si>
    <t>XFT,d</t>
  </si>
  <si>
    <t>NÚMERO DE EMPLEADOS DE TIEMPO COMPLETO QUE COMIENZAN A TRABAJAR EL DÍA d</t>
  </si>
  <si>
    <t>XPT,d</t>
  </si>
  <si>
    <t>NÚMERO DE EMPLEADOS DE MEDIO TIEMPO QUE COMIENZAN A TRABAJAR EL DÍA d</t>
  </si>
  <si>
    <t>PARAMETROS</t>
  </si>
  <si>
    <t>Hd</t>
  </si>
  <si>
    <t>Hd = 8 * (NUM EMPLEADOS REQUERIDOS POR DIA)</t>
  </si>
  <si>
    <t>HORAS TRABAJADAS POR EMPLEADO</t>
  </si>
  <si>
    <t>FT</t>
  </si>
  <si>
    <t>8 HORAS POR DIA, 5 DIAS CONSECUTIVOS</t>
  </si>
  <si>
    <t>PT</t>
  </si>
  <si>
    <t>4 HORAS POR DIA, 5 DIAS CONSECUTIVOS</t>
  </si>
  <si>
    <t>COSTOS POR HORA</t>
  </si>
  <si>
    <t>15USD</t>
  </si>
  <si>
    <t>10 USD</t>
  </si>
  <si>
    <t>RESTRICCION EMPLEADOS MEDIO TIEMPO</t>
  </si>
  <si>
    <t>MAXIMO 25% HORAS SEMANALES TOTALES</t>
  </si>
  <si>
    <t>MINIMIZAR COSTO LABORAL POR SEMANA</t>
  </si>
  <si>
    <t>15*8*5(XFT,lunes + XFT,martes + XFT,miercoles + XFT,jueves + XFT,viernes + XFT,sabado + XFT,domingo) + 10*4*5(XPT,lunes + XPT,martes + XPT,miercoles + XPT,jueves + XPT,viernes + XPT,sabado + XPT,domingo)</t>
  </si>
  <si>
    <t>15*8*5(XFT,L + XFT,M + XFT,X…</t>
  </si>
  <si>
    <t>15*8*5=</t>
  </si>
  <si>
    <t>10*4*5(XPT,L + XPT,M + XPT,X</t>
  </si>
  <si>
    <t>10*4*5=</t>
  </si>
  <si>
    <t>POR TIEMPO</t>
  </si>
  <si>
    <t>8XFTL+8XFTD+8XFTS+8XFTV+8XFTJ</t>
  </si>
  <si>
    <t>+</t>
  </si>
  <si>
    <t>4XPTL+4XPTD+4XPTS+4XPTV+4XPTJ</t>
  </si>
  <si>
    <t>8XFTM+8XFTL+8XFTD+8XFTS+8XFTV</t>
  </si>
  <si>
    <t>4XPTM+4XPTL+4XPTD+4XPTS+4XPTV</t>
  </si>
  <si>
    <t>8XFTX+8XFTM+8XFTL+8XFTD+8XFTS</t>
  </si>
  <si>
    <t>4XPTX+4XPTM+4XPTL+4XPTD+4XPTS</t>
  </si>
  <si>
    <t>8XFTJ+8XFTX+8XFTM+8XFTL+8XFTD</t>
  </si>
  <si>
    <t>4XPTJ+4XPTX+4XPTM+4XPTL+4XPTD</t>
  </si>
  <si>
    <t>8XFTV+8XFTJ+8XFTX+8XFTM+8XFTL</t>
  </si>
  <si>
    <t>4XPTV+4XPTJ+4XPTX+4XPTM+4XPTL</t>
  </si>
  <si>
    <t>8XFTS+8XFTV+8XFTJ+8XFTX+8XFTM</t>
  </si>
  <si>
    <t>4XPTS+4XPTV+4XPTJ+4XPTX+4XPTM</t>
  </si>
  <si>
    <t>8XFTD+8XFTS+8XFTV+8XFTJ+8XFTX</t>
  </si>
  <si>
    <t>4XPTD+4XPTS+4XPTV+4XPTJ+4XPTX</t>
  </si>
  <si>
    <t>POR CANT DE EMPLEADOS FT</t>
  </si>
  <si>
    <t>1XFTL+1XFTD+1XFTS+1XFTV+1XFTJ</t>
  </si>
  <si>
    <t>EXPERIMENTO CONSIDERANDO TAMBIEN LA CANTIDAD MINIMA DE EMPLEADOS FULLTIME  POR DIA PERO SE DESECHA, LA DEJAMOS PLANTEADA PARA RETROALIMENTACION PERO NO LA TENEMOS EN CUENTA PARA EL MODELADO</t>
  </si>
  <si>
    <t>1XFTM+1XFTL+1XFTD+1XFTS+1XFTV</t>
  </si>
  <si>
    <t>1XFTX+1XFTM+1XFTL+1XFTD+1XFTS</t>
  </si>
  <si>
    <t>1XFTJ+1XFTX+1XFTM+1XFTL+1XFTD</t>
  </si>
  <si>
    <t>1XFTV+1XFTJ+1XFTX+1XFTM+1XFTL</t>
  </si>
  <si>
    <t>1XFTS+1XFTV+1XFTJ+1XFTX+1XFTM</t>
  </si>
  <si>
    <t>1XFTD+1XFTS+1XFTV+1XFTJ+1XFTX</t>
  </si>
  <si>
    <t>R. EMPLEADOS MEDIO TIEMPO EN LA SEMANA</t>
  </si>
  <si>
    <t>4*5(XPTL+XPTM+XPTX+XPTJ+XPTV+XPS+XPTD)</t>
  </si>
  <si>
    <t>4XPTL+4XPTM+4XPTX+4XPTJ+4XPTV+4XPTS+4XPTD</t>
  </si>
  <si>
    <t>&lt;=</t>
  </si>
  <si>
    <t>0,25*840</t>
  </si>
  <si>
    <t>XFTL</t>
  </si>
  <si>
    <t>XFTM</t>
  </si>
  <si>
    <t>XFTX</t>
  </si>
  <si>
    <t>XFTJ</t>
  </si>
  <si>
    <t>XFTV</t>
  </si>
  <si>
    <t>XFTS</t>
  </si>
  <si>
    <t>XFTD</t>
  </si>
  <si>
    <t>XPTL</t>
  </si>
  <si>
    <t>XPTM</t>
  </si>
  <si>
    <t>XPTX</t>
  </si>
  <si>
    <t>XPTJ</t>
  </si>
  <si>
    <t>XPTV</t>
  </si>
  <si>
    <t>XPTS</t>
  </si>
  <si>
    <t>XPTD</t>
  </si>
  <si>
    <t xml:space="preserve">3. La ciudad de Erstville enfrenta un grave recorte de presupuesto. </t>
  </si>
  <si>
    <t xml:space="preserve">Buscando una solución a largo plazo para mejorar la base tributaria, el consejo de la ciudad propone la demolición de un área de viviendas dentro de la ciudad, y su reemplazo con un moderno desarrollo. </t>
  </si>
  <si>
    <t>El proyecto implica dos fases: (1) demolición de casas populares para obtener el terreno para el nuevo desarrollo, y (2) construcción del nuevo desarrollo. A continuación, un resumen de la situación.</t>
  </si>
  <si>
    <t xml:space="preserve">Se pueden demoler 300 casas populares. Cada casa ocupa un lote de .25 acres. </t>
  </si>
  <si>
    <t>El costo de demoler una casa es de $2000.</t>
  </si>
  <si>
    <t xml:space="preserve">Los tamaños de los lotes para construir casas sencillas, dobles, triples y cuádruples, son de .18, .28, .4 y .5 acres, respectivamente. </t>
  </si>
  <si>
    <t>Las calles, los espacios abiertos y el área para la instalación de servicios, ocupan 15% del área disponible.</t>
  </si>
  <si>
    <t>En el nuevo desarrollo, las unidades triples y cuádruples ocupan por lo menos 25% del total del espacio construido.</t>
  </si>
  <si>
    <t>El número de unidades sencillas deben ser al menos 20% de todas las unidades, y las unidades dobles deben ocupar un mínimo de 10% del total del espacio construido.</t>
  </si>
  <si>
    <t>El impuesto por unidad aplicado a las unidades sencillas, dobles, triples y cuádruples es de $1000, $1900, $2700 y $3400, respectivamente.</t>
  </si>
  <si>
    <t xml:space="preserve">El costo de construcción por unidad de las casas sencillas, dobles, triples y cuádruples es de $50,000, $70,000, $130,000 y $160,000, respectivamente. </t>
  </si>
  <si>
    <t>El financiamiento a través de un banco local está limitado a $15 millones.</t>
  </si>
  <si>
    <t>¿Cuántas unidades de cada tipo se deben construir para maximizar la recaudación de impuestos?</t>
  </si>
  <si>
    <t>Valores Max</t>
  </si>
  <si>
    <t>Área disponible</t>
  </si>
  <si>
    <t>0,85*(D*0,25) =&gt;</t>
  </si>
  <si>
    <t>0,2125*D</t>
  </si>
  <si>
    <t>Area a demoler máximo igual a:</t>
  </si>
  <si>
    <t>0,25*D =&gt;</t>
  </si>
  <si>
    <t>300*0,25</t>
  </si>
  <si>
    <t>acres</t>
  </si>
  <si>
    <t>Costo demolicion por casa igual a:</t>
  </si>
  <si>
    <t>Costo total de demolicion máximo igual a:</t>
  </si>
  <si>
    <t>2000*D =&gt;</t>
  </si>
  <si>
    <t>2000*300</t>
  </si>
  <si>
    <t>CASAS NUEVAS</t>
  </si>
  <si>
    <t>TAMAÑO (ACRES)</t>
  </si>
  <si>
    <t>DSITRIBUCION EN AREA</t>
  </si>
  <si>
    <t>IMPUESTO</t>
  </si>
  <si>
    <t>COSTO CONSTRUCCION</t>
  </si>
  <si>
    <t>unifamiliares</t>
  </si>
  <si>
    <t>&gt;= 20% de todas las casas</t>
  </si>
  <si>
    <t>dobles</t>
  </si>
  <si>
    <t>&gt;= 10% del area disponible</t>
  </si>
  <si>
    <t>triples</t>
  </si>
  <si>
    <t>&gt;=25% del area disponible</t>
  </si>
  <si>
    <t>cuadruples</t>
  </si>
  <si>
    <t>Tipos de casas</t>
  </si>
  <si>
    <t>(i)</t>
  </si>
  <si>
    <t>{1:Unidades sencillas, 2:Unidades dobles, 3:Unidades triples. 4:Unidades cuadruples}</t>
  </si>
  <si>
    <t>X1​ = Número de unidades sencillas construidas</t>
  </si>
  <si>
    <t>X2= Número de unidades dobles construidas</t>
  </si>
  <si>
    <t>X3= Número de unidades triples construidas</t>
  </si>
  <si>
    <t>X4 = Número de unidades cuádruples construidas</t>
  </si>
  <si>
    <t>D</t>
  </si>
  <si>
    <t>D = Número de casas populares demolidas</t>
  </si>
  <si>
    <t>MAXIMIZAR RECAUDO DE IMPUESTOS</t>
  </si>
  <si>
    <t>1000X1+1900X2+2700X3+3400X4</t>
  </si>
  <si>
    <t>R. AREA DISPONIBLE</t>
  </si>
  <si>
    <t>0.18X1 + 0.28X2 + 0.40X3 + 0.50X4</t>
  </si>
  <si>
    <t>(0.85 * (D * 0.25))</t>
  </si>
  <si>
    <t>0,2125D</t>
  </si>
  <si>
    <t>0.18X1 + 0.28X2 + 0.40X3 + 0.50X4 - 0,2125D</t>
  </si>
  <si>
    <t>R. PRESUPUESTO</t>
  </si>
  <si>
    <t>50000X1 + 70000X2 + 130000X3 + 160000X4 + 2000D</t>
  </si>
  <si>
    <t>R. TRIPLES Y CUADRUPLES &gt;= 25% DEL ESPACIO TOTAL</t>
  </si>
  <si>
    <t>0,4X3 + 0,5X4</t>
  </si>
  <si>
    <t>0,25*(0.18X1 + 0.28X2 + 0.40X3 + 0.50X4)</t>
  </si>
  <si>
    <t>0,4X3 + 0,5X4 - 0,045X1 - 0,07X2 - 0,1X3 - 0,125X4</t>
  </si>
  <si>
    <t>0,3X3 + 0,375X4 - 0,045X1 -0,07X2</t>
  </si>
  <si>
    <t>R. DOBLES &gt;= 10% DEL ESPACIO TOTAL</t>
  </si>
  <si>
    <t>0,28X2</t>
  </si>
  <si>
    <t>0,10*(0.18X1 + 0.28X2 + 0.40X3 + 0.50X4)</t>
  </si>
  <si>
    <t>0,28X2 - 0,018X1 - 0,028X2 - 0,04X3 - 0,05X4</t>
  </si>
  <si>
    <t>0,252X2 - 0,018X1 - 0,04X3 - 0,05X4</t>
  </si>
  <si>
    <t>R. SENCILLAS &gt;=20% DEL TOTAL DE CASAS CONSTRUIDAS</t>
  </si>
  <si>
    <t>0,2*(X1 + X2 + X3 + X4)</t>
  </si>
  <si>
    <t>X1 - 0,2X1 - 0,2X2 - 0,2X3 - 0,2X4</t>
  </si>
  <si>
    <t>0,8X1 - 0,2X2 - 0,2X3 - 0,2X4</t>
  </si>
  <si>
    <t>R. VALOR DE D SUPERIOR</t>
  </si>
  <si>
    <t>NO NEGATIVIDAD</t>
  </si>
  <si>
    <t>X1,X2,X3,X4,D</t>
  </si>
  <si>
    <t>X4</t>
  </si>
  <si>
    <t>0,25*(0.18X1 + 0.28X2 + 0.40X3 + 0.50X4 - 0,2125D)</t>
  </si>
  <si>
    <t>0,4X3 + 0,5X4 - 0,045X1 - 0,07X2 - 0,1X3 - 0,125X4 + 0,053125D</t>
  </si>
  <si>
    <t>0,3X3 + 0,375X4 - 0,045X1 -0,07X2+ 0,053125D</t>
  </si>
  <si>
    <t>0,10*(0.18X1 + 0.28X2 + 0.40X3 + 0.50X4 - 0,2125D)</t>
  </si>
  <si>
    <t>0,28X2 - 0,018X1 - 0,028X2 - 0,04X3 - 0,05X4 + 0,02125D</t>
  </si>
  <si>
    <t>0,252X2 - 0,018X1 - 0,04X3 - 0,05X4+ 0,02125D</t>
  </si>
  <si>
    <t>Profe aquí pretendimos experimentar si podiamos expresar todo dinamicamente pensando en que las demoliciones eran dinámicas, pero no nos cumplen 1 reestricción al menos de las casas triples y cuadruples entonces pues no sabemos si sea viable o simplmente no aplica. Quedamos atentos a cualquier retroalimentación o si al final no tiene sentido tratar de plantearlo todo de forma dinámica</t>
  </si>
  <si>
    <t>3. La ciudad de Erstville enfrenta un grave recorte de presupuesto.</t>
  </si>
  <si>
    <t>Buscando una solución a largo plazo para mejorar la base tributaria, el consejo de la ciudad propone la demolición de un área de viviendas dentro de la ciudad, y su reemplazo con un moderno desarrollo.</t>
  </si>
  <si>
    <t>Se pueden demoler 300 casas populares. Cada casa ocupa un lote de .25 acres.</t>
  </si>
  <si>
    <t>Los tamaños de los lotes para construir casas sencillas, dobles, triples y cuádruples, son de .18, .28, .4 y .5 acres, respectivamente.</t>
  </si>
  <si>
    <t>El costo de construcción por unidad de las casas sencillas, dobles, triples y cuádruples es de $50,000, $70,000, $130,000 y $160,000, respectivamente.</t>
  </si>
  <si>
    <t>75.00 Acres</t>
  </si>
  <si>
    <t>63.75 Acres</t>
  </si>
  <si>
    <t>Costo demolición mínima igual a:</t>
  </si>
  <si>
    <t>0.15*(D*0.25)=</t>
  </si>
  <si>
    <t>0.375*D</t>
  </si>
  <si>
    <t>11.25 Acres</t>
  </si>
  <si>
    <t>Costo total de demolicion mínima igual a:</t>
  </si>
  <si>
    <t>2000*(300*15%)</t>
  </si>
  <si>
    <t>$90,000</t>
  </si>
  <si>
    <t>Dm</t>
  </si>
  <si>
    <t>$600,000</t>
  </si>
  <si>
    <t>DM</t>
  </si>
  <si>
    <t>0.18 Acres</t>
  </si>
  <si>
    <t>$1,000</t>
  </si>
  <si>
    <t>$50,000</t>
  </si>
  <si>
    <t>0.28 Acres</t>
  </si>
  <si>
    <t>$1,900</t>
  </si>
  <si>
    <t>$70,000</t>
  </si>
  <si>
    <t>0.40 Acres</t>
  </si>
  <si>
    <t>$2,700</t>
  </si>
  <si>
    <t>$130,000</t>
  </si>
  <si>
    <t>0.50 Acres</t>
  </si>
  <si>
    <t>$3,400</t>
  </si>
  <si>
    <t>$160,000</t>
  </si>
  <si>
    <t>DM = Número de casas populares demolidas para nuevas</t>
  </si>
  <si>
    <t>Dm = Número de casas populares demolidas para áreas comunes</t>
  </si>
  <si>
    <t>0.15*(D*0.25)</t>
  </si>
  <si>
    <t>0.2125DM</t>
  </si>
  <si>
    <t>0.18X1 + 0.28X2 + 0.40X3 + 0.50X4 - 0,2125DM</t>
  </si>
  <si>
    <t>50000X1 + 70000X2 + 130000X3 + 160000X4 + 2000DM + 2000Dm</t>
  </si>
  <si>
    <t>- 0.045X1 - 0.07X2 + 0.3X3 + 0.375X4 + 0.053125DM</t>
  </si>
  <si>
    <t>0,10*(0.18X1 + 0.28X2 + 0.40X3 + 0.50X4 - 0.2125DM)</t>
  </si>
  <si>
    <t>- 0.018X1 + 0.252X2 - 0.04X3 - 0.05X4 + 0.02125DM</t>
  </si>
  <si>
    <t>R. VALOR DE Dm SUPERIOR</t>
  </si>
  <si>
    <t>R. VALOR DE DM SUPERIOR</t>
  </si>
  <si>
    <t>0.18</t>
  </si>
  <si>
    <t>0.28</t>
  </si>
  <si>
    <t>0.4</t>
  </si>
  <si>
    <t>0.5</t>
  </si>
  <si>
    <t>-0.02</t>
  </si>
  <si>
    <t>$2,000</t>
  </si>
  <si>
    <t>-0.07</t>
  </si>
  <si>
    <t>0.3</t>
  </si>
  <si>
    <t>-0.04</t>
  </si>
  <si>
    <t>-0.05</t>
  </si>
  <si>
    <t>0.8</t>
  </si>
  <si>
    <t>-0.2</t>
  </si>
  <si>
    <t>15% de las unidades que dan el área disponible</t>
  </si>
  <si>
    <t>5.76</t>
  </si>
  <si>
    <t>23.52</t>
  </si>
  <si>
    <t>50.98</t>
  </si>
  <si>
    <t>42.57%</t>
  </si>
  <si>
    <t>Cumple las restricciones</t>
  </si>
  <si>
    <t>41.4</t>
  </si>
  <si>
    <t>4. Juguitos sabrosos elabora dos tipos de jugo de naranja Premium y regular.</t>
  </si>
  <si>
    <t xml:space="preserve">Para elaborar estos productos utiliza 2 tipos de naranjas oromiel y normales. </t>
  </si>
  <si>
    <t xml:space="preserve">Las naranjas oromiel tienen un grado de azúcar de 6 y las normales de 3. </t>
  </si>
  <si>
    <t xml:space="preserve">El juego de naranja Premium debe contener en promedio 5 grados de azúcar mientras que el jugo regular debe tener 4. </t>
  </si>
  <si>
    <t xml:space="preserve">Cada litro de jugo de naranja Premium se vende a 4000 mientras que el regular se vende a 2000. </t>
  </si>
  <si>
    <t xml:space="preserve">Por otra parte, un kilo de naranjas de tipo oromiel se consigue a 1500 por kilo mientras que las normales cuestan 1000 por kg. (Asuma que cada kilo de naranjas produce un litro de jugo independientemente del tipo). </t>
  </si>
  <si>
    <t>La demanda de jugos es de 30 litros de premium y 20 litros de regular)</t>
  </si>
  <si>
    <t>1 KILOGRAMO DE MP PRODUCE 1 LITRO DE JUGO</t>
  </si>
  <si>
    <t>Formule un modelo de programación lineal de forma explícita que ayude al dueño de Juguitos sabrosos a decidir sobre su planeación</t>
  </si>
  <si>
    <t>JUGOS DE NARANJA</t>
  </si>
  <si>
    <t>TIPO DE NARANJA</t>
  </si>
  <si>
    <t>GRADO AZÚCAR DE CADA TIPO DE NARANJA</t>
  </si>
  <si>
    <t>PROMEDIO AZÚCAR PERMITIDA EN CADA JUGO</t>
  </si>
  <si>
    <t>PRECIO VENTA POR LITRO</t>
  </si>
  <si>
    <t>COSTO MATERIA PRIMA POR KG</t>
  </si>
  <si>
    <t>DEMANDA LITROS</t>
  </si>
  <si>
    <t>GANANCIA</t>
  </si>
  <si>
    <t>Premium</t>
  </si>
  <si>
    <t>Oromiel</t>
  </si>
  <si>
    <t>Regular</t>
  </si>
  <si>
    <t>Normal</t>
  </si>
  <si>
    <t>TIPOS DE NARANJAS</t>
  </si>
  <si>
    <t>{o:OROMIEL, n:NORMAL}</t>
  </si>
  <si>
    <t>TIPOS DE JUGOS</t>
  </si>
  <si>
    <t>{p:PREMIUM, r:REGULAR}</t>
  </si>
  <si>
    <t>Xop</t>
  </si>
  <si>
    <t>KILOS DE NARANJAS OROMIEL PARA JUGO PREMIUM</t>
  </si>
  <si>
    <t>Xnp</t>
  </si>
  <si>
    <t>KILOS DE NARANJAS NORMAL PARA JUGO PREMIUM</t>
  </si>
  <si>
    <t>Xor</t>
  </si>
  <si>
    <t>KILOS DE NARANJAS OROMIEL PARA JUGO REGULAR</t>
  </si>
  <si>
    <t>Xnr</t>
  </si>
  <si>
    <t>KILOS DE NARANJAS NORMAL PARA JUGO REGULAR</t>
  </si>
  <si>
    <t>MINIMIZAR COSTO DESDE LA GANANCIA</t>
  </si>
  <si>
    <t>4000*30+2000*20-(1500Xop+1000Xnp+1500Xor+1000Xnr)</t>
  </si>
  <si>
    <t>160000-(1500Xop+1000Xnp+1500Xor+1000Xnr)</t>
  </si>
  <si>
    <t>160000-1500Xop-1000Xnp-1500Xor-1000Xnr</t>
  </si>
  <si>
    <t>1500Xop+1000Xnp+1500Xor+1000Xnr=160000</t>
  </si>
  <si>
    <t>DEMANDA PREMIUM</t>
  </si>
  <si>
    <t>Xop+Xnp</t>
  </si>
  <si>
    <t>DEMANDA REGULAR</t>
  </si>
  <si>
    <t>Xor+Xnr</t>
  </si>
  <si>
    <t>1500Xop+1000Xnp+1500Xor+1000Xnr</t>
  </si>
  <si>
    <t>GRADO AZUCAR PROM PREMIUM</t>
  </si>
  <si>
    <t>(6Xop+3Xnp)/30 =&gt; 0,2Xop+0,1Xnp</t>
  </si>
  <si>
    <t>GRADO AZUCAR PROM REGULAR</t>
  </si>
  <si>
    <t>(6Xor+3Xnr)/20 =&gt; 0,3Xor+0,15Xnr</t>
  </si>
  <si>
    <t>CANTIDADES MAYORES A CERO</t>
  </si>
  <si>
    <t>Xop,Xnp,Xor,Xnr</t>
  </si>
  <si>
    <t>TIPO NARANJAS</t>
  </si>
  <si>
    <t>TOTAL GASTADO</t>
  </si>
  <si>
    <t>COSTO</t>
  </si>
  <si>
    <t>OROMIEL</t>
  </si>
  <si>
    <t>NORMAL</t>
  </si>
  <si>
    <t>D = Dm + DM</t>
  </si>
  <si>
    <t>Profe luego generamos otro planteamiento con ua visión diferente y quisieramos también por favor si puede serviable.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</si>
</sst>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5">
    <font>
      <sz val="11"/>
      <color theme="1"/>
      <name val="Aptos Narrow"/>
      <scheme val="minor"/>
    </font>
    <font>
      <sz val="11"/>
      <color theme="1"/>
      <name val="Aptos Narrow"/>
      <family val="2"/>
    </font>
    <font>
      <b/>
      <sz val="11"/>
      <color theme="1"/>
      <name val="Aptos Narrow"/>
      <family val="2"/>
    </font>
    <font>
      <sz val="11"/>
      <color rgb="FFFF0000"/>
      <name val="Aptos Narrow"/>
      <family val="2"/>
    </font>
    <font>
      <sz val="11"/>
      <color theme="1"/>
      <name val="Arial"/>
      <family val="2"/>
    </font>
    <font>
      <sz val="11"/>
      <color theme="0"/>
      <name val="Aptos Narrow"/>
      <family val="2"/>
    </font>
    <font>
      <sz val="11"/>
      <name val="Aptos Narrow"/>
      <family val="2"/>
    </font>
    <font>
      <sz val="11"/>
      <color theme="1"/>
      <name val="Aptos Narrow"/>
      <family val="2"/>
      <scheme val="minor"/>
    </font>
    <font>
      <b/>
      <sz val="11"/>
      <color theme="0"/>
      <name val="Aptos Narrow"/>
      <family val="2"/>
    </font>
    <font>
      <sz val="11"/>
      <color rgb="FF000000"/>
      <name val="&quot;Aptos Narrow&quot;"/>
    </font>
    <font>
      <sz val="11"/>
      <color rgb="FF000000"/>
      <name val="Arial"/>
      <family val="2"/>
    </font>
    <font>
      <b/>
      <sz val="11"/>
      <color rgb="FF000000"/>
      <name val="&quot;Aptos Narrow&quot;"/>
    </font>
    <font>
      <sz val="11"/>
      <color rgb="FFFF0000"/>
      <name val="&quot;Aptos Narrow&quot;"/>
    </font>
    <font>
      <b/>
      <sz val="11"/>
      <color rgb="FFFFFF00"/>
      <name val="Aptos Narrow"/>
      <family val="2"/>
    </font>
    <font>
      <i/>
      <sz val="11"/>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3F3F3F"/>
        <bgColor rgb="FF3F3F3F"/>
      </patternFill>
    </fill>
    <fill>
      <patternFill patternType="solid">
        <fgColor rgb="FF262626"/>
        <bgColor rgb="FF262626"/>
      </patternFill>
    </fill>
    <fill>
      <patternFill patternType="solid">
        <fgColor rgb="FFFF0000"/>
        <bgColor rgb="FFFF0000"/>
      </patternFill>
    </fill>
  </fills>
  <borders count="1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bottom/>
      <diagonal/>
    </border>
  </borders>
  <cellStyleXfs count="1">
    <xf numFmtId="0" fontId="0" fillId="0" borderId="0"/>
  </cellStyleXfs>
  <cellXfs count="61">
    <xf numFmtId="0" fontId="0" fillId="0" borderId="0" xfId="0"/>
    <xf numFmtId="0" fontId="1" fillId="0" borderId="0" xfId="0" applyFont="1" applyAlignment="1">
      <alignment horizontal="left" vertical="top"/>
    </xf>
    <xf numFmtId="0" fontId="1" fillId="0" borderId="0" xfId="0" applyFont="1"/>
    <xf numFmtId="0" fontId="2" fillId="0" borderId="0" xfId="0" applyFont="1"/>
    <xf numFmtId="0" fontId="1" fillId="0" borderId="0" xfId="0" applyFont="1" applyAlignment="1">
      <alignment wrapText="1"/>
    </xf>
    <xf numFmtId="0" fontId="1" fillId="0" borderId="0" xfId="0" applyFont="1" applyAlignment="1">
      <alignment horizont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3" fillId="0" borderId="2" xfId="0" applyFont="1" applyBorder="1"/>
    <xf numFmtId="0" fontId="1" fillId="0" borderId="2" xfId="0" applyFont="1" applyBorder="1"/>
    <xf numFmtId="0" fontId="2" fillId="0" borderId="2" xfId="0" applyFont="1" applyBorder="1" applyAlignment="1">
      <alignment horizontal="center" vertical="top" wrapText="1"/>
    </xf>
    <xf numFmtId="0" fontId="1" fillId="0" borderId="0" xfId="0" applyFont="1" applyAlignment="1">
      <alignment horizontal="center" vertical="center" wrapText="1"/>
    </xf>
    <xf numFmtId="0" fontId="1" fillId="0" borderId="0" xfId="0" applyFont="1" applyAlignment="1">
      <alignment vertical="center" wrapText="1"/>
    </xf>
    <xf numFmtId="0" fontId="4" fillId="0" borderId="0" xfId="0" applyFont="1"/>
    <xf numFmtId="0" fontId="1" fillId="2" borderId="1" xfId="0" applyFont="1" applyFill="1" applyBorder="1"/>
    <xf numFmtId="0" fontId="1" fillId="0" borderId="2" xfId="0" applyFont="1" applyBorder="1" applyAlignment="1">
      <alignment horizontal="left"/>
    </xf>
    <xf numFmtId="0" fontId="1" fillId="0" borderId="0" xfId="0" applyFont="1" applyAlignment="1">
      <alignment horizontal="left" vertical="center"/>
    </xf>
    <xf numFmtId="0" fontId="1" fillId="3" borderId="1" xfId="0" applyFont="1" applyFill="1" applyBorder="1"/>
    <xf numFmtId="0" fontId="1" fillId="3" borderId="2" xfId="0" applyFont="1" applyFill="1" applyBorder="1"/>
    <xf numFmtId="0" fontId="7" fillId="0" borderId="0" xfId="0" applyFont="1"/>
    <xf numFmtId="0" fontId="1" fillId="0" borderId="0" xfId="0" applyFont="1" applyAlignment="1">
      <alignment vertical="center"/>
    </xf>
    <xf numFmtId="0" fontId="3" fillId="0" borderId="0" xfId="0" applyFont="1"/>
    <xf numFmtId="0" fontId="9" fillId="0" borderId="0" xfId="0" applyFont="1"/>
    <xf numFmtId="0" fontId="10" fillId="0" borderId="0" xfId="0" applyFont="1"/>
    <xf numFmtId="0" fontId="9" fillId="0" borderId="0" xfId="0" applyFont="1" applyAlignment="1">
      <alignment horizontal="right"/>
    </xf>
    <xf numFmtId="0" fontId="9" fillId="0" borderId="0" xfId="0" applyFont="1" applyAlignment="1">
      <alignment horizontal="left"/>
    </xf>
    <xf numFmtId="0" fontId="9" fillId="0" borderId="0" xfId="0" applyFont="1" applyAlignment="1">
      <alignment horizontal="center"/>
    </xf>
    <xf numFmtId="0" fontId="11" fillId="0" borderId="0" xfId="0" applyFont="1"/>
    <xf numFmtId="0" fontId="9" fillId="0" borderId="0" xfId="0" applyFont="1" applyAlignment="1">
      <alignment horizontal="left" vertical="top"/>
    </xf>
    <xf numFmtId="0" fontId="10" fillId="0" borderId="0" xfId="0" quotePrefix="1" applyFont="1"/>
    <xf numFmtId="0" fontId="9" fillId="2" borderId="0" xfId="0" applyFont="1" applyFill="1" applyAlignment="1">
      <alignment horizontal="right"/>
    </xf>
    <xf numFmtId="0" fontId="12" fillId="0" borderId="0" xfId="0" applyFont="1"/>
    <xf numFmtId="0" fontId="12" fillId="0" borderId="2" xfId="0" applyFont="1" applyBorder="1" applyAlignment="1">
      <alignment horizontal="right"/>
    </xf>
    <xf numFmtId="3" fontId="9" fillId="0" borderId="0" xfId="0" applyNumberFormat="1" applyFont="1" applyAlignment="1">
      <alignment horizontal="right"/>
    </xf>
    <xf numFmtId="0" fontId="12" fillId="0" borderId="11" xfId="0" applyFont="1" applyBorder="1" applyAlignment="1">
      <alignment horizontal="right"/>
    </xf>
    <xf numFmtId="3" fontId="9" fillId="2" borderId="0" xfId="0" applyNumberFormat="1" applyFont="1" applyFill="1" applyAlignment="1">
      <alignment horizontal="right"/>
    </xf>
    <xf numFmtId="3" fontId="12" fillId="0" borderId="11" xfId="0" applyNumberFormat="1" applyFont="1" applyBorder="1" applyAlignment="1">
      <alignment horizontal="right"/>
    </xf>
    <xf numFmtId="164" fontId="9" fillId="0" borderId="0" xfId="0" applyNumberFormat="1" applyFont="1" applyAlignment="1">
      <alignment horizontal="right"/>
    </xf>
    <xf numFmtId="0" fontId="12" fillId="0" borderId="12" xfId="0" applyFont="1" applyBorder="1" applyAlignment="1">
      <alignment horizontal="right"/>
    </xf>
    <xf numFmtId="0" fontId="2" fillId="0" borderId="0" xfId="0" applyFont="1" applyAlignment="1">
      <alignment wrapText="1"/>
    </xf>
    <xf numFmtId="0" fontId="14" fillId="0" borderId="0" xfId="0" applyFont="1"/>
    <xf numFmtId="0" fontId="1" fillId="0" borderId="0" xfId="0" applyFont="1" applyAlignment="1">
      <alignment horizontal="left" vertical="top" wrapText="1"/>
    </xf>
    <xf numFmtId="0" fontId="5" fillId="3" borderId="3" xfId="0" applyFont="1" applyFill="1" applyBorder="1" applyAlignment="1">
      <alignment horizontal="center" vertical="center" wrapText="1"/>
    </xf>
    <xf numFmtId="0" fontId="6" fillId="0" borderId="4" xfId="0" applyFont="1" applyBorder="1"/>
    <xf numFmtId="0" fontId="6" fillId="0" borderId="5" xfId="0" applyFont="1" applyBorder="1"/>
    <xf numFmtId="0" fontId="6" fillId="0" borderId="6" xfId="0" applyFont="1" applyBorder="1"/>
    <xf numFmtId="0" fontId="0" fillId="0" borderId="0" xfId="0"/>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1" fillId="0" borderId="0" xfId="0" applyFont="1" applyAlignment="1">
      <alignment horizontal="center" vertical="center"/>
    </xf>
    <xf numFmtId="0" fontId="8" fillId="4" borderId="3" xfId="0" applyFont="1" applyFill="1" applyBorder="1" applyAlignment="1">
      <alignment horizontal="center" vertical="center" wrapText="1"/>
    </xf>
    <xf numFmtId="0" fontId="9" fillId="0" borderId="0" xfId="0" applyFont="1"/>
    <xf numFmtId="0" fontId="10" fillId="0" borderId="0" xfId="0" applyFont="1"/>
    <xf numFmtId="0" fontId="9" fillId="0" borderId="0" xfId="0" applyFont="1" applyAlignment="1">
      <alignment horizontal="center"/>
    </xf>
    <xf numFmtId="0" fontId="13" fillId="5" borderId="13" xfId="0" applyFont="1" applyFill="1" applyBorder="1" applyAlignment="1">
      <alignment horizontal="center" vertical="center"/>
    </xf>
    <xf numFmtId="0" fontId="6" fillId="0" borderId="14" xfId="0" applyFont="1" applyBorder="1"/>
    <xf numFmtId="0" fontId="6" fillId="0" borderId="15" xfId="0" applyFont="1" applyBorder="1"/>
    <xf numFmtId="0" fontId="9"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5</xdr:col>
      <xdr:colOff>238125</xdr:colOff>
      <xdr:row>0</xdr:row>
      <xdr:rowOff>0</xdr:rowOff>
    </xdr:from>
    <xdr:ext cx="4838700" cy="40671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0</xdr:colOff>
      <xdr:row>0</xdr:row>
      <xdr:rowOff>0</xdr:rowOff>
    </xdr:from>
    <xdr:ext cx="5372100" cy="44386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heetViews>
  <sheetFormatPr baseColWidth="10" defaultColWidth="12.5703125" defaultRowHeight="15" customHeight="1"/>
  <cols>
    <col min="1" max="1" width="24.7109375" customWidth="1"/>
    <col min="2" max="2" width="22.28515625" customWidth="1"/>
    <col min="3" max="3" width="29.28515625" customWidth="1"/>
    <col min="4" max="4" width="5.42578125" customWidth="1"/>
    <col min="5" max="5" width="13.85546875" customWidth="1"/>
    <col min="6" max="6" width="12" customWidth="1"/>
    <col min="7" max="7" width="3" customWidth="1"/>
    <col min="8" max="26" width="10.5703125" customWidth="1"/>
  </cols>
  <sheetData>
    <row r="1" spans="1:3">
      <c r="A1" s="1" t="s">
        <v>0</v>
      </c>
    </row>
    <row r="2" spans="1:3">
      <c r="A2" s="2" t="s">
        <v>1</v>
      </c>
    </row>
    <row r="3" spans="1:3">
      <c r="A3" s="2" t="s">
        <v>2</v>
      </c>
    </row>
    <row r="4" spans="1:3">
      <c r="A4" s="2" t="s">
        <v>3</v>
      </c>
    </row>
    <row r="5" spans="1:3">
      <c r="A5" s="2" t="s">
        <v>4</v>
      </c>
    </row>
    <row r="6" spans="1:3">
      <c r="A6" s="2" t="s">
        <v>5</v>
      </c>
    </row>
    <row r="7" spans="1:3">
      <c r="A7" s="2" t="s">
        <v>6</v>
      </c>
    </row>
    <row r="8" spans="1:3">
      <c r="A8" s="2" t="s">
        <v>7</v>
      </c>
    </row>
    <row r="10" spans="1:3">
      <c r="A10" s="3" t="s">
        <v>8</v>
      </c>
    </row>
    <row r="11" spans="1:3">
      <c r="A11" s="3"/>
      <c r="B11" s="2" t="s">
        <v>9</v>
      </c>
      <c r="C11" s="2" t="s">
        <v>10</v>
      </c>
    </row>
    <row r="12" spans="1:3">
      <c r="B12" s="2" t="s">
        <v>11</v>
      </c>
      <c r="C12" s="2" t="s">
        <v>12</v>
      </c>
    </row>
    <row r="15" spans="1:3">
      <c r="A15" s="3" t="s">
        <v>13</v>
      </c>
    </row>
    <row r="16" spans="1:3" ht="45">
      <c r="B16" s="2" t="s">
        <v>14</v>
      </c>
      <c r="C16" s="4" t="s">
        <v>15</v>
      </c>
    </row>
    <row r="17" spans="1:8">
      <c r="A17" s="3"/>
    </row>
    <row r="18" spans="1:8">
      <c r="A18" s="3" t="s">
        <v>16</v>
      </c>
    </row>
    <row r="19" spans="1:8">
      <c r="B19" s="2" t="s">
        <v>17</v>
      </c>
      <c r="C19" s="2" t="s">
        <v>18</v>
      </c>
    </row>
    <row r="21" spans="1:8" ht="15.75" customHeight="1">
      <c r="A21" s="3" t="s">
        <v>19</v>
      </c>
    </row>
    <row r="22" spans="1:8" ht="15.75" customHeight="1">
      <c r="B22" s="2" t="s">
        <v>20</v>
      </c>
      <c r="C22" s="2" t="s">
        <v>21</v>
      </c>
      <c r="D22" s="2" t="s">
        <v>22</v>
      </c>
      <c r="E22" s="2">
        <v>30</v>
      </c>
    </row>
    <row r="23" spans="1:8" ht="15.75" customHeight="1">
      <c r="B23" s="2" t="s">
        <v>23</v>
      </c>
      <c r="C23" s="2" t="s">
        <v>24</v>
      </c>
      <c r="D23" s="2" t="s">
        <v>22</v>
      </c>
      <c r="E23" s="2">
        <v>40</v>
      </c>
    </row>
    <row r="24" spans="1:8" ht="15.75" customHeight="1">
      <c r="B24" s="2" t="s">
        <v>25</v>
      </c>
      <c r="C24" s="2" t="s">
        <v>14</v>
      </c>
      <c r="D24" s="2" t="s">
        <v>22</v>
      </c>
      <c r="E24" s="2">
        <v>0</v>
      </c>
    </row>
    <row r="25" spans="1:8" ht="15.75" customHeight="1"/>
    <row r="26" spans="1:8" ht="15.75" customHeight="1">
      <c r="A26" s="3" t="s">
        <v>26</v>
      </c>
    </row>
    <row r="27" spans="1:8" ht="15.75" customHeight="1">
      <c r="C27" s="5" t="s">
        <v>27</v>
      </c>
      <c r="D27" s="5" t="s">
        <v>28</v>
      </c>
      <c r="E27" s="5" t="s">
        <v>29</v>
      </c>
    </row>
    <row r="28" spans="1:8" ht="15.75" customHeight="1">
      <c r="C28" s="6">
        <v>7.692307692307736</v>
      </c>
      <c r="D28" s="6">
        <v>146.1538461538461</v>
      </c>
      <c r="E28" s="6">
        <v>0</v>
      </c>
    </row>
    <row r="29" spans="1:8" ht="15.75" customHeight="1">
      <c r="B29" s="2" t="s">
        <v>30</v>
      </c>
      <c r="C29" s="7">
        <v>15</v>
      </c>
      <c r="D29" s="7">
        <v>10</v>
      </c>
      <c r="E29" s="7">
        <v>20</v>
      </c>
      <c r="F29" s="8">
        <f>SUMPRODUCT($C$28:$E$28,C29:E29)</f>
        <v>1576.9230769230771</v>
      </c>
    </row>
    <row r="30" spans="1:8" ht="15.75" customHeight="1">
      <c r="C30" s="5"/>
      <c r="D30" s="5"/>
      <c r="E30" s="5"/>
    </row>
    <row r="31" spans="1:8" ht="15.75" customHeight="1">
      <c r="B31" s="2" t="s">
        <v>19</v>
      </c>
      <c r="C31" s="5">
        <v>0.1</v>
      </c>
      <c r="D31" s="5">
        <v>0.2</v>
      </c>
      <c r="E31" s="5">
        <v>0.4</v>
      </c>
      <c r="F31" s="9">
        <f t="shared" ref="F31:F32" si="0">SUMPRODUCT($C$28:$E$28,C31:E31)</f>
        <v>29.999999999999996</v>
      </c>
      <c r="G31" s="2" t="s">
        <v>22</v>
      </c>
      <c r="H31" s="2">
        <v>30</v>
      </c>
    </row>
    <row r="32" spans="1:8" ht="15.75" customHeight="1">
      <c r="C32" s="5">
        <v>0.45</v>
      </c>
      <c r="D32" s="5">
        <v>0.25</v>
      </c>
      <c r="E32" s="5">
        <v>0.3</v>
      </c>
      <c r="F32" s="9">
        <f t="shared" si="0"/>
        <v>40.000000000000007</v>
      </c>
      <c r="G32" s="2" t="s">
        <v>22</v>
      </c>
      <c r="H32" s="2">
        <v>40</v>
      </c>
    </row>
    <row r="33" spans="1:2" ht="15.75" customHeight="1"/>
    <row r="34" spans="1:2" ht="15.75" customHeight="1">
      <c r="A34" s="3" t="s">
        <v>31</v>
      </c>
    </row>
    <row r="35" spans="1:2" ht="15.75" customHeight="1">
      <c r="B35" s="2" t="s">
        <v>32</v>
      </c>
    </row>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2.5703125" defaultRowHeight="15" customHeight="1"/>
  <cols>
    <col min="1" max="1" width="24" customWidth="1"/>
    <col min="2" max="2" width="17.5703125" customWidth="1"/>
    <col min="3" max="3" width="26.28515625" customWidth="1"/>
    <col min="4" max="4" width="23" customWidth="1"/>
    <col min="5" max="5" width="22.28515625" customWidth="1"/>
    <col min="6" max="10" width="10.5703125" customWidth="1"/>
    <col min="11" max="11" width="3" customWidth="1"/>
    <col min="12" max="12" width="9" customWidth="1"/>
    <col min="13" max="26" width="10.5703125" customWidth="1"/>
  </cols>
  <sheetData>
    <row r="1" spans="1:5">
      <c r="A1" s="2" t="s">
        <v>33</v>
      </c>
    </row>
    <row r="2" spans="1:5">
      <c r="A2" s="2" t="s">
        <v>34</v>
      </c>
    </row>
    <row r="3" spans="1:5">
      <c r="A3" s="2" t="s">
        <v>35</v>
      </c>
    </row>
    <row r="4" spans="1:5">
      <c r="A4" s="2" t="s">
        <v>36</v>
      </c>
    </row>
    <row r="5" spans="1:5">
      <c r="A5" s="2" t="s">
        <v>37</v>
      </c>
    </row>
    <row r="6" spans="1:5">
      <c r="A6" s="2" t="s">
        <v>38</v>
      </c>
    </row>
    <row r="7" spans="1:5">
      <c r="A7" s="2" t="s">
        <v>39</v>
      </c>
    </row>
    <row r="9" spans="1:5" ht="30">
      <c r="A9" s="10" t="s">
        <v>40</v>
      </c>
      <c r="B9" s="10" t="s">
        <v>40</v>
      </c>
      <c r="C9" s="10" t="s">
        <v>41</v>
      </c>
      <c r="D9" s="10" t="s">
        <v>42</v>
      </c>
      <c r="E9" s="10" t="s">
        <v>42</v>
      </c>
    </row>
    <row r="10" spans="1:5">
      <c r="A10" s="9" t="s">
        <v>43</v>
      </c>
      <c r="B10" s="9">
        <v>1</v>
      </c>
      <c r="C10" s="9">
        <v>17</v>
      </c>
      <c r="D10" s="9" t="s">
        <v>44</v>
      </c>
      <c r="E10" s="9" t="s">
        <v>45</v>
      </c>
    </row>
    <row r="11" spans="1:5">
      <c r="A11" s="9" t="s">
        <v>46</v>
      </c>
      <c r="B11" s="9">
        <v>2</v>
      </c>
      <c r="C11" s="9">
        <v>13</v>
      </c>
      <c r="D11" s="9" t="s">
        <v>47</v>
      </c>
      <c r="E11" s="9" t="s">
        <v>48</v>
      </c>
    </row>
    <row r="12" spans="1:5">
      <c r="A12" s="9" t="s">
        <v>49</v>
      </c>
      <c r="B12" s="9">
        <v>3</v>
      </c>
      <c r="C12" s="9">
        <v>15</v>
      </c>
      <c r="D12" s="9" t="s">
        <v>50</v>
      </c>
      <c r="E12" s="9" t="s">
        <v>51</v>
      </c>
    </row>
    <row r="13" spans="1:5">
      <c r="A13" s="9" t="s">
        <v>52</v>
      </c>
      <c r="B13" s="9">
        <v>4</v>
      </c>
      <c r="C13" s="9">
        <v>19</v>
      </c>
      <c r="D13" s="9" t="s">
        <v>53</v>
      </c>
      <c r="E13" s="9" t="s">
        <v>54</v>
      </c>
    </row>
    <row r="14" spans="1:5">
      <c r="A14" s="9" t="s">
        <v>55</v>
      </c>
      <c r="B14" s="9">
        <v>5</v>
      </c>
      <c r="C14" s="9">
        <v>14</v>
      </c>
      <c r="D14" s="9" t="s">
        <v>56</v>
      </c>
      <c r="E14" s="9" t="s">
        <v>57</v>
      </c>
    </row>
    <row r="15" spans="1:5">
      <c r="A15" s="9" t="s">
        <v>58</v>
      </c>
      <c r="B15" s="9">
        <v>6</v>
      </c>
      <c r="C15" s="9">
        <v>16</v>
      </c>
      <c r="D15" s="9" t="s">
        <v>59</v>
      </c>
      <c r="E15" s="9" t="s">
        <v>60</v>
      </c>
    </row>
    <row r="16" spans="1:5">
      <c r="A16" s="9" t="s">
        <v>61</v>
      </c>
      <c r="B16" s="9">
        <v>7</v>
      </c>
      <c r="C16" s="9">
        <v>11</v>
      </c>
      <c r="D16" s="9" t="s">
        <v>62</v>
      </c>
      <c r="E16" s="9" t="s">
        <v>63</v>
      </c>
    </row>
    <row r="18" spans="1:6">
      <c r="A18" s="3" t="s">
        <v>8</v>
      </c>
    </row>
    <row r="19" spans="1:6">
      <c r="B19" s="2" t="s">
        <v>64</v>
      </c>
      <c r="C19" s="2" t="s">
        <v>65</v>
      </c>
    </row>
    <row r="20" spans="1:6">
      <c r="C20" s="2" t="s">
        <v>66</v>
      </c>
    </row>
    <row r="21" spans="1:6" ht="15.75" customHeight="1">
      <c r="C21" s="2" t="s">
        <v>67</v>
      </c>
    </row>
    <row r="22" spans="1:6" ht="15.75" customHeight="1"/>
    <row r="23" spans="1:6" ht="15.75" customHeight="1">
      <c r="A23" s="3" t="s">
        <v>13</v>
      </c>
    </row>
    <row r="24" spans="1:6" ht="15.75" customHeight="1">
      <c r="B24" s="2" t="s">
        <v>68</v>
      </c>
      <c r="C24" s="2" t="s">
        <v>69</v>
      </c>
    </row>
    <row r="25" spans="1:6" ht="15.75" customHeight="1"/>
    <row r="26" spans="1:6" ht="15.75" customHeight="1">
      <c r="A26" s="3" t="s">
        <v>16</v>
      </c>
    </row>
    <row r="27" spans="1:6" ht="45">
      <c r="B27" s="11" t="s">
        <v>70</v>
      </c>
      <c r="C27" s="4" t="s">
        <v>71</v>
      </c>
      <c r="D27" s="7" t="s">
        <v>72</v>
      </c>
      <c r="E27" s="7" t="s">
        <v>73</v>
      </c>
    </row>
    <row r="28" spans="1:6" ht="15.75" customHeight="1"/>
    <row r="29" spans="1:6" ht="15.75" customHeight="1">
      <c r="A29" s="3" t="s">
        <v>19</v>
      </c>
    </row>
    <row r="30" spans="1:6" ht="15.75" customHeight="1">
      <c r="B30" s="2" t="s">
        <v>74</v>
      </c>
      <c r="C30" s="2" t="s">
        <v>75</v>
      </c>
      <c r="D30" s="2" t="s">
        <v>22</v>
      </c>
      <c r="E30" s="2" t="s">
        <v>44</v>
      </c>
      <c r="F30" s="2">
        <v>17</v>
      </c>
    </row>
    <row r="31" spans="1:6" ht="15.75" customHeight="1">
      <c r="B31" s="2" t="s">
        <v>76</v>
      </c>
      <c r="C31" s="2" t="s">
        <v>77</v>
      </c>
      <c r="D31" s="2" t="s">
        <v>22</v>
      </c>
      <c r="E31" s="2" t="s">
        <v>47</v>
      </c>
      <c r="F31" s="2">
        <v>13</v>
      </c>
    </row>
    <row r="32" spans="1:6" ht="15.75" customHeight="1">
      <c r="B32" s="2" t="s">
        <v>78</v>
      </c>
      <c r="C32" s="2" t="s">
        <v>79</v>
      </c>
      <c r="D32" s="2" t="s">
        <v>22</v>
      </c>
      <c r="E32" s="2" t="s">
        <v>50</v>
      </c>
      <c r="F32" s="2">
        <v>15</v>
      </c>
    </row>
    <row r="33" spans="1:12" ht="15.75" customHeight="1">
      <c r="B33" s="2" t="s">
        <v>80</v>
      </c>
      <c r="C33" s="2" t="s">
        <v>81</v>
      </c>
      <c r="D33" s="2" t="s">
        <v>22</v>
      </c>
      <c r="E33" s="2" t="s">
        <v>53</v>
      </c>
      <c r="F33" s="2">
        <v>19</v>
      </c>
    </row>
    <row r="34" spans="1:12" ht="15.75" customHeight="1">
      <c r="B34" s="2" t="s">
        <v>82</v>
      </c>
      <c r="C34" s="2" t="s">
        <v>83</v>
      </c>
      <c r="D34" s="2" t="s">
        <v>22</v>
      </c>
      <c r="E34" s="2" t="s">
        <v>56</v>
      </c>
      <c r="F34" s="2">
        <v>14</v>
      </c>
    </row>
    <row r="35" spans="1:12" ht="15.75" customHeight="1">
      <c r="B35" s="2" t="s">
        <v>84</v>
      </c>
      <c r="C35" s="2" t="s">
        <v>85</v>
      </c>
      <c r="D35" s="2" t="s">
        <v>22</v>
      </c>
      <c r="E35" s="2" t="s">
        <v>59</v>
      </c>
      <c r="F35" s="2">
        <v>16</v>
      </c>
    </row>
    <row r="36" spans="1:12" ht="15.75" customHeight="1">
      <c r="B36" s="2" t="s">
        <v>86</v>
      </c>
      <c r="C36" s="2" t="s">
        <v>87</v>
      </c>
      <c r="D36" s="2" t="s">
        <v>22</v>
      </c>
      <c r="E36" s="2" t="s">
        <v>62</v>
      </c>
      <c r="F36" s="2">
        <v>11</v>
      </c>
    </row>
    <row r="37" spans="1:12" ht="15.75" customHeight="1"/>
    <row r="38" spans="1:12" ht="30">
      <c r="B38" s="12" t="s">
        <v>88</v>
      </c>
      <c r="C38" s="2" t="s">
        <v>68</v>
      </c>
      <c r="D38" s="2" t="s">
        <v>22</v>
      </c>
      <c r="E38" s="2">
        <v>0</v>
      </c>
    </row>
    <row r="39" spans="1:12" ht="30">
      <c r="B39" s="12" t="s">
        <v>89</v>
      </c>
      <c r="C39" s="2" t="s">
        <v>68</v>
      </c>
      <c r="D39" s="2" t="s">
        <v>90</v>
      </c>
      <c r="E39" s="2" t="s">
        <v>91</v>
      </c>
    </row>
    <row r="40" spans="1:12" ht="15.75" customHeight="1"/>
    <row r="41" spans="1:12" ht="15.75" customHeight="1">
      <c r="A41" s="3" t="s">
        <v>26</v>
      </c>
      <c r="G41" s="13"/>
    </row>
    <row r="42" spans="1:12" ht="15.75" customHeight="1">
      <c r="C42" s="5" t="s">
        <v>92</v>
      </c>
      <c r="D42" s="5" t="s">
        <v>93</v>
      </c>
      <c r="E42" s="5" t="s">
        <v>94</v>
      </c>
      <c r="F42" s="5" t="s">
        <v>95</v>
      </c>
      <c r="G42" s="5" t="s">
        <v>96</v>
      </c>
      <c r="H42" s="5" t="s">
        <v>97</v>
      </c>
      <c r="I42" s="5" t="s">
        <v>98</v>
      </c>
    </row>
    <row r="43" spans="1:12" ht="15.75" customHeight="1">
      <c r="C43" s="14">
        <v>6</v>
      </c>
      <c r="D43" s="14">
        <v>3</v>
      </c>
      <c r="E43" s="14">
        <v>3</v>
      </c>
      <c r="F43" s="14">
        <v>7</v>
      </c>
      <c r="G43" s="14">
        <v>0</v>
      </c>
      <c r="H43" s="14">
        <v>3</v>
      </c>
      <c r="I43" s="14">
        <v>1</v>
      </c>
    </row>
    <row r="44" spans="1:12" ht="15.75" customHeight="1">
      <c r="B44" s="2" t="s">
        <v>99</v>
      </c>
      <c r="C44" s="2">
        <v>1</v>
      </c>
      <c r="D44" s="2">
        <v>1</v>
      </c>
      <c r="E44" s="2">
        <v>1</v>
      </c>
      <c r="F44" s="2">
        <v>1</v>
      </c>
      <c r="G44" s="2">
        <v>1</v>
      </c>
      <c r="H44" s="2">
        <v>1</v>
      </c>
      <c r="I44" s="2">
        <v>1</v>
      </c>
      <c r="J44" s="8">
        <f>SUMPRODUCT($C$43:$I$43,C44:I44)</f>
        <v>23</v>
      </c>
    </row>
    <row r="45" spans="1:12" ht="15.75" customHeight="1"/>
    <row r="46" spans="1:12" ht="15.75" customHeight="1">
      <c r="B46" s="2" t="s">
        <v>74</v>
      </c>
      <c r="C46" s="2">
        <v>1</v>
      </c>
      <c r="F46" s="2">
        <v>1</v>
      </c>
      <c r="G46" s="2">
        <v>1</v>
      </c>
      <c r="H46" s="2">
        <v>1</v>
      </c>
      <c r="I46" s="2">
        <v>1</v>
      </c>
      <c r="J46" s="9">
        <f t="shared" ref="J46:J52" si="0">SUMPRODUCT($C$43:$I$43,C46:I46)</f>
        <v>17</v>
      </c>
      <c r="K46" s="2" t="s">
        <v>22</v>
      </c>
      <c r="L46" s="2">
        <v>17</v>
      </c>
    </row>
    <row r="47" spans="1:12" ht="15.75" customHeight="1">
      <c r="B47" s="2" t="s">
        <v>76</v>
      </c>
      <c r="C47" s="2">
        <v>1</v>
      </c>
      <c r="D47" s="2">
        <v>1</v>
      </c>
      <c r="G47" s="2">
        <v>1</v>
      </c>
      <c r="H47" s="2">
        <v>1</v>
      </c>
      <c r="I47" s="2">
        <v>1</v>
      </c>
      <c r="J47" s="9">
        <f t="shared" si="0"/>
        <v>13</v>
      </c>
      <c r="K47" s="2" t="s">
        <v>22</v>
      </c>
      <c r="L47" s="2">
        <v>13</v>
      </c>
    </row>
    <row r="48" spans="1:12" ht="15.75" customHeight="1">
      <c r="B48" s="2" t="s">
        <v>78</v>
      </c>
      <c r="C48" s="2">
        <v>1</v>
      </c>
      <c r="D48" s="2">
        <v>1</v>
      </c>
      <c r="E48" s="2">
        <v>1</v>
      </c>
      <c r="H48" s="2">
        <v>1</v>
      </c>
      <c r="I48" s="2">
        <v>1</v>
      </c>
      <c r="J48" s="9">
        <f t="shared" si="0"/>
        <v>16</v>
      </c>
      <c r="K48" s="2" t="s">
        <v>22</v>
      </c>
      <c r="L48" s="2">
        <v>15</v>
      </c>
    </row>
    <row r="49" spans="1:12" ht="15.75" customHeight="1">
      <c r="B49" s="2" t="s">
        <v>80</v>
      </c>
      <c r="C49" s="2">
        <v>1</v>
      </c>
      <c r="D49" s="2">
        <v>1</v>
      </c>
      <c r="E49" s="2">
        <v>1</v>
      </c>
      <c r="F49" s="2">
        <v>1</v>
      </c>
      <c r="I49" s="2">
        <v>1</v>
      </c>
      <c r="J49" s="9">
        <f t="shared" si="0"/>
        <v>20</v>
      </c>
      <c r="K49" s="2" t="s">
        <v>22</v>
      </c>
      <c r="L49" s="2">
        <v>19</v>
      </c>
    </row>
    <row r="50" spans="1:12" ht="15.75" customHeight="1">
      <c r="B50" s="2" t="s">
        <v>82</v>
      </c>
      <c r="C50" s="2">
        <v>1</v>
      </c>
      <c r="D50" s="2">
        <v>1</v>
      </c>
      <c r="E50" s="2">
        <v>1</v>
      </c>
      <c r="F50" s="2">
        <v>1</v>
      </c>
      <c r="G50" s="2">
        <v>1</v>
      </c>
      <c r="J50" s="9">
        <f t="shared" si="0"/>
        <v>19</v>
      </c>
      <c r="K50" s="2" t="s">
        <v>22</v>
      </c>
      <c r="L50" s="2">
        <v>14</v>
      </c>
    </row>
    <row r="51" spans="1:12" ht="15.75" customHeight="1">
      <c r="B51" s="2" t="s">
        <v>84</v>
      </c>
      <c r="D51" s="2">
        <v>1</v>
      </c>
      <c r="E51" s="2">
        <v>1</v>
      </c>
      <c r="F51" s="2">
        <v>1</v>
      </c>
      <c r="G51" s="2">
        <v>1</v>
      </c>
      <c r="H51" s="2">
        <v>1</v>
      </c>
      <c r="J51" s="9">
        <f t="shared" si="0"/>
        <v>16</v>
      </c>
      <c r="K51" s="2" t="s">
        <v>22</v>
      </c>
      <c r="L51" s="2">
        <v>16</v>
      </c>
    </row>
    <row r="52" spans="1:12" ht="15.75" customHeight="1">
      <c r="B52" s="2" t="s">
        <v>86</v>
      </c>
      <c r="E52" s="2">
        <v>1</v>
      </c>
      <c r="F52" s="2">
        <v>1</v>
      </c>
      <c r="G52" s="2">
        <v>1</v>
      </c>
      <c r="H52" s="2">
        <v>1</v>
      </c>
      <c r="I52" s="2">
        <v>1</v>
      </c>
      <c r="J52" s="9">
        <f t="shared" si="0"/>
        <v>14</v>
      </c>
      <c r="K52" s="2" t="s">
        <v>22</v>
      </c>
      <c r="L52" s="2">
        <v>11</v>
      </c>
    </row>
    <row r="53" spans="1:12" ht="15.75" customHeight="1"/>
    <row r="54" spans="1:12" ht="30">
      <c r="B54" s="12" t="s">
        <v>88</v>
      </c>
      <c r="J54" s="2" t="s">
        <v>68</v>
      </c>
      <c r="K54" s="2" t="s">
        <v>22</v>
      </c>
      <c r="L54" s="2">
        <v>0</v>
      </c>
    </row>
    <row r="55" spans="1:12" ht="30">
      <c r="B55" s="12" t="s">
        <v>89</v>
      </c>
      <c r="J55" s="2" t="s">
        <v>68</v>
      </c>
      <c r="K55" s="2" t="s">
        <v>90</v>
      </c>
      <c r="L55" s="2" t="s">
        <v>100</v>
      </c>
    </row>
    <row r="56" spans="1:12" ht="15.75" customHeight="1">
      <c r="B56" s="12"/>
    </row>
    <row r="57" spans="1:12" ht="15.75" customHeight="1">
      <c r="A57" s="3" t="s">
        <v>31</v>
      </c>
    </row>
    <row r="58" spans="1:12" ht="15.75" customHeight="1">
      <c r="B58" s="2" t="s">
        <v>32</v>
      </c>
    </row>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97"/>
  <sheetViews>
    <sheetView workbookViewId="0"/>
  </sheetViews>
  <sheetFormatPr baseColWidth="10" defaultColWidth="12.5703125" defaultRowHeight="15" customHeight="1"/>
  <cols>
    <col min="1" max="1" width="29.85546875" customWidth="1"/>
    <col min="2" max="2" width="40" customWidth="1"/>
    <col min="3" max="3" width="35.28515625" customWidth="1"/>
    <col min="4" max="4" width="77.140625" customWidth="1"/>
    <col min="5" max="5" width="45.5703125" customWidth="1"/>
    <col min="6" max="6" width="14.28515625" customWidth="1"/>
    <col min="7" max="26" width="10.5703125" customWidth="1"/>
  </cols>
  <sheetData>
    <row r="1" spans="1:8">
      <c r="A1" s="2" t="s">
        <v>101</v>
      </c>
    </row>
    <row r="2" spans="1:8">
      <c r="A2" s="2" t="s">
        <v>102</v>
      </c>
    </row>
    <row r="3" spans="1:8">
      <c r="A3" s="2" t="s">
        <v>103</v>
      </c>
    </row>
    <row r="4" spans="1:8">
      <c r="A4" s="2" t="s">
        <v>104</v>
      </c>
    </row>
    <row r="5" spans="1:8">
      <c r="A5" s="2" t="s">
        <v>105</v>
      </c>
    </row>
    <row r="6" spans="1:8">
      <c r="A6" s="2" t="s">
        <v>106</v>
      </c>
    </row>
    <row r="7" spans="1:8">
      <c r="A7" s="2" t="s">
        <v>107</v>
      </c>
    </row>
    <row r="9" spans="1:8" ht="60">
      <c r="A9" s="10" t="s">
        <v>40</v>
      </c>
      <c r="B9" s="10" t="s">
        <v>40</v>
      </c>
      <c r="C9" s="10" t="s">
        <v>41</v>
      </c>
      <c r="D9" s="10" t="s">
        <v>42</v>
      </c>
      <c r="E9" s="10" t="s">
        <v>42</v>
      </c>
      <c r="F9" s="10" t="s">
        <v>108</v>
      </c>
      <c r="G9" s="10" t="s">
        <v>108</v>
      </c>
      <c r="H9" s="10" t="s">
        <v>108</v>
      </c>
    </row>
    <row r="10" spans="1:8">
      <c r="A10" s="9" t="s">
        <v>43</v>
      </c>
      <c r="B10" s="9">
        <v>1</v>
      </c>
      <c r="C10" s="9">
        <v>17</v>
      </c>
      <c r="D10" s="9" t="s">
        <v>44</v>
      </c>
      <c r="E10" s="9" t="s">
        <v>45</v>
      </c>
      <c r="F10" s="9">
        <f t="shared" ref="F10:F16" si="0">8*C10</f>
        <v>136</v>
      </c>
      <c r="G10" s="15" t="s">
        <v>109</v>
      </c>
      <c r="H10" s="15" t="s">
        <v>110</v>
      </c>
    </row>
    <row r="11" spans="1:8">
      <c r="A11" s="9" t="s">
        <v>46</v>
      </c>
      <c r="B11" s="9">
        <v>2</v>
      </c>
      <c r="C11" s="9">
        <v>13</v>
      </c>
      <c r="D11" s="9" t="s">
        <v>47</v>
      </c>
      <c r="E11" s="9" t="s">
        <v>48</v>
      </c>
      <c r="F11" s="9">
        <f t="shared" si="0"/>
        <v>104</v>
      </c>
      <c r="G11" s="15" t="s">
        <v>111</v>
      </c>
      <c r="H11" s="15" t="s">
        <v>112</v>
      </c>
    </row>
    <row r="12" spans="1:8">
      <c r="A12" s="9" t="s">
        <v>49</v>
      </c>
      <c r="B12" s="9">
        <v>3</v>
      </c>
      <c r="C12" s="9">
        <v>15</v>
      </c>
      <c r="D12" s="9" t="s">
        <v>50</v>
      </c>
      <c r="E12" s="9" t="s">
        <v>51</v>
      </c>
      <c r="F12" s="9">
        <f t="shared" si="0"/>
        <v>120</v>
      </c>
      <c r="G12" s="15" t="s">
        <v>113</v>
      </c>
      <c r="H12" s="15" t="s">
        <v>114</v>
      </c>
    </row>
    <row r="13" spans="1:8">
      <c r="A13" s="9" t="s">
        <v>52</v>
      </c>
      <c r="B13" s="9">
        <v>4</v>
      </c>
      <c r="C13" s="9">
        <v>19</v>
      </c>
      <c r="D13" s="9" t="s">
        <v>53</v>
      </c>
      <c r="E13" s="9" t="s">
        <v>54</v>
      </c>
      <c r="F13" s="9">
        <f t="shared" si="0"/>
        <v>152</v>
      </c>
      <c r="G13" s="15" t="s">
        <v>115</v>
      </c>
      <c r="H13" s="15" t="s">
        <v>116</v>
      </c>
    </row>
    <row r="14" spans="1:8">
      <c r="A14" s="9" t="s">
        <v>55</v>
      </c>
      <c r="B14" s="9">
        <v>5</v>
      </c>
      <c r="C14" s="9">
        <v>14</v>
      </c>
      <c r="D14" s="9" t="s">
        <v>56</v>
      </c>
      <c r="E14" s="9" t="s">
        <v>57</v>
      </c>
      <c r="F14" s="9">
        <f t="shared" si="0"/>
        <v>112</v>
      </c>
      <c r="G14" s="15" t="s">
        <v>117</v>
      </c>
      <c r="H14" s="15" t="s">
        <v>118</v>
      </c>
    </row>
    <row r="15" spans="1:8">
      <c r="A15" s="9" t="s">
        <v>58</v>
      </c>
      <c r="B15" s="9">
        <v>6</v>
      </c>
      <c r="C15" s="9">
        <v>16</v>
      </c>
      <c r="D15" s="9" t="s">
        <v>59</v>
      </c>
      <c r="E15" s="9" t="s">
        <v>60</v>
      </c>
      <c r="F15" s="9">
        <f t="shared" si="0"/>
        <v>128</v>
      </c>
      <c r="G15" s="15" t="s">
        <v>119</v>
      </c>
      <c r="H15" s="15" t="s">
        <v>120</v>
      </c>
    </row>
    <row r="16" spans="1:8">
      <c r="A16" s="9" t="s">
        <v>61</v>
      </c>
      <c r="B16" s="9">
        <v>7</v>
      </c>
      <c r="C16" s="9">
        <v>11</v>
      </c>
      <c r="D16" s="9" t="s">
        <v>62</v>
      </c>
      <c r="E16" s="9" t="s">
        <v>63</v>
      </c>
      <c r="F16" s="9">
        <f t="shared" si="0"/>
        <v>88</v>
      </c>
      <c r="G16" s="15" t="s">
        <v>121</v>
      </c>
      <c r="H16" s="15" t="s">
        <v>122</v>
      </c>
    </row>
    <row r="18" spans="1:4">
      <c r="A18" s="3" t="s">
        <v>8</v>
      </c>
    </row>
    <row r="19" spans="1:4">
      <c r="B19" s="2" t="s">
        <v>64</v>
      </c>
      <c r="C19" s="2" t="s">
        <v>65</v>
      </c>
    </row>
    <row r="20" spans="1:4">
      <c r="C20" s="2" t="s">
        <v>66</v>
      </c>
    </row>
    <row r="21" spans="1:4" ht="15.75" customHeight="1">
      <c r="C21" s="2" t="s">
        <v>67</v>
      </c>
    </row>
    <row r="22" spans="1:4" ht="15.75" customHeight="1"/>
    <row r="23" spans="1:4" ht="15.75" customHeight="1">
      <c r="B23" s="4" t="s">
        <v>123</v>
      </c>
      <c r="C23" s="2" t="s">
        <v>124</v>
      </c>
      <c r="D23" s="2" t="s">
        <v>125</v>
      </c>
    </row>
    <row r="24" spans="1:4" ht="15.75" customHeight="1">
      <c r="D24" s="2" t="s">
        <v>126</v>
      </c>
    </row>
    <row r="25" spans="1:4" ht="15.75" customHeight="1"/>
    <row r="26" spans="1:4" ht="15.75" customHeight="1">
      <c r="A26" s="3" t="s">
        <v>13</v>
      </c>
    </row>
    <row r="27" spans="1:4" ht="15.75" customHeight="1">
      <c r="B27" s="2" t="s">
        <v>127</v>
      </c>
      <c r="C27" s="2" t="s">
        <v>128</v>
      </c>
      <c r="D27" s="2" t="s">
        <v>129</v>
      </c>
    </row>
    <row r="28" spans="1:4" ht="15.75" customHeight="1">
      <c r="C28" s="2" t="s">
        <v>130</v>
      </c>
      <c r="D28" s="2" t="s">
        <v>131</v>
      </c>
    </row>
    <row r="29" spans="1:4" ht="15.75" customHeight="1"/>
    <row r="30" spans="1:4" ht="15.75" customHeight="1">
      <c r="A30" s="3" t="s">
        <v>132</v>
      </c>
    </row>
    <row r="31" spans="1:4" ht="15.75" customHeight="1">
      <c r="B31" s="2" t="s">
        <v>108</v>
      </c>
      <c r="C31" s="2" t="s">
        <v>133</v>
      </c>
      <c r="D31" s="2" t="s">
        <v>134</v>
      </c>
    </row>
    <row r="32" spans="1:4" ht="15.75" customHeight="1"/>
    <row r="33" spans="1:8" ht="15.75" customHeight="1">
      <c r="B33" s="2" t="s">
        <v>135</v>
      </c>
      <c r="C33" s="2" t="s">
        <v>136</v>
      </c>
      <c r="D33" s="2" t="s">
        <v>137</v>
      </c>
    </row>
    <row r="34" spans="1:8" ht="15.75" customHeight="1">
      <c r="C34" s="2" t="s">
        <v>138</v>
      </c>
      <c r="D34" s="2" t="s">
        <v>139</v>
      </c>
    </row>
    <row r="35" spans="1:8" ht="15.75" customHeight="1"/>
    <row r="36" spans="1:8" ht="15.75" customHeight="1">
      <c r="B36" s="2" t="s">
        <v>140</v>
      </c>
      <c r="C36" s="2" t="s">
        <v>136</v>
      </c>
      <c r="D36" s="2" t="s">
        <v>141</v>
      </c>
    </row>
    <row r="37" spans="1:8" ht="15.75" customHeight="1">
      <c r="C37" s="2" t="s">
        <v>138</v>
      </c>
      <c r="D37" s="2" t="s">
        <v>142</v>
      </c>
    </row>
    <row r="38" spans="1:8" ht="15.75" customHeight="1"/>
    <row r="39" spans="1:8" ht="15.75" customHeight="1">
      <c r="B39" s="2" t="s">
        <v>143</v>
      </c>
      <c r="D39" s="2" t="s">
        <v>144</v>
      </c>
    </row>
    <row r="40" spans="1:8" ht="15.75" customHeight="1"/>
    <row r="41" spans="1:8" ht="15.75" customHeight="1">
      <c r="A41" s="3" t="s">
        <v>16</v>
      </c>
    </row>
    <row r="42" spans="1:8" ht="15.75" customHeight="1">
      <c r="B42" s="4" t="s">
        <v>145</v>
      </c>
      <c r="C42" s="16" t="s">
        <v>146</v>
      </c>
    </row>
    <row r="43" spans="1:8" ht="15.75" customHeight="1">
      <c r="C43" s="2" t="s">
        <v>147</v>
      </c>
      <c r="D43" s="2" t="s">
        <v>148</v>
      </c>
      <c r="E43" s="2">
        <f>15*8*5</f>
        <v>600</v>
      </c>
    </row>
    <row r="44" spans="1:8" ht="15.75" customHeight="1">
      <c r="C44" s="2" t="s">
        <v>149</v>
      </c>
      <c r="D44" s="2" t="s">
        <v>150</v>
      </c>
      <c r="E44" s="2">
        <f>10*4*5</f>
        <v>200</v>
      </c>
    </row>
    <row r="45" spans="1:8" ht="15.75" customHeight="1"/>
    <row r="46" spans="1:8" ht="15.75" customHeight="1">
      <c r="A46" s="3" t="s">
        <v>19</v>
      </c>
    </row>
    <row r="47" spans="1:8" ht="15.75" customHeight="1">
      <c r="A47" s="2" t="s">
        <v>151</v>
      </c>
      <c r="B47" s="2" t="s">
        <v>74</v>
      </c>
      <c r="C47" s="2" t="s">
        <v>152</v>
      </c>
      <c r="D47" s="2" t="s">
        <v>153</v>
      </c>
      <c r="E47" s="2" t="s">
        <v>154</v>
      </c>
      <c r="F47" s="2" t="s">
        <v>22</v>
      </c>
      <c r="G47" s="2" t="s">
        <v>109</v>
      </c>
      <c r="H47" s="2">
        <v>136</v>
      </c>
    </row>
    <row r="48" spans="1:8" ht="15.75" customHeight="1">
      <c r="B48" s="2" t="s">
        <v>76</v>
      </c>
      <c r="C48" s="2" t="s">
        <v>155</v>
      </c>
      <c r="D48" s="2" t="s">
        <v>153</v>
      </c>
      <c r="E48" s="2" t="s">
        <v>156</v>
      </c>
      <c r="F48" s="2" t="s">
        <v>22</v>
      </c>
      <c r="G48" s="2" t="s">
        <v>111</v>
      </c>
      <c r="H48" s="2">
        <v>104</v>
      </c>
    </row>
    <row r="49" spans="1:13" ht="15.75" customHeight="1">
      <c r="B49" s="2" t="s">
        <v>78</v>
      </c>
      <c r="C49" s="2" t="s">
        <v>157</v>
      </c>
      <c r="D49" s="2" t="s">
        <v>153</v>
      </c>
      <c r="E49" s="2" t="s">
        <v>158</v>
      </c>
      <c r="F49" s="2" t="s">
        <v>22</v>
      </c>
      <c r="G49" s="2" t="s">
        <v>113</v>
      </c>
      <c r="H49" s="2">
        <v>120</v>
      </c>
    </row>
    <row r="50" spans="1:13" ht="15.75" customHeight="1">
      <c r="B50" s="2" t="s">
        <v>80</v>
      </c>
      <c r="C50" s="2" t="s">
        <v>159</v>
      </c>
      <c r="D50" s="2" t="s">
        <v>153</v>
      </c>
      <c r="E50" s="2" t="s">
        <v>160</v>
      </c>
      <c r="F50" s="2" t="s">
        <v>22</v>
      </c>
      <c r="G50" s="2" t="s">
        <v>115</v>
      </c>
      <c r="H50" s="2">
        <v>152</v>
      </c>
    </row>
    <row r="51" spans="1:13" ht="15.75" customHeight="1">
      <c r="B51" s="2" t="s">
        <v>82</v>
      </c>
      <c r="C51" s="2" t="s">
        <v>161</v>
      </c>
      <c r="D51" s="2" t="s">
        <v>153</v>
      </c>
      <c r="E51" s="2" t="s">
        <v>162</v>
      </c>
      <c r="F51" s="2" t="s">
        <v>22</v>
      </c>
      <c r="G51" s="2" t="s">
        <v>117</v>
      </c>
      <c r="H51" s="2">
        <v>112</v>
      </c>
    </row>
    <row r="52" spans="1:13" ht="15.75" customHeight="1">
      <c r="B52" s="2" t="s">
        <v>84</v>
      </c>
      <c r="C52" s="2" t="s">
        <v>163</v>
      </c>
      <c r="D52" s="2" t="s">
        <v>153</v>
      </c>
      <c r="E52" s="2" t="s">
        <v>164</v>
      </c>
      <c r="F52" s="2" t="s">
        <v>22</v>
      </c>
      <c r="G52" s="2" t="s">
        <v>119</v>
      </c>
      <c r="H52" s="2">
        <v>128</v>
      </c>
    </row>
    <row r="53" spans="1:13" ht="15.75" customHeight="1">
      <c r="B53" s="2" t="s">
        <v>86</v>
      </c>
      <c r="C53" s="2" t="s">
        <v>165</v>
      </c>
      <c r="D53" s="2" t="s">
        <v>153</v>
      </c>
      <c r="E53" s="2" t="s">
        <v>166</v>
      </c>
      <c r="F53" s="2" t="s">
        <v>22</v>
      </c>
      <c r="G53" s="2" t="s">
        <v>121</v>
      </c>
      <c r="H53" s="2">
        <v>88</v>
      </c>
    </row>
    <row r="54" spans="1:13" ht="15.75" customHeight="1">
      <c r="A54" s="17" t="s">
        <v>167</v>
      </c>
      <c r="B54" s="17" t="s">
        <v>74</v>
      </c>
      <c r="C54" s="17" t="s">
        <v>168</v>
      </c>
      <c r="D54" s="17"/>
      <c r="E54" s="17"/>
      <c r="F54" s="17" t="s">
        <v>22</v>
      </c>
      <c r="G54" s="17" t="s">
        <v>44</v>
      </c>
      <c r="H54" s="17">
        <v>17</v>
      </c>
      <c r="J54" s="42" t="s">
        <v>169</v>
      </c>
      <c r="K54" s="43"/>
      <c r="L54" s="43"/>
      <c r="M54" s="44"/>
    </row>
    <row r="55" spans="1:13" ht="15.75" customHeight="1">
      <c r="A55" s="17"/>
      <c r="B55" s="17" t="s">
        <v>76</v>
      </c>
      <c r="C55" s="17" t="s">
        <v>170</v>
      </c>
      <c r="D55" s="17"/>
      <c r="E55" s="17"/>
      <c r="F55" s="17" t="s">
        <v>22</v>
      </c>
      <c r="G55" s="17" t="s">
        <v>47</v>
      </c>
      <c r="H55" s="17">
        <v>13</v>
      </c>
      <c r="J55" s="45"/>
      <c r="K55" s="46"/>
      <c r="L55" s="46"/>
      <c r="M55" s="47"/>
    </row>
    <row r="56" spans="1:13" ht="15.75" customHeight="1">
      <c r="A56" s="17"/>
      <c r="B56" s="17" t="s">
        <v>78</v>
      </c>
      <c r="C56" s="17" t="s">
        <v>171</v>
      </c>
      <c r="D56" s="17"/>
      <c r="E56" s="17"/>
      <c r="F56" s="17" t="s">
        <v>22</v>
      </c>
      <c r="G56" s="17" t="s">
        <v>50</v>
      </c>
      <c r="H56" s="17">
        <v>15</v>
      </c>
      <c r="J56" s="45"/>
      <c r="K56" s="46"/>
      <c r="L56" s="46"/>
      <c r="M56" s="47"/>
    </row>
    <row r="57" spans="1:13" ht="15.75" customHeight="1">
      <c r="A57" s="17"/>
      <c r="B57" s="17" t="s">
        <v>80</v>
      </c>
      <c r="C57" s="17" t="s">
        <v>172</v>
      </c>
      <c r="D57" s="17"/>
      <c r="E57" s="17"/>
      <c r="F57" s="17" t="s">
        <v>22</v>
      </c>
      <c r="G57" s="17" t="s">
        <v>53</v>
      </c>
      <c r="H57" s="17">
        <v>19</v>
      </c>
      <c r="J57" s="45"/>
      <c r="K57" s="46"/>
      <c r="L57" s="46"/>
      <c r="M57" s="47"/>
    </row>
    <row r="58" spans="1:13" ht="15.75" customHeight="1">
      <c r="A58" s="17"/>
      <c r="B58" s="17" t="s">
        <v>82</v>
      </c>
      <c r="C58" s="17" t="s">
        <v>173</v>
      </c>
      <c r="D58" s="17"/>
      <c r="E58" s="17"/>
      <c r="F58" s="17" t="s">
        <v>22</v>
      </c>
      <c r="G58" s="17" t="s">
        <v>56</v>
      </c>
      <c r="H58" s="17">
        <v>14</v>
      </c>
      <c r="J58" s="45"/>
      <c r="K58" s="46"/>
      <c r="L58" s="46"/>
      <c r="M58" s="47"/>
    </row>
    <row r="59" spans="1:13" ht="15.75" customHeight="1">
      <c r="A59" s="17"/>
      <c r="B59" s="17" t="s">
        <v>84</v>
      </c>
      <c r="C59" s="17" t="s">
        <v>174</v>
      </c>
      <c r="D59" s="17"/>
      <c r="E59" s="17"/>
      <c r="F59" s="17" t="s">
        <v>22</v>
      </c>
      <c r="G59" s="17" t="s">
        <v>59</v>
      </c>
      <c r="H59" s="17">
        <v>16</v>
      </c>
      <c r="J59" s="45"/>
      <c r="K59" s="46"/>
      <c r="L59" s="46"/>
      <c r="M59" s="47"/>
    </row>
    <row r="60" spans="1:13" ht="15.75" customHeight="1">
      <c r="A60" s="17"/>
      <c r="B60" s="17" t="s">
        <v>86</v>
      </c>
      <c r="C60" s="17" t="s">
        <v>175</v>
      </c>
      <c r="D60" s="17"/>
      <c r="E60" s="17"/>
      <c r="F60" s="17" t="s">
        <v>22</v>
      </c>
      <c r="G60" s="17" t="s">
        <v>62</v>
      </c>
      <c r="H60" s="17">
        <v>11</v>
      </c>
      <c r="J60" s="48"/>
      <c r="K60" s="49"/>
      <c r="L60" s="49"/>
      <c r="M60" s="50"/>
    </row>
    <row r="61" spans="1:13" ht="15.75" customHeight="1">
      <c r="A61" s="2"/>
    </row>
    <row r="62" spans="1:13" ht="15.75" customHeight="1">
      <c r="B62" s="2" t="s">
        <v>176</v>
      </c>
      <c r="D62" s="2" t="s">
        <v>177</v>
      </c>
      <c r="E62" s="2" t="s">
        <v>178</v>
      </c>
      <c r="F62" s="2" t="s">
        <v>179</v>
      </c>
      <c r="G62" s="2" t="s">
        <v>180</v>
      </c>
      <c r="H62" s="2">
        <f>0.25*840</f>
        <v>210</v>
      </c>
    </row>
    <row r="63" spans="1:13" ht="15.75" customHeight="1"/>
    <row r="64" spans="1:13" ht="15.75" customHeight="1">
      <c r="B64" s="12" t="s">
        <v>88</v>
      </c>
      <c r="E64" s="2" t="s">
        <v>127</v>
      </c>
      <c r="F64" s="2" t="s">
        <v>22</v>
      </c>
      <c r="G64" s="2">
        <v>0</v>
      </c>
    </row>
    <row r="65" spans="1:19" ht="15.75" customHeight="1">
      <c r="B65" s="12" t="s">
        <v>89</v>
      </c>
      <c r="E65" s="2" t="s">
        <v>127</v>
      </c>
      <c r="F65" s="2" t="s">
        <v>90</v>
      </c>
      <c r="G65" s="2" t="s">
        <v>100</v>
      </c>
    </row>
    <row r="66" spans="1:19" ht="15.75" customHeight="1"/>
    <row r="67" spans="1:19" ht="15.75" customHeight="1">
      <c r="A67" s="3" t="s">
        <v>26</v>
      </c>
    </row>
    <row r="68" spans="1:19" ht="15.75" customHeight="1">
      <c r="C68" s="5" t="s">
        <v>181</v>
      </c>
      <c r="D68" s="5" t="s">
        <v>182</v>
      </c>
      <c r="E68" s="5" t="s">
        <v>183</v>
      </c>
      <c r="F68" s="5" t="s">
        <v>184</v>
      </c>
      <c r="G68" s="5" t="s">
        <v>185</v>
      </c>
      <c r="H68" s="5" t="s">
        <v>186</v>
      </c>
      <c r="I68" s="5" t="s">
        <v>187</v>
      </c>
      <c r="J68" s="5" t="s">
        <v>188</v>
      </c>
      <c r="K68" s="5" t="s">
        <v>189</v>
      </c>
      <c r="L68" s="5" t="s">
        <v>190</v>
      </c>
      <c r="M68" s="5" t="s">
        <v>191</v>
      </c>
      <c r="N68" s="5" t="s">
        <v>192</v>
      </c>
      <c r="O68" s="5" t="s">
        <v>193</v>
      </c>
      <c r="P68" s="5" t="s">
        <v>194</v>
      </c>
    </row>
    <row r="69" spans="1:19" ht="15.75" customHeight="1">
      <c r="C69" s="14">
        <v>5</v>
      </c>
      <c r="D69" s="14">
        <v>4</v>
      </c>
      <c r="E69" s="14">
        <v>1</v>
      </c>
      <c r="F69" s="14">
        <v>5</v>
      </c>
      <c r="G69" s="14">
        <v>0</v>
      </c>
      <c r="H69" s="14">
        <v>2</v>
      </c>
      <c r="I69" s="14">
        <v>1</v>
      </c>
      <c r="J69" s="14">
        <v>0</v>
      </c>
      <c r="K69" s="14">
        <v>1</v>
      </c>
      <c r="L69" s="14">
        <v>0</v>
      </c>
      <c r="M69" s="14">
        <v>4</v>
      </c>
      <c r="N69" s="14">
        <v>0</v>
      </c>
      <c r="O69" s="14">
        <v>3</v>
      </c>
      <c r="P69" s="14">
        <v>1</v>
      </c>
    </row>
    <row r="70" spans="1:19" ht="15.75" customHeight="1">
      <c r="B70" s="2" t="s">
        <v>30</v>
      </c>
      <c r="C70" s="2">
        <v>600</v>
      </c>
      <c r="D70" s="2">
        <v>600</v>
      </c>
      <c r="E70" s="2">
        <v>600</v>
      </c>
      <c r="F70" s="2">
        <v>600</v>
      </c>
      <c r="G70" s="2">
        <v>600</v>
      </c>
      <c r="H70" s="2">
        <v>600</v>
      </c>
      <c r="I70" s="2">
        <v>600</v>
      </c>
      <c r="J70" s="2">
        <v>200</v>
      </c>
      <c r="K70" s="2">
        <v>200</v>
      </c>
      <c r="L70" s="2">
        <v>200</v>
      </c>
      <c r="M70" s="2">
        <v>200</v>
      </c>
      <c r="N70" s="2">
        <v>200</v>
      </c>
      <c r="O70" s="2">
        <v>200</v>
      </c>
      <c r="P70" s="2">
        <v>200</v>
      </c>
      <c r="Q70" s="8">
        <f>SUMPRODUCT($C$69:$P$69,C70:P70)</f>
        <v>12600</v>
      </c>
    </row>
    <row r="71" spans="1:19" ht="15.75" customHeight="1"/>
    <row r="72" spans="1:19" ht="15.75" customHeight="1">
      <c r="A72" s="2" t="s">
        <v>151</v>
      </c>
      <c r="B72" s="2" t="s">
        <v>74</v>
      </c>
      <c r="C72" s="2">
        <v>8</v>
      </c>
      <c r="F72" s="2">
        <v>8</v>
      </c>
      <c r="G72" s="2">
        <v>8</v>
      </c>
      <c r="H72" s="2">
        <v>8</v>
      </c>
      <c r="I72" s="2">
        <v>8</v>
      </c>
      <c r="J72" s="2">
        <v>4</v>
      </c>
      <c r="M72" s="2">
        <v>4</v>
      </c>
      <c r="N72" s="2">
        <v>4</v>
      </c>
      <c r="O72" s="2">
        <v>4</v>
      </c>
      <c r="P72" s="2">
        <v>4</v>
      </c>
      <c r="Q72" s="9">
        <f t="shared" ref="Q72:Q86" si="1">SUMPRODUCT($C$69:$P$69,C72:P72)</f>
        <v>136</v>
      </c>
      <c r="R72" s="2" t="s">
        <v>22</v>
      </c>
      <c r="S72" s="2">
        <v>136</v>
      </c>
    </row>
    <row r="73" spans="1:19" ht="15.75" customHeight="1">
      <c r="B73" s="2" t="s">
        <v>76</v>
      </c>
      <c r="C73" s="2">
        <v>8</v>
      </c>
      <c r="D73" s="2">
        <v>8</v>
      </c>
      <c r="G73" s="2">
        <v>8</v>
      </c>
      <c r="H73" s="2">
        <v>8</v>
      </c>
      <c r="I73" s="2">
        <v>8</v>
      </c>
      <c r="J73" s="2">
        <v>4</v>
      </c>
      <c r="K73" s="2">
        <v>4</v>
      </c>
      <c r="N73" s="2">
        <v>4</v>
      </c>
      <c r="O73" s="2">
        <v>4</v>
      </c>
      <c r="P73" s="2">
        <v>4</v>
      </c>
      <c r="Q73" s="9">
        <f t="shared" si="1"/>
        <v>116</v>
      </c>
      <c r="R73" s="2" t="s">
        <v>22</v>
      </c>
      <c r="S73" s="2">
        <v>104</v>
      </c>
    </row>
    <row r="74" spans="1:19" ht="15.75" customHeight="1">
      <c r="B74" s="2" t="s">
        <v>78</v>
      </c>
      <c r="C74" s="2">
        <v>8</v>
      </c>
      <c r="D74" s="2">
        <v>8</v>
      </c>
      <c r="E74" s="2">
        <v>8</v>
      </c>
      <c r="H74" s="2">
        <v>8</v>
      </c>
      <c r="I74" s="2">
        <v>8</v>
      </c>
      <c r="J74" s="2">
        <v>4</v>
      </c>
      <c r="K74" s="2">
        <v>4</v>
      </c>
      <c r="L74" s="2">
        <v>4</v>
      </c>
      <c r="O74" s="2">
        <v>4</v>
      </c>
      <c r="P74" s="2">
        <v>4</v>
      </c>
      <c r="Q74" s="9">
        <f t="shared" si="1"/>
        <v>124</v>
      </c>
      <c r="R74" s="2" t="s">
        <v>22</v>
      </c>
      <c r="S74" s="2">
        <v>120</v>
      </c>
    </row>
    <row r="75" spans="1:19" ht="15.75" customHeight="1">
      <c r="B75" s="2" t="s">
        <v>80</v>
      </c>
      <c r="C75" s="2">
        <v>8</v>
      </c>
      <c r="D75" s="2">
        <v>8</v>
      </c>
      <c r="E75" s="2">
        <v>8</v>
      </c>
      <c r="F75" s="2">
        <v>8</v>
      </c>
      <c r="I75" s="2">
        <v>8</v>
      </c>
      <c r="J75" s="2">
        <v>4</v>
      </c>
      <c r="K75" s="2">
        <v>4</v>
      </c>
      <c r="L75" s="2">
        <v>4</v>
      </c>
      <c r="M75" s="2">
        <v>4</v>
      </c>
      <c r="P75" s="2">
        <v>4</v>
      </c>
      <c r="Q75" s="9">
        <f t="shared" si="1"/>
        <v>152</v>
      </c>
      <c r="R75" s="2" t="s">
        <v>22</v>
      </c>
      <c r="S75" s="2">
        <v>152</v>
      </c>
    </row>
    <row r="76" spans="1:19" ht="15.75" customHeight="1">
      <c r="B76" s="2" t="s">
        <v>82</v>
      </c>
      <c r="C76" s="2">
        <v>8</v>
      </c>
      <c r="D76" s="2">
        <v>8</v>
      </c>
      <c r="E76" s="2">
        <v>8</v>
      </c>
      <c r="F76" s="2">
        <v>8</v>
      </c>
      <c r="G76" s="2">
        <v>8</v>
      </c>
      <c r="J76" s="2">
        <v>4</v>
      </c>
      <c r="K76" s="2">
        <v>4</v>
      </c>
      <c r="L76" s="2">
        <v>4</v>
      </c>
      <c r="M76" s="2">
        <v>4</v>
      </c>
      <c r="N76" s="2">
        <v>4</v>
      </c>
      <c r="Q76" s="9">
        <f t="shared" si="1"/>
        <v>140</v>
      </c>
      <c r="R76" s="2" t="s">
        <v>22</v>
      </c>
      <c r="S76" s="2">
        <v>112</v>
      </c>
    </row>
    <row r="77" spans="1:19" ht="15.75" customHeight="1">
      <c r="B77" s="2" t="s">
        <v>84</v>
      </c>
      <c r="D77" s="2">
        <v>8</v>
      </c>
      <c r="E77" s="2">
        <v>8</v>
      </c>
      <c r="F77" s="2">
        <v>8</v>
      </c>
      <c r="G77" s="2">
        <v>8</v>
      </c>
      <c r="H77" s="2">
        <v>8</v>
      </c>
      <c r="K77" s="2">
        <v>4</v>
      </c>
      <c r="L77" s="2">
        <v>4</v>
      </c>
      <c r="M77" s="2">
        <v>4</v>
      </c>
      <c r="N77" s="2">
        <v>4</v>
      </c>
      <c r="O77" s="2">
        <v>4</v>
      </c>
      <c r="Q77" s="9">
        <f t="shared" si="1"/>
        <v>128</v>
      </c>
      <c r="R77" s="2" t="s">
        <v>22</v>
      </c>
      <c r="S77" s="2">
        <v>128</v>
      </c>
    </row>
    <row r="78" spans="1:19" ht="15.75" customHeight="1">
      <c r="B78" s="2" t="s">
        <v>86</v>
      </c>
      <c r="E78" s="2">
        <v>8</v>
      </c>
      <c r="F78" s="2">
        <v>8</v>
      </c>
      <c r="G78" s="2">
        <v>8</v>
      </c>
      <c r="H78" s="2">
        <v>8</v>
      </c>
      <c r="I78" s="2">
        <v>8</v>
      </c>
      <c r="L78" s="2">
        <v>4</v>
      </c>
      <c r="M78" s="2">
        <v>4</v>
      </c>
      <c r="N78" s="2">
        <v>4</v>
      </c>
      <c r="O78" s="2">
        <v>4</v>
      </c>
      <c r="P78" s="2">
        <v>4</v>
      </c>
      <c r="Q78" s="9">
        <f t="shared" si="1"/>
        <v>104</v>
      </c>
      <c r="R78" s="2" t="s">
        <v>22</v>
      </c>
      <c r="S78" s="2">
        <v>88</v>
      </c>
    </row>
    <row r="79" spans="1:19" ht="15.75" customHeight="1">
      <c r="A79" s="17" t="s">
        <v>167</v>
      </c>
      <c r="B79" s="17" t="s">
        <v>74</v>
      </c>
      <c r="C79" s="17">
        <v>1</v>
      </c>
      <c r="D79" s="17"/>
      <c r="E79" s="17"/>
      <c r="F79" s="17">
        <v>1</v>
      </c>
      <c r="G79" s="17">
        <v>1</v>
      </c>
      <c r="H79" s="17">
        <v>1</v>
      </c>
      <c r="I79" s="17">
        <v>1</v>
      </c>
      <c r="J79" s="17"/>
      <c r="K79" s="17"/>
      <c r="L79" s="17"/>
      <c r="M79" s="17"/>
      <c r="N79" s="17"/>
      <c r="O79" s="17"/>
      <c r="P79" s="17"/>
      <c r="Q79" s="18">
        <f t="shared" si="1"/>
        <v>13</v>
      </c>
      <c r="R79" s="17" t="s">
        <v>22</v>
      </c>
      <c r="S79" s="17">
        <v>17</v>
      </c>
    </row>
    <row r="80" spans="1:19" ht="15.75" customHeight="1">
      <c r="A80" s="17"/>
      <c r="B80" s="17" t="s">
        <v>76</v>
      </c>
      <c r="C80" s="17">
        <v>1</v>
      </c>
      <c r="D80" s="17">
        <v>1</v>
      </c>
      <c r="E80" s="17"/>
      <c r="F80" s="17"/>
      <c r="G80" s="17">
        <v>1</v>
      </c>
      <c r="H80" s="17">
        <v>1</v>
      </c>
      <c r="I80" s="17">
        <v>1</v>
      </c>
      <c r="J80" s="17"/>
      <c r="K80" s="17"/>
      <c r="L80" s="17"/>
      <c r="M80" s="17"/>
      <c r="N80" s="17"/>
      <c r="O80" s="17"/>
      <c r="P80" s="17"/>
      <c r="Q80" s="18">
        <f t="shared" si="1"/>
        <v>12</v>
      </c>
      <c r="R80" s="17" t="s">
        <v>22</v>
      </c>
      <c r="S80" s="17">
        <v>13</v>
      </c>
    </row>
    <row r="81" spans="1:19" ht="15.75" customHeight="1">
      <c r="A81" s="17"/>
      <c r="B81" s="17" t="s">
        <v>78</v>
      </c>
      <c r="C81" s="17">
        <v>1</v>
      </c>
      <c r="D81" s="17">
        <v>1</v>
      </c>
      <c r="E81" s="17">
        <v>1</v>
      </c>
      <c r="F81" s="17"/>
      <c r="G81" s="17"/>
      <c r="H81" s="17">
        <v>1</v>
      </c>
      <c r="I81" s="17">
        <v>1</v>
      </c>
      <c r="J81" s="17"/>
      <c r="K81" s="17"/>
      <c r="L81" s="17"/>
      <c r="M81" s="17"/>
      <c r="N81" s="17"/>
      <c r="O81" s="17"/>
      <c r="P81" s="17"/>
      <c r="Q81" s="18">
        <f t="shared" si="1"/>
        <v>13</v>
      </c>
      <c r="R81" s="17" t="s">
        <v>22</v>
      </c>
      <c r="S81" s="17">
        <v>15</v>
      </c>
    </row>
    <row r="82" spans="1:19" ht="15.75" customHeight="1">
      <c r="A82" s="17"/>
      <c r="B82" s="17" t="s">
        <v>80</v>
      </c>
      <c r="C82" s="17">
        <v>1</v>
      </c>
      <c r="D82" s="17">
        <v>1</v>
      </c>
      <c r="E82" s="17">
        <v>1</v>
      </c>
      <c r="F82" s="17">
        <v>1</v>
      </c>
      <c r="G82" s="17"/>
      <c r="H82" s="17"/>
      <c r="I82" s="17">
        <v>1</v>
      </c>
      <c r="J82" s="17"/>
      <c r="K82" s="17"/>
      <c r="L82" s="17"/>
      <c r="M82" s="17"/>
      <c r="N82" s="17"/>
      <c r="O82" s="17"/>
      <c r="P82" s="17"/>
      <c r="Q82" s="18">
        <f t="shared" si="1"/>
        <v>16</v>
      </c>
      <c r="R82" s="17" t="s">
        <v>22</v>
      </c>
      <c r="S82" s="17">
        <v>19</v>
      </c>
    </row>
    <row r="83" spans="1:19" ht="15" customHeight="1">
      <c r="A83" s="17"/>
      <c r="B83" s="17" t="s">
        <v>82</v>
      </c>
      <c r="C83" s="17">
        <v>1</v>
      </c>
      <c r="D83" s="17">
        <v>1</v>
      </c>
      <c r="E83" s="17">
        <v>1</v>
      </c>
      <c r="F83" s="17">
        <v>1</v>
      </c>
      <c r="G83" s="17">
        <v>1</v>
      </c>
      <c r="H83" s="17"/>
      <c r="I83" s="17"/>
      <c r="J83" s="17"/>
      <c r="K83" s="17"/>
      <c r="L83" s="17"/>
      <c r="M83" s="17"/>
      <c r="N83" s="17"/>
      <c r="O83" s="17"/>
      <c r="P83" s="17"/>
      <c r="Q83" s="18">
        <f t="shared" si="1"/>
        <v>15</v>
      </c>
      <c r="R83" s="17" t="s">
        <v>22</v>
      </c>
      <c r="S83" s="17">
        <v>14</v>
      </c>
    </row>
    <row r="84" spans="1:19" ht="15" customHeight="1">
      <c r="A84" s="17"/>
      <c r="B84" s="17" t="s">
        <v>84</v>
      </c>
      <c r="C84" s="17"/>
      <c r="D84" s="17">
        <v>1</v>
      </c>
      <c r="E84" s="17">
        <v>1</v>
      </c>
      <c r="F84" s="17">
        <v>1</v>
      </c>
      <c r="G84" s="17">
        <v>1</v>
      </c>
      <c r="H84" s="17">
        <v>1</v>
      </c>
      <c r="I84" s="17"/>
      <c r="J84" s="17"/>
      <c r="K84" s="17"/>
      <c r="L84" s="17"/>
      <c r="M84" s="17"/>
      <c r="N84" s="17"/>
      <c r="O84" s="17"/>
      <c r="P84" s="17"/>
      <c r="Q84" s="18">
        <f t="shared" si="1"/>
        <v>12</v>
      </c>
      <c r="R84" s="17" t="s">
        <v>22</v>
      </c>
      <c r="S84" s="17">
        <v>16</v>
      </c>
    </row>
    <row r="85" spans="1:19" ht="15" customHeight="1">
      <c r="A85" s="17"/>
      <c r="B85" s="17" t="s">
        <v>86</v>
      </c>
      <c r="C85" s="17"/>
      <c r="D85" s="17"/>
      <c r="E85" s="17">
        <v>1</v>
      </c>
      <c r="F85" s="17">
        <v>1</v>
      </c>
      <c r="G85" s="17">
        <v>1</v>
      </c>
      <c r="H85" s="17">
        <v>1</v>
      </c>
      <c r="I85" s="17">
        <v>1</v>
      </c>
      <c r="J85" s="17"/>
      <c r="K85" s="17"/>
      <c r="L85" s="17"/>
      <c r="M85" s="17"/>
      <c r="N85" s="17"/>
      <c r="O85" s="17"/>
      <c r="P85" s="17"/>
      <c r="Q85" s="18">
        <f t="shared" si="1"/>
        <v>9</v>
      </c>
      <c r="R85" s="17" t="s">
        <v>22</v>
      </c>
      <c r="S85" s="17">
        <v>11</v>
      </c>
    </row>
    <row r="86" spans="1:19" ht="15.75" customHeight="1">
      <c r="B86" s="2" t="s">
        <v>176</v>
      </c>
      <c r="J86" s="19">
        <v>20</v>
      </c>
      <c r="K86" s="19">
        <v>20</v>
      </c>
      <c r="L86" s="2">
        <v>20</v>
      </c>
      <c r="M86" s="2">
        <v>20</v>
      </c>
      <c r="N86" s="2">
        <v>20</v>
      </c>
      <c r="O86" s="2">
        <v>20</v>
      </c>
      <c r="P86" s="2">
        <v>20</v>
      </c>
      <c r="Q86" s="9">
        <f t="shared" si="1"/>
        <v>180</v>
      </c>
      <c r="R86" s="2" t="s">
        <v>179</v>
      </c>
      <c r="S86" s="2">
        <v>210</v>
      </c>
    </row>
    <row r="87" spans="1:19" ht="15.75" customHeight="1">
      <c r="B87" s="12" t="s">
        <v>88</v>
      </c>
      <c r="P87" s="2" t="s">
        <v>127</v>
      </c>
      <c r="R87" s="2" t="s">
        <v>22</v>
      </c>
      <c r="S87" s="2">
        <v>0</v>
      </c>
    </row>
    <row r="88" spans="1:19" ht="15.75" customHeight="1">
      <c r="B88" s="12" t="s">
        <v>89</v>
      </c>
      <c r="P88" s="2" t="s">
        <v>127</v>
      </c>
      <c r="R88" s="2" t="s">
        <v>90</v>
      </c>
      <c r="S88" s="2" t="s">
        <v>100</v>
      </c>
    </row>
    <row r="89" spans="1:19" ht="15.75" customHeight="1"/>
    <row r="90" spans="1:19" ht="15.75" customHeight="1">
      <c r="A90" s="3" t="s">
        <v>31</v>
      </c>
    </row>
    <row r="91" spans="1:19" ht="15.75" customHeight="1">
      <c r="B91" s="2" t="s">
        <v>32</v>
      </c>
    </row>
    <row r="92" spans="1:19" ht="15.75" customHeight="1"/>
    <row r="93" spans="1:19" ht="15.75" customHeight="1"/>
    <row r="94" spans="1:19" ht="15.75" customHeight="1"/>
    <row r="95" spans="1:19" ht="15.75" customHeight="1"/>
    <row r="96" spans="1:1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J54:M6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5"/>
  <sheetViews>
    <sheetView topLeftCell="A30" workbookViewId="0"/>
  </sheetViews>
  <sheetFormatPr baseColWidth="10" defaultColWidth="12.5703125" defaultRowHeight="15" customHeight="1"/>
  <cols>
    <col min="1" max="1" width="38.85546875" customWidth="1"/>
    <col min="2" max="2" width="50" customWidth="1"/>
    <col min="3" max="3" width="45.7109375" customWidth="1"/>
    <col min="4" max="4" width="11.7109375" customWidth="1"/>
    <col min="5" max="5" width="26.42578125" customWidth="1"/>
    <col min="6" max="6" width="14.5703125" customWidth="1"/>
    <col min="7" max="7" width="10.5703125" customWidth="1"/>
    <col min="8" max="8" width="11.42578125" customWidth="1"/>
    <col min="9" max="9" width="3.85546875" customWidth="1"/>
    <col min="10" max="15" width="10.5703125" customWidth="1"/>
    <col min="16" max="16" width="3" customWidth="1"/>
    <col min="17" max="26" width="10.5703125" customWidth="1"/>
  </cols>
  <sheetData>
    <row r="1" spans="1:12">
      <c r="A1" s="2" t="s">
        <v>195</v>
      </c>
    </row>
    <row r="2" spans="1:12">
      <c r="A2" s="2" t="s">
        <v>196</v>
      </c>
    </row>
    <row r="3" spans="1:12">
      <c r="A3" s="2" t="s">
        <v>197</v>
      </c>
    </row>
    <row r="4" spans="1:12">
      <c r="A4" s="2" t="s">
        <v>198</v>
      </c>
    </row>
    <row r="5" spans="1:12">
      <c r="A5" s="2" t="s">
        <v>199</v>
      </c>
    </row>
    <row r="6" spans="1:12">
      <c r="A6" s="13" t="s">
        <v>200</v>
      </c>
    </row>
    <row r="7" spans="1:12">
      <c r="A7" s="2" t="s">
        <v>201</v>
      </c>
    </row>
    <row r="8" spans="1:12">
      <c r="A8" s="2" t="s">
        <v>202</v>
      </c>
    </row>
    <row r="9" spans="1:12">
      <c r="A9" s="13" t="s">
        <v>203</v>
      </c>
    </row>
    <row r="10" spans="1:12">
      <c r="A10" s="13" t="s">
        <v>204</v>
      </c>
    </row>
    <row r="11" spans="1:12">
      <c r="A11" s="2" t="s">
        <v>205</v>
      </c>
    </row>
    <row r="12" spans="1:12">
      <c r="A12" s="2" t="s">
        <v>206</v>
      </c>
    </row>
    <row r="13" spans="1:12">
      <c r="A13" s="2" t="s">
        <v>207</v>
      </c>
      <c r="D13" s="2" t="s">
        <v>208</v>
      </c>
    </row>
    <row r="14" spans="1:12" ht="15" customHeight="1">
      <c r="A14" s="2" t="s">
        <v>209</v>
      </c>
      <c r="B14" s="2" t="s">
        <v>210</v>
      </c>
      <c r="C14" s="2" t="s">
        <v>211</v>
      </c>
      <c r="D14" s="19">
        <f>0.2125*300</f>
        <v>63.75</v>
      </c>
    </row>
    <row r="15" spans="1:12">
      <c r="A15" s="2" t="s">
        <v>212</v>
      </c>
      <c r="B15" s="2" t="s">
        <v>213</v>
      </c>
      <c r="C15" s="2" t="s">
        <v>214</v>
      </c>
      <c r="D15" s="2">
        <f>300*0.25</f>
        <v>75</v>
      </c>
      <c r="E15" s="2" t="s">
        <v>215</v>
      </c>
      <c r="F15" s="2"/>
      <c r="K15" s="2"/>
      <c r="L15" s="2"/>
    </row>
    <row r="16" spans="1:12">
      <c r="A16" s="2" t="s">
        <v>216</v>
      </c>
      <c r="B16" s="19">
        <v>2000</v>
      </c>
      <c r="C16" s="2"/>
      <c r="D16" s="2">
        <v>2000</v>
      </c>
      <c r="E16" s="2"/>
      <c r="F16" s="2"/>
      <c r="K16" s="2"/>
      <c r="L16" s="2"/>
    </row>
    <row r="17" spans="1:17">
      <c r="A17" s="2" t="s">
        <v>217</v>
      </c>
      <c r="B17" s="2" t="s">
        <v>218</v>
      </c>
      <c r="C17" s="2" t="s">
        <v>219</v>
      </c>
      <c r="D17" s="2">
        <f>2000*300</f>
        <v>600000</v>
      </c>
      <c r="E17" s="2"/>
    </row>
    <row r="18" spans="1:17">
      <c r="D18" s="2"/>
      <c r="E18" s="2"/>
    </row>
    <row r="20" spans="1:17">
      <c r="A20" s="2" t="s">
        <v>220</v>
      </c>
      <c r="B20" s="2" t="s">
        <v>221</v>
      </c>
      <c r="C20" s="2" t="s">
        <v>222</v>
      </c>
      <c r="D20" s="2" t="s">
        <v>223</v>
      </c>
      <c r="E20" s="2" t="s">
        <v>224</v>
      </c>
    </row>
    <row r="21" spans="1:17">
      <c r="A21" s="2" t="s">
        <v>225</v>
      </c>
      <c r="B21" s="2">
        <v>0.18</v>
      </c>
      <c r="C21" s="7" t="s">
        <v>226</v>
      </c>
      <c r="D21" s="2">
        <v>1000</v>
      </c>
      <c r="E21" s="2">
        <v>50000</v>
      </c>
      <c r="F21" s="12"/>
    </row>
    <row r="22" spans="1:17" ht="15.75" customHeight="1">
      <c r="A22" s="2" t="s">
        <v>227</v>
      </c>
      <c r="B22" s="2">
        <v>0.28000000000000003</v>
      </c>
      <c r="C22" s="7" t="s">
        <v>228</v>
      </c>
      <c r="D22" s="2">
        <v>1900</v>
      </c>
      <c r="E22" s="2">
        <v>70000</v>
      </c>
    </row>
    <row r="23" spans="1:17" ht="15.75" customHeight="1">
      <c r="A23" s="2" t="s">
        <v>229</v>
      </c>
      <c r="B23" s="2">
        <v>0.4</v>
      </c>
      <c r="C23" s="51" t="s">
        <v>230</v>
      </c>
      <c r="D23" s="2">
        <v>2700</v>
      </c>
      <c r="E23" s="2">
        <v>130000</v>
      </c>
    </row>
    <row r="24" spans="1:17" ht="15.75" customHeight="1">
      <c r="A24" s="2" t="s">
        <v>231</v>
      </c>
      <c r="B24" s="2">
        <v>0.5</v>
      </c>
      <c r="C24" s="46"/>
      <c r="D24" s="2">
        <v>3400</v>
      </c>
      <c r="E24" s="2">
        <v>160000</v>
      </c>
    </row>
    <row r="25" spans="1:17" ht="15.75" customHeight="1"/>
    <row r="26" spans="1:17" ht="15.75" customHeight="1">
      <c r="A26" s="3" t="s">
        <v>8</v>
      </c>
    </row>
    <row r="27" spans="1:17" ht="15.75" customHeight="1">
      <c r="B27" s="2" t="s">
        <v>232</v>
      </c>
      <c r="C27" s="2" t="s">
        <v>233</v>
      </c>
      <c r="D27" s="2" t="s">
        <v>234</v>
      </c>
      <c r="E27" s="2"/>
      <c r="F27" s="2"/>
      <c r="G27" s="2"/>
      <c r="H27" s="2"/>
      <c r="I27" s="2"/>
      <c r="J27" s="2"/>
      <c r="K27" s="2"/>
      <c r="L27" s="2"/>
      <c r="M27" s="2"/>
      <c r="N27" s="2"/>
      <c r="O27" s="2"/>
      <c r="P27" s="2"/>
      <c r="Q27" s="2"/>
    </row>
    <row r="28" spans="1:17" ht="15.75" customHeight="1">
      <c r="B28" s="2"/>
      <c r="C28" s="2"/>
      <c r="D28" s="2"/>
      <c r="E28" s="2"/>
      <c r="F28" s="2"/>
      <c r="G28" s="2"/>
      <c r="H28" s="2"/>
      <c r="I28" s="2"/>
      <c r="J28" s="2"/>
      <c r="K28" s="2"/>
      <c r="L28" s="2"/>
      <c r="M28" s="2"/>
      <c r="N28" s="2"/>
      <c r="O28" s="2"/>
      <c r="P28" s="2"/>
      <c r="Q28" s="2"/>
    </row>
    <row r="29" spans="1:17" ht="15.75" customHeight="1">
      <c r="A29" s="3" t="s">
        <v>13</v>
      </c>
      <c r="B29" s="2"/>
      <c r="C29" s="2"/>
      <c r="D29" s="2"/>
      <c r="E29" s="2"/>
      <c r="F29" s="2"/>
      <c r="G29" s="2"/>
      <c r="H29" s="2"/>
      <c r="I29" s="2"/>
      <c r="J29" s="2"/>
      <c r="K29" s="2"/>
      <c r="L29" s="2"/>
      <c r="M29" s="2"/>
      <c r="N29" s="2"/>
      <c r="O29" s="2"/>
      <c r="P29" s="2"/>
      <c r="Q29" s="2"/>
    </row>
    <row r="30" spans="1:17" ht="15.75" customHeight="1">
      <c r="A30" s="3"/>
      <c r="B30" s="2" t="s">
        <v>68</v>
      </c>
      <c r="C30" s="2" t="s">
        <v>235</v>
      </c>
      <c r="D30" s="2"/>
      <c r="E30" s="2"/>
      <c r="F30" s="2"/>
      <c r="G30" s="2"/>
      <c r="H30" s="2"/>
      <c r="I30" s="2"/>
      <c r="J30" s="2"/>
      <c r="K30" s="2"/>
      <c r="L30" s="2"/>
      <c r="M30" s="2"/>
      <c r="N30" s="2"/>
      <c r="O30" s="2"/>
      <c r="P30" s="2"/>
      <c r="Q30" s="2"/>
    </row>
    <row r="31" spans="1:17" ht="15.75" customHeight="1">
      <c r="A31" s="3"/>
      <c r="B31" s="2"/>
      <c r="C31" s="2" t="s">
        <v>236</v>
      </c>
      <c r="D31" s="2"/>
      <c r="E31" s="2"/>
      <c r="F31" s="2"/>
      <c r="G31" s="2"/>
      <c r="H31" s="2"/>
      <c r="I31" s="2"/>
      <c r="J31" s="2"/>
      <c r="K31" s="2"/>
      <c r="L31" s="2"/>
      <c r="M31" s="2"/>
      <c r="N31" s="2"/>
      <c r="O31" s="2"/>
      <c r="P31" s="2"/>
      <c r="Q31" s="2"/>
    </row>
    <row r="32" spans="1:17" ht="15.75" customHeight="1">
      <c r="A32" s="3"/>
      <c r="B32" s="2"/>
      <c r="C32" s="2" t="s">
        <v>237</v>
      </c>
      <c r="D32" s="2"/>
      <c r="E32" s="2"/>
      <c r="F32" s="2"/>
      <c r="G32" s="2"/>
      <c r="H32" s="2"/>
      <c r="I32" s="2"/>
      <c r="J32" s="2"/>
      <c r="K32" s="2"/>
      <c r="L32" s="2"/>
      <c r="M32" s="2"/>
      <c r="N32" s="2"/>
      <c r="O32" s="2"/>
      <c r="P32" s="2"/>
      <c r="Q32" s="2"/>
    </row>
    <row r="33" spans="1:17" ht="15.75" customHeight="1">
      <c r="A33" s="3"/>
      <c r="B33" s="2"/>
      <c r="C33" s="1" t="s">
        <v>238</v>
      </c>
      <c r="D33" s="2"/>
      <c r="E33" s="2"/>
      <c r="F33" s="2"/>
      <c r="G33" s="2"/>
      <c r="H33" s="2"/>
      <c r="I33" s="2"/>
      <c r="J33" s="2"/>
      <c r="K33" s="2"/>
      <c r="L33" s="2"/>
      <c r="M33" s="2"/>
      <c r="N33" s="2"/>
      <c r="O33" s="2"/>
      <c r="P33" s="2"/>
      <c r="Q33" s="2"/>
    </row>
    <row r="34" spans="1:17" ht="15.75" customHeight="1">
      <c r="A34" s="3"/>
      <c r="B34" s="2" t="s">
        <v>239</v>
      </c>
      <c r="C34" s="2" t="s">
        <v>240</v>
      </c>
      <c r="D34" s="2"/>
      <c r="E34" s="2"/>
      <c r="F34" s="2"/>
      <c r="G34" s="2"/>
      <c r="H34" s="2"/>
      <c r="I34" s="2"/>
      <c r="J34" s="2"/>
      <c r="K34" s="2"/>
      <c r="L34" s="2"/>
      <c r="M34" s="2"/>
      <c r="N34" s="2"/>
      <c r="O34" s="2"/>
      <c r="P34" s="2"/>
      <c r="Q34" s="2"/>
    </row>
    <row r="35" spans="1:17" ht="15.75" customHeight="1">
      <c r="B35" s="2"/>
      <c r="C35" s="2"/>
      <c r="D35" s="2"/>
      <c r="E35" s="2"/>
      <c r="F35" s="2"/>
      <c r="G35" s="2"/>
      <c r="H35" s="2"/>
      <c r="I35" s="2"/>
      <c r="J35" s="2"/>
      <c r="K35" s="2"/>
      <c r="L35" s="2"/>
      <c r="M35" s="2"/>
      <c r="N35" s="2"/>
      <c r="O35" s="2"/>
      <c r="P35" s="2"/>
      <c r="Q35" s="2"/>
    </row>
    <row r="36" spans="1:17" ht="15.75" customHeight="1">
      <c r="B36" s="2"/>
      <c r="C36" s="2"/>
      <c r="D36" s="2"/>
      <c r="E36" s="2"/>
      <c r="F36" s="2"/>
      <c r="G36" s="2"/>
      <c r="H36" s="2"/>
      <c r="I36" s="2"/>
      <c r="J36" s="2"/>
      <c r="K36" s="2"/>
      <c r="L36" s="2"/>
      <c r="M36" s="2"/>
      <c r="N36" s="2"/>
      <c r="O36" s="2"/>
      <c r="P36" s="2"/>
      <c r="Q36" s="2"/>
    </row>
    <row r="37" spans="1:17" ht="15.75" customHeight="1">
      <c r="A37" s="3" t="s">
        <v>16</v>
      </c>
      <c r="B37" s="2"/>
      <c r="C37" s="2"/>
      <c r="D37" s="2"/>
      <c r="E37" s="2"/>
      <c r="F37" s="2"/>
      <c r="G37" s="2"/>
      <c r="H37" s="2"/>
      <c r="I37" s="2"/>
      <c r="J37" s="2"/>
      <c r="K37" s="2"/>
      <c r="L37" s="2"/>
      <c r="M37" s="2"/>
      <c r="N37" s="2"/>
      <c r="O37" s="2"/>
      <c r="P37" s="2"/>
      <c r="Q37" s="2"/>
    </row>
    <row r="38" spans="1:17">
      <c r="B38" s="4" t="s">
        <v>241</v>
      </c>
      <c r="C38" s="16" t="s">
        <v>242</v>
      </c>
      <c r="D38" s="2"/>
      <c r="E38" s="2"/>
      <c r="F38" s="2"/>
      <c r="G38" s="2"/>
      <c r="H38" s="2"/>
      <c r="I38" s="2"/>
      <c r="J38" s="2"/>
      <c r="K38" s="2"/>
      <c r="L38" s="2"/>
      <c r="M38" s="2"/>
      <c r="N38" s="2"/>
      <c r="O38" s="2"/>
      <c r="P38" s="2"/>
      <c r="Q38" s="2"/>
    </row>
    <row r="39" spans="1:17" ht="15.75" customHeight="1">
      <c r="B39" s="2"/>
      <c r="C39" s="2"/>
      <c r="D39" s="2"/>
      <c r="E39" s="2"/>
      <c r="F39" s="2"/>
      <c r="G39" s="2"/>
      <c r="H39" s="2"/>
      <c r="I39" s="2"/>
      <c r="J39" s="2"/>
      <c r="K39" s="2"/>
      <c r="L39" s="2"/>
      <c r="M39" s="2"/>
      <c r="N39" s="2"/>
      <c r="O39" s="2"/>
      <c r="P39" s="2"/>
      <c r="Q39" s="2"/>
    </row>
    <row r="40" spans="1:17" ht="15.75" customHeight="1">
      <c r="A40" s="3" t="s">
        <v>19</v>
      </c>
      <c r="B40" s="2"/>
      <c r="C40" s="2"/>
      <c r="D40" s="2"/>
      <c r="E40" s="2"/>
      <c r="F40" s="2"/>
      <c r="G40" s="2"/>
      <c r="H40" s="2"/>
      <c r="I40" s="2"/>
      <c r="J40" s="2"/>
      <c r="K40" s="2"/>
      <c r="L40" s="2"/>
      <c r="M40" s="2"/>
      <c r="N40" s="2"/>
      <c r="O40" s="2"/>
      <c r="P40" s="2"/>
      <c r="Q40" s="2"/>
    </row>
    <row r="41" spans="1:17" ht="15.75" customHeight="1">
      <c r="B41" s="4" t="s">
        <v>243</v>
      </c>
      <c r="C41" s="20" t="s">
        <v>244</v>
      </c>
      <c r="D41" s="20" t="s">
        <v>179</v>
      </c>
      <c r="E41" s="20" t="s">
        <v>245</v>
      </c>
      <c r="F41" s="13"/>
      <c r="G41" s="2"/>
      <c r="H41" s="2"/>
      <c r="I41" s="2"/>
      <c r="J41" s="2"/>
      <c r="K41" s="2"/>
      <c r="L41" s="2"/>
      <c r="M41" s="2"/>
      <c r="N41" s="2"/>
      <c r="O41" s="2"/>
      <c r="P41" s="2"/>
      <c r="Q41" s="2"/>
    </row>
    <row r="42" spans="1:17" ht="15.75" customHeight="1">
      <c r="B42" s="2"/>
      <c r="C42" s="20" t="s">
        <v>244</v>
      </c>
      <c r="D42" s="20" t="s">
        <v>179</v>
      </c>
      <c r="E42" s="2" t="s">
        <v>246</v>
      </c>
      <c r="F42" s="2"/>
      <c r="G42" s="2"/>
      <c r="H42" s="2"/>
      <c r="I42" s="2"/>
      <c r="J42" s="2"/>
      <c r="K42" s="2"/>
      <c r="L42" s="2"/>
      <c r="M42" s="2"/>
      <c r="N42" s="2"/>
      <c r="O42" s="2"/>
      <c r="P42" s="2"/>
      <c r="Q42" s="2"/>
    </row>
    <row r="43" spans="1:17" ht="15.75" customHeight="1">
      <c r="B43" s="2"/>
      <c r="C43" s="20" t="s">
        <v>247</v>
      </c>
      <c r="D43" s="2" t="s">
        <v>179</v>
      </c>
      <c r="E43" s="2">
        <v>0</v>
      </c>
      <c r="F43" s="2"/>
      <c r="G43" s="2"/>
      <c r="H43" s="2"/>
      <c r="I43" s="2"/>
      <c r="J43" s="2"/>
      <c r="K43" s="2"/>
      <c r="L43" s="2"/>
      <c r="M43" s="2"/>
      <c r="N43" s="2"/>
      <c r="O43" s="2"/>
      <c r="P43" s="2"/>
      <c r="Q43" s="2"/>
    </row>
    <row r="44" spans="1:17" ht="15.75" customHeight="1">
      <c r="B44" s="4" t="s">
        <v>248</v>
      </c>
      <c r="C44" s="2" t="s">
        <v>249</v>
      </c>
      <c r="D44" s="2" t="s">
        <v>179</v>
      </c>
      <c r="E44" s="2">
        <v>15000000</v>
      </c>
      <c r="F44" s="2"/>
      <c r="G44" s="2"/>
      <c r="H44" s="2"/>
      <c r="I44" s="2"/>
      <c r="J44" s="2"/>
      <c r="K44" s="2"/>
      <c r="L44" s="2"/>
      <c r="M44" s="2"/>
      <c r="N44" s="2"/>
      <c r="O44" s="2"/>
      <c r="P44" s="2"/>
      <c r="Q44" s="2"/>
    </row>
    <row r="45" spans="1:17">
      <c r="B45" s="4" t="s">
        <v>250</v>
      </c>
      <c r="C45" s="20" t="s">
        <v>251</v>
      </c>
      <c r="D45" s="20" t="s">
        <v>22</v>
      </c>
      <c r="E45" s="20" t="s">
        <v>252</v>
      </c>
      <c r="F45" s="2"/>
      <c r="G45" s="2"/>
      <c r="H45" s="2"/>
      <c r="I45" s="2"/>
      <c r="J45" s="2"/>
      <c r="K45" s="2"/>
      <c r="L45" s="2"/>
      <c r="M45" s="2"/>
      <c r="N45" s="2"/>
      <c r="O45" s="2"/>
      <c r="P45" s="2"/>
      <c r="Q45" s="2"/>
    </row>
    <row r="46" spans="1:17" ht="15.75" customHeight="1">
      <c r="B46" s="2"/>
      <c r="C46" s="2" t="s">
        <v>253</v>
      </c>
      <c r="D46" s="2" t="s">
        <v>22</v>
      </c>
      <c r="E46" s="2">
        <v>0</v>
      </c>
      <c r="F46" s="2"/>
      <c r="G46" s="2"/>
      <c r="H46" s="2"/>
      <c r="I46" s="2"/>
      <c r="J46" s="2"/>
      <c r="K46" s="2"/>
      <c r="L46" s="2"/>
      <c r="M46" s="2"/>
      <c r="N46" s="2"/>
      <c r="O46" s="2"/>
      <c r="P46" s="2"/>
      <c r="Q46" s="2"/>
    </row>
    <row r="47" spans="1:17" ht="15.75" customHeight="1">
      <c r="B47" s="4"/>
      <c r="C47" s="2" t="s">
        <v>254</v>
      </c>
      <c r="D47" s="2" t="s">
        <v>22</v>
      </c>
      <c r="E47" s="2">
        <v>0</v>
      </c>
      <c r="F47" s="2"/>
      <c r="G47" s="2"/>
      <c r="H47" s="2"/>
      <c r="I47" s="2"/>
      <c r="J47" s="2"/>
      <c r="K47" s="2"/>
      <c r="L47" s="2"/>
      <c r="M47" s="2"/>
      <c r="N47" s="2"/>
      <c r="O47" s="2"/>
      <c r="P47" s="2"/>
      <c r="Q47" s="2"/>
    </row>
    <row r="48" spans="1:17">
      <c r="B48" s="4" t="s">
        <v>255</v>
      </c>
      <c r="C48" s="2" t="s">
        <v>256</v>
      </c>
      <c r="D48" s="2" t="s">
        <v>22</v>
      </c>
      <c r="E48" s="20" t="s">
        <v>257</v>
      </c>
      <c r="F48" s="2"/>
      <c r="G48" s="2"/>
      <c r="H48" s="2"/>
      <c r="I48" s="2"/>
      <c r="J48" s="2"/>
      <c r="K48" s="2"/>
      <c r="L48" s="2"/>
      <c r="M48" s="2"/>
      <c r="N48" s="2"/>
      <c r="O48" s="2"/>
      <c r="P48" s="2"/>
      <c r="Q48" s="2"/>
    </row>
    <row r="49" spans="1:17" ht="15.75" customHeight="1">
      <c r="B49" s="2"/>
      <c r="C49" s="2" t="s">
        <v>258</v>
      </c>
      <c r="D49" s="2" t="s">
        <v>22</v>
      </c>
      <c r="E49" s="2">
        <v>0</v>
      </c>
      <c r="F49" s="2"/>
      <c r="G49" s="2"/>
      <c r="H49" s="2"/>
      <c r="I49" s="2"/>
      <c r="J49" s="2"/>
      <c r="K49" s="2"/>
      <c r="L49" s="2"/>
      <c r="M49" s="2"/>
      <c r="N49" s="2"/>
      <c r="O49" s="2"/>
      <c r="P49" s="2"/>
      <c r="Q49" s="2"/>
    </row>
    <row r="50" spans="1:17" ht="15.75" customHeight="1">
      <c r="B50" s="2"/>
      <c r="C50" s="2" t="s">
        <v>259</v>
      </c>
      <c r="D50" s="2" t="s">
        <v>22</v>
      </c>
      <c r="E50" s="20">
        <v>0</v>
      </c>
      <c r="F50" s="2"/>
      <c r="G50" s="2"/>
      <c r="H50" s="2"/>
      <c r="I50" s="2"/>
      <c r="J50" s="2"/>
      <c r="K50" s="2"/>
      <c r="L50" s="2"/>
      <c r="M50" s="2"/>
      <c r="N50" s="2"/>
      <c r="O50" s="2"/>
      <c r="P50" s="2"/>
      <c r="Q50" s="2"/>
    </row>
    <row r="51" spans="1:17">
      <c r="B51" s="4" t="s">
        <v>260</v>
      </c>
      <c r="C51" s="2" t="s">
        <v>27</v>
      </c>
      <c r="D51" s="2" t="s">
        <v>22</v>
      </c>
      <c r="E51" s="20" t="s">
        <v>261</v>
      </c>
      <c r="F51" s="2"/>
      <c r="G51" s="2"/>
      <c r="H51" s="2"/>
      <c r="I51" s="2"/>
      <c r="J51" s="2"/>
      <c r="K51" s="2"/>
      <c r="L51" s="2"/>
      <c r="M51" s="2"/>
      <c r="N51" s="2"/>
      <c r="O51" s="2"/>
      <c r="P51" s="2"/>
      <c r="Q51" s="2"/>
    </row>
    <row r="52" spans="1:17" ht="15.75" customHeight="1">
      <c r="B52" s="2"/>
      <c r="C52" s="2" t="s">
        <v>262</v>
      </c>
      <c r="D52" s="2" t="s">
        <v>22</v>
      </c>
      <c r="E52" s="20">
        <v>0</v>
      </c>
      <c r="F52" s="2"/>
      <c r="G52" s="2"/>
      <c r="H52" s="2"/>
      <c r="I52" s="2"/>
      <c r="J52" s="2"/>
      <c r="K52" s="2"/>
      <c r="L52" s="2"/>
      <c r="M52" s="2"/>
      <c r="N52" s="2"/>
      <c r="O52" s="2"/>
      <c r="P52" s="2"/>
      <c r="Q52" s="2"/>
    </row>
    <row r="53" spans="1:17" ht="15.75" customHeight="1">
      <c r="B53" s="2"/>
      <c r="C53" s="2" t="s">
        <v>263</v>
      </c>
      <c r="D53" s="2" t="s">
        <v>22</v>
      </c>
      <c r="E53" s="20">
        <v>0</v>
      </c>
      <c r="F53" s="2"/>
      <c r="G53" s="2"/>
      <c r="H53" s="2"/>
      <c r="I53" s="2"/>
      <c r="J53" s="2"/>
      <c r="K53" s="2"/>
      <c r="L53" s="2"/>
      <c r="M53" s="2"/>
      <c r="N53" s="2"/>
      <c r="O53" s="2"/>
      <c r="P53" s="2"/>
      <c r="Q53" s="2"/>
    </row>
    <row r="54" spans="1:17" ht="15.75" customHeight="1">
      <c r="B54" s="2" t="s">
        <v>264</v>
      </c>
      <c r="C54" s="2" t="s">
        <v>239</v>
      </c>
      <c r="D54" s="2" t="s">
        <v>179</v>
      </c>
      <c r="E54" s="2">
        <v>300</v>
      </c>
      <c r="F54" s="2"/>
      <c r="G54" s="2"/>
      <c r="H54" s="2"/>
      <c r="I54" s="2"/>
      <c r="J54" s="2"/>
      <c r="K54" s="2"/>
      <c r="L54" s="2"/>
      <c r="M54" s="2"/>
      <c r="N54" s="2"/>
      <c r="O54" s="2"/>
      <c r="P54" s="2"/>
      <c r="Q54" s="2"/>
    </row>
    <row r="55" spans="1:17" ht="15.75" customHeight="1">
      <c r="B55" s="2" t="s">
        <v>265</v>
      </c>
      <c r="C55" s="2" t="s">
        <v>266</v>
      </c>
      <c r="D55" s="2" t="s">
        <v>22</v>
      </c>
      <c r="E55" s="2">
        <v>0</v>
      </c>
      <c r="F55" s="2"/>
      <c r="G55" s="2"/>
      <c r="H55" s="2"/>
      <c r="I55" s="2"/>
      <c r="J55" s="2"/>
      <c r="K55" s="2"/>
      <c r="L55" s="2"/>
      <c r="M55" s="2"/>
      <c r="N55" s="2"/>
      <c r="O55" s="2"/>
      <c r="P55" s="2"/>
      <c r="Q55" s="2"/>
    </row>
    <row r="56" spans="1:17" ht="15.75" customHeight="1">
      <c r="B56" s="2"/>
      <c r="C56" s="2"/>
      <c r="D56" s="2"/>
      <c r="E56" s="2"/>
      <c r="F56" s="2"/>
      <c r="G56" s="2"/>
      <c r="H56" s="2"/>
      <c r="I56" s="2"/>
      <c r="J56" s="2"/>
      <c r="K56" s="2"/>
      <c r="L56" s="2"/>
      <c r="M56" s="2"/>
      <c r="N56" s="2"/>
      <c r="O56" s="2"/>
      <c r="P56" s="2"/>
      <c r="Q56" s="2"/>
    </row>
    <row r="57" spans="1:17" ht="15.75" customHeight="1">
      <c r="B57" s="2"/>
      <c r="C57" s="2"/>
      <c r="D57" s="2"/>
      <c r="E57" s="2"/>
      <c r="F57" s="2"/>
      <c r="G57" s="2"/>
      <c r="H57" s="2"/>
      <c r="I57" s="2"/>
      <c r="J57" s="2"/>
      <c r="K57" s="2"/>
      <c r="L57" s="2"/>
      <c r="M57" s="13"/>
      <c r="N57" s="2"/>
      <c r="O57" s="2"/>
      <c r="P57" s="2"/>
      <c r="Q57" s="2"/>
    </row>
    <row r="58" spans="1:17" ht="15.75" customHeight="1">
      <c r="A58" s="3" t="s">
        <v>26</v>
      </c>
      <c r="B58" s="2"/>
      <c r="C58" s="2"/>
      <c r="D58" s="2"/>
      <c r="E58" s="2"/>
      <c r="F58" s="2"/>
      <c r="G58" s="2"/>
      <c r="H58" s="2"/>
      <c r="I58" s="2"/>
      <c r="J58" s="2"/>
      <c r="K58" s="3"/>
      <c r="L58" s="2"/>
      <c r="M58" s="2"/>
      <c r="N58" s="2"/>
      <c r="O58" s="2"/>
      <c r="P58" s="2"/>
      <c r="Q58" s="2"/>
    </row>
    <row r="59" spans="1:17" ht="15.75" customHeight="1">
      <c r="B59" s="2"/>
      <c r="C59" s="7" t="s">
        <v>27</v>
      </c>
      <c r="D59" s="7" t="s">
        <v>28</v>
      </c>
      <c r="E59" s="7" t="s">
        <v>29</v>
      </c>
      <c r="F59" s="7" t="s">
        <v>267</v>
      </c>
      <c r="G59" s="5" t="s">
        <v>239</v>
      </c>
      <c r="H59" s="2"/>
      <c r="I59" s="2"/>
      <c r="J59" s="2"/>
      <c r="K59" s="2"/>
      <c r="L59" s="2"/>
      <c r="M59" s="2"/>
      <c r="N59" s="2"/>
      <c r="O59" s="2"/>
      <c r="P59" s="2"/>
      <c r="Q59" s="2"/>
    </row>
    <row r="60" spans="1:17" ht="15.75" customHeight="1">
      <c r="B60" s="2"/>
      <c r="C60" s="14">
        <v>37</v>
      </c>
      <c r="D60" s="14">
        <v>119</v>
      </c>
      <c r="E60" s="14">
        <v>1</v>
      </c>
      <c r="F60" s="14">
        <v>26</v>
      </c>
      <c r="G60" s="14">
        <v>265</v>
      </c>
      <c r="H60" s="2"/>
      <c r="I60" s="2"/>
      <c r="J60" s="2"/>
      <c r="K60" s="2"/>
      <c r="L60" s="2"/>
      <c r="M60" s="2"/>
      <c r="N60" s="2"/>
      <c r="O60" s="2"/>
      <c r="P60" s="2"/>
      <c r="Q60" s="2"/>
    </row>
    <row r="61" spans="1:17" ht="15.75" customHeight="1">
      <c r="B61" s="2" t="s">
        <v>99</v>
      </c>
      <c r="C61" s="2">
        <v>1000</v>
      </c>
      <c r="D61" s="2">
        <v>1900</v>
      </c>
      <c r="E61" s="2">
        <v>2700</v>
      </c>
      <c r="F61" s="2">
        <v>3400</v>
      </c>
      <c r="G61" s="21"/>
      <c r="H61" s="8">
        <f t="shared" ref="H61:H68" si="0">SUMPRODUCT($C$60:$G$60,C61:G61)</f>
        <v>354200</v>
      </c>
      <c r="I61" s="2"/>
      <c r="J61" s="2"/>
      <c r="K61" s="2"/>
      <c r="L61" s="2"/>
      <c r="M61" s="2"/>
      <c r="N61" s="2"/>
      <c r="O61" s="21"/>
      <c r="P61" s="2"/>
      <c r="Q61" s="2"/>
    </row>
    <row r="62" spans="1:17" ht="15.75" customHeight="1">
      <c r="B62" s="2" t="s">
        <v>243</v>
      </c>
      <c r="C62" s="2">
        <v>0.18</v>
      </c>
      <c r="D62" s="2">
        <v>0.28000000000000003</v>
      </c>
      <c r="E62" s="2">
        <v>0.4</v>
      </c>
      <c r="F62" s="2">
        <v>0.5</v>
      </c>
      <c r="G62" s="2">
        <v>-0.21249999999999999</v>
      </c>
      <c r="H62" s="8">
        <f t="shared" si="0"/>
        <v>-2.9324999999999974</v>
      </c>
      <c r="I62" s="2" t="s">
        <v>179</v>
      </c>
      <c r="J62" s="2">
        <v>0</v>
      </c>
      <c r="K62" s="2"/>
      <c r="L62" s="2"/>
      <c r="M62" s="2"/>
      <c r="N62" s="2"/>
      <c r="O62" s="2"/>
      <c r="P62" s="2"/>
      <c r="Q62" s="2"/>
    </row>
    <row r="63" spans="1:17" ht="15.75" customHeight="1">
      <c r="B63" s="2" t="s">
        <v>248</v>
      </c>
      <c r="C63" s="2">
        <v>50000</v>
      </c>
      <c r="D63" s="2">
        <v>70000</v>
      </c>
      <c r="E63" s="2">
        <v>130000</v>
      </c>
      <c r="F63" s="2">
        <v>160000</v>
      </c>
      <c r="G63" s="2">
        <v>2000</v>
      </c>
      <c r="H63" s="8">
        <f t="shared" si="0"/>
        <v>15000000</v>
      </c>
      <c r="I63" s="2" t="s">
        <v>179</v>
      </c>
      <c r="J63" s="2">
        <v>15000000</v>
      </c>
      <c r="K63" s="2"/>
      <c r="L63" s="2"/>
      <c r="M63" s="2"/>
      <c r="N63" s="2"/>
      <c r="O63" s="2"/>
      <c r="P63" s="2"/>
      <c r="Q63" s="2"/>
    </row>
    <row r="64" spans="1:17" ht="15.75" customHeight="1">
      <c r="B64" s="2" t="s">
        <v>250</v>
      </c>
      <c r="C64" s="2">
        <v>-4.4999999999999998E-2</v>
      </c>
      <c r="D64" s="2">
        <v>-7.0000000000000007E-2</v>
      </c>
      <c r="E64" s="2">
        <v>0.3</v>
      </c>
      <c r="F64" s="2">
        <v>0.375</v>
      </c>
      <c r="G64" s="2"/>
      <c r="H64" s="8">
        <f t="shared" si="0"/>
        <v>5.4999999999999716E-2</v>
      </c>
      <c r="I64" s="2" t="s">
        <v>22</v>
      </c>
      <c r="J64" s="2">
        <v>0</v>
      </c>
      <c r="K64" s="2"/>
      <c r="L64" s="2"/>
      <c r="M64" s="2"/>
      <c r="N64" s="2"/>
      <c r="O64" s="2"/>
      <c r="P64" s="2"/>
      <c r="Q64" s="2"/>
    </row>
    <row r="65" spans="1:17" ht="15.75" customHeight="1">
      <c r="B65" s="2" t="s">
        <v>255</v>
      </c>
      <c r="C65" s="2">
        <v>-1.7999999999999999E-2</v>
      </c>
      <c r="D65" s="2">
        <v>0.252</v>
      </c>
      <c r="E65" s="2">
        <v>-0.04</v>
      </c>
      <c r="F65" s="2">
        <v>-0.05</v>
      </c>
      <c r="G65" s="2"/>
      <c r="H65" s="8">
        <f t="shared" si="0"/>
        <v>27.981999999999999</v>
      </c>
      <c r="I65" s="2" t="s">
        <v>22</v>
      </c>
      <c r="J65" s="2">
        <v>0</v>
      </c>
      <c r="K65" s="2"/>
      <c r="L65" s="2"/>
      <c r="M65" s="2"/>
      <c r="N65" s="2"/>
      <c r="O65" s="2"/>
      <c r="P65" s="2"/>
      <c r="Q65" s="2"/>
    </row>
    <row r="66" spans="1:17" ht="15.75" customHeight="1">
      <c r="B66" s="2" t="s">
        <v>260</v>
      </c>
      <c r="C66" s="2">
        <v>0.8</v>
      </c>
      <c r="D66" s="2">
        <v>-0.2</v>
      </c>
      <c r="E66" s="2">
        <v>-0.2</v>
      </c>
      <c r="F66" s="2">
        <v>-0.2</v>
      </c>
      <c r="G66" s="2"/>
      <c r="H66" s="8">
        <f t="shared" si="0"/>
        <v>0.40000000000000036</v>
      </c>
      <c r="I66" s="2" t="s">
        <v>22</v>
      </c>
      <c r="J66" s="2">
        <v>0</v>
      </c>
      <c r="K66" s="2"/>
      <c r="L66" s="2"/>
      <c r="M66" s="2"/>
      <c r="N66" s="2"/>
      <c r="O66" s="2"/>
      <c r="P66" s="2"/>
      <c r="Q66" s="2"/>
    </row>
    <row r="67" spans="1:17" ht="15.75" customHeight="1">
      <c r="B67" s="2" t="s">
        <v>264</v>
      </c>
      <c r="C67" s="2"/>
      <c r="D67" s="2"/>
      <c r="E67" s="2"/>
      <c r="F67" s="2"/>
      <c r="G67" s="2">
        <v>1</v>
      </c>
      <c r="H67" s="8">
        <f t="shared" si="0"/>
        <v>265</v>
      </c>
      <c r="I67" s="2" t="s">
        <v>179</v>
      </c>
      <c r="J67" s="2">
        <v>300</v>
      </c>
      <c r="K67" s="2"/>
      <c r="L67" s="2"/>
      <c r="M67" s="2"/>
      <c r="N67" s="2"/>
      <c r="O67" s="2"/>
      <c r="P67" s="2"/>
      <c r="Q67" s="2"/>
    </row>
    <row r="68" spans="1:17" ht="15.75" customHeight="1">
      <c r="B68" s="2" t="s">
        <v>265</v>
      </c>
      <c r="C68" s="2">
        <v>1</v>
      </c>
      <c r="D68" s="2">
        <v>1</v>
      </c>
      <c r="E68" s="2">
        <v>1</v>
      </c>
      <c r="F68" s="2">
        <v>1</v>
      </c>
      <c r="G68" s="2">
        <v>1</v>
      </c>
      <c r="H68" s="8">
        <f t="shared" si="0"/>
        <v>448</v>
      </c>
      <c r="I68" s="2" t="s">
        <v>22</v>
      </c>
      <c r="J68" s="2">
        <v>0</v>
      </c>
      <c r="K68" s="2"/>
      <c r="L68" s="2"/>
      <c r="M68" s="2"/>
      <c r="N68" s="2"/>
      <c r="O68" s="2"/>
      <c r="P68" s="2"/>
      <c r="Q68" s="2"/>
    </row>
    <row r="69" spans="1:17" ht="15.75" customHeight="1"/>
    <row r="70" spans="1:17" ht="15.75" customHeight="1">
      <c r="A70" s="3" t="s">
        <v>31</v>
      </c>
    </row>
    <row r="71" spans="1:17" ht="15.75" customHeight="1">
      <c r="B71" s="2" t="s">
        <v>32</v>
      </c>
      <c r="M71" s="13"/>
      <c r="N71" s="13"/>
    </row>
    <row r="72" spans="1:17" ht="15.75" customHeight="1"/>
    <row r="73" spans="1:17" ht="15.75" customHeight="1"/>
    <row r="74" spans="1:17" ht="15.75" customHeight="1"/>
    <row r="75" spans="1:17" ht="15.75" customHeight="1"/>
    <row r="76" spans="1:17" ht="15.75" customHeight="1"/>
    <row r="77" spans="1:17" ht="15.75" customHeight="1"/>
    <row r="78" spans="1:17" ht="15.75" customHeight="1"/>
    <row r="79" spans="1:17" ht="15.75" customHeight="1"/>
    <row r="80" spans="1: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
    <mergeCell ref="C23:C2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topLeftCell="A48" workbookViewId="0">
      <selection activeCell="C72" sqref="C72:I79"/>
    </sheetView>
  </sheetViews>
  <sheetFormatPr baseColWidth="10" defaultColWidth="12.5703125" defaultRowHeight="15" customHeight="1"/>
  <cols>
    <col min="1" max="1" width="38.85546875" customWidth="1"/>
    <col min="2" max="2" width="50" customWidth="1"/>
    <col min="3" max="3" width="54.28515625" customWidth="1"/>
    <col min="4" max="4" width="11.7109375" customWidth="1"/>
    <col min="5" max="5" width="26.42578125" customWidth="1"/>
    <col min="6" max="6" width="14.5703125" customWidth="1"/>
    <col min="7" max="7" width="10.5703125" customWidth="1"/>
    <col min="8" max="8" width="11.42578125" customWidth="1"/>
    <col min="9" max="9" width="3.85546875" customWidth="1"/>
    <col min="10" max="15" width="10.5703125" customWidth="1"/>
    <col min="16" max="16" width="3" customWidth="1"/>
    <col min="17" max="17" width="10.5703125" customWidth="1"/>
  </cols>
  <sheetData>
    <row r="1" spans="1:12">
      <c r="A1" s="2" t="s">
        <v>195</v>
      </c>
    </row>
    <row r="2" spans="1:12">
      <c r="A2" s="2" t="s">
        <v>196</v>
      </c>
    </row>
    <row r="3" spans="1:12">
      <c r="A3" s="2" t="s">
        <v>197</v>
      </c>
    </row>
    <row r="4" spans="1:12">
      <c r="A4" s="2" t="s">
        <v>198</v>
      </c>
    </row>
    <row r="5" spans="1:12">
      <c r="A5" s="2" t="s">
        <v>199</v>
      </c>
    </row>
    <row r="6" spans="1:12">
      <c r="A6" s="13" t="s">
        <v>200</v>
      </c>
    </row>
    <row r="7" spans="1:12">
      <c r="A7" s="2" t="s">
        <v>201</v>
      </c>
    </row>
    <row r="8" spans="1:12">
      <c r="A8" s="2" t="s">
        <v>202</v>
      </c>
    </row>
    <row r="9" spans="1:12">
      <c r="A9" s="13" t="s">
        <v>203</v>
      </c>
    </row>
    <row r="10" spans="1:12">
      <c r="A10" s="13" t="s">
        <v>204</v>
      </c>
    </row>
    <row r="11" spans="1:12">
      <c r="A11" s="2" t="s">
        <v>205</v>
      </c>
    </row>
    <row r="12" spans="1:12">
      <c r="A12" s="2" t="s">
        <v>206</v>
      </c>
    </row>
    <row r="13" spans="1:12">
      <c r="A13" s="2" t="s">
        <v>207</v>
      </c>
      <c r="D13" s="2" t="s">
        <v>208</v>
      </c>
    </row>
    <row r="14" spans="1:12" ht="15" customHeight="1">
      <c r="A14" s="2" t="s">
        <v>209</v>
      </c>
      <c r="B14" s="2" t="s">
        <v>210</v>
      </c>
      <c r="C14" s="2" t="s">
        <v>211</v>
      </c>
      <c r="D14" s="19">
        <f>0.2125*300</f>
        <v>63.75</v>
      </c>
    </row>
    <row r="15" spans="1:12">
      <c r="A15" s="2" t="s">
        <v>212</v>
      </c>
      <c r="B15" s="2" t="s">
        <v>213</v>
      </c>
      <c r="C15" s="2" t="s">
        <v>214</v>
      </c>
      <c r="D15" s="2">
        <f>300*0.25</f>
        <v>75</v>
      </c>
      <c r="E15" s="2" t="s">
        <v>215</v>
      </c>
      <c r="F15" s="2"/>
      <c r="K15" s="2"/>
      <c r="L15" s="2"/>
    </row>
    <row r="16" spans="1:12">
      <c r="A16" s="2" t="s">
        <v>216</v>
      </c>
      <c r="B16" s="19">
        <v>2000</v>
      </c>
      <c r="C16" s="2"/>
      <c r="D16" s="2">
        <v>2000</v>
      </c>
      <c r="E16" s="2"/>
      <c r="F16" s="2"/>
      <c r="K16" s="2"/>
      <c r="L16" s="2"/>
    </row>
    <row r="17" spans="1:17">
      <c r="A17" s="2" t="s">
        <v>217</v>
      </c>
      <c r="B17" s="2" t="s">
        <v>218</v>
      </c>
      <c r="C17" s="2" t="s">
        <v>219</v>
      </c>
      <c r="D17" s="2">
        <f>2000*300</f>
        <v>600000</v>
      </c>
      <c r="E17" s="2"/>
    </row>
    <row r="18" spans="1:17">
      <c r="D18" s="2"/>
      <c r="E18" s="2"/>
    </row>
    <row r="20" spans="1:17">
      <c r="A20" s="2" t="s">
        <v>220</v>
      </c>
      <c r="B20" s="2" t="s">
        <v>221</v>
      </c>
      <c r="C20" s="2" t="s">
        <v>222</v>
      </c>
      <c r="D20" s="2" t="s">
        <v>223</v>
      </c>
      <c r="E20" s="2" t="s">
        <v>224</v>
      </c>
    </row>
    <row r="21" spans="1:17" ht="15.75" customHeight="1">
      <c r="A21" s="2" t="s">
        <v>225</v>
      </c>
      <c r="B21" s="2">
        <v>0.18</v>
      </c>
      <c r="C21" s="7" t="s">
        <v>226</v>
      </c>
      <c r="D21" s="2">
        <v>1000</v>
      </c>
      <c r="E21" s="2">
        <v>50000</v>
      </c>
      <c r="F21" s="12"/>
    </row>
    <row r="22" spans="1:17" ht="15.75" customHeight="1">
      <c r="A22" s="2" t="s">
        <v>227</v>
      </c>
      <c r="B22" s="2">
        <v>0.28000000000000003</v>
      </c>
      <c r="C22" s="7" t="s">
        <v>228</v>
      </c>
      <c r="D22" s="2">
        <v>1900</v>
      </c>
      <c r="E22" s="2">
        <v>70000</v>
      </c>
    </row>
    <row r="23" spans="1:17" ht="15.75" customHeight="1">
      <c r="A23" s="2" t="s">
        <v>229</v>
      </c>
      <c r="B23" s="2">
        <v>0.4</v>
      </c>
      <c r="C23" s="51" t="s">
        <v>230</v>
      </c>
      <c r="D23" s="2">
        <v>2700</v>
      </c>
      <c r="E23" s="2">
        <v>130000</v>
      </c>
    </row>
    <row r="24" spans="1:17" ht="15.75" customHeight="1">
      <c r="A24" s="2" t="s">
        <v>231</v>
      </c>
      <c r="B24" s="2">
        <v>0.5</v>
      </c>
      <c r="C24" s="46"/>
      <c r="D24" s="2">
        <v>3400</v>
      </c>
      <c r="E24" s="2">
        <v>160000</v>
      </c>
    </row>
    <row r="25" spans="1:17" ht="15.75" customHeight="1"/>
    <row r="26" spans="1:17" ht="15.75" customHeight="1">
      <c r="A26" s="3" t="s">
        <v>8</v>
      </c>
    </row>
    <row r="27" spans="1:17" ht="15.75" customHeight="1">
      <c r="B27" s="2" t="s">
        <v>232</v>
      </c>
      <c r="C27" s="2" t="s">
        <v>233</v>
      </c>
      <c r="D27" s="2" t="s">
        <v>234</v>
      </c>
      <c r="E27" s="2"/>
      <c r="F27" s="2"/>
      <c r="G27" s="2"/>
      <c r="H27" s="2"/>
      <c r="I27" s="2"/>
      <c r="J27" s="2"/>
      <c r="K27" s="2"/>
      <c r="L27" s="2"/>
      <c r="M27" s="2"/>
      <c r="N27" s="2"/>
      <c r="O27" s="2"/>
      <c r="P27" s="2"/>
      <c r="Q27" s="2"/>
    </row>
    <row r="28" spans="1:17" ht="15.75" customHeight="1">
      <c r="B28" s="2"/>
      <c r="C28" s="2"/>
      <c r="D28" s="2"/>
      <c r="E28" s="2"/>
      <c r="F28" s="2"/>
      <c r="G28" s="2"/>
      <c r="H28" s="2"/>
      <c r="I28" s="2"/>
      <c r="J28" s="2"/>
      <c r="K28" s="2"/>
      <c r="L28" s="2"/>
      <c r="M28" s="2"/>
      <c r="N28" s="2"/>
      <c r="O28" s="2"/>
      <c r="P28" s="2"/>
      <c r="Q28" s="2"/>
    </row>
    <row r="29" spans="1:17" ht="15.75" customHeight="1">
      <c r="A29" s="3" t="s">
        <v>13</v>
      </c>
      <c r="B29" s="2"/>
      <c r="C29" s="2"/>
      <c r="D29" s="2"/>
      <c r="E29" s="2"/>
      <c r="F29" s="2"/>
      <c r="G29" s="2"/>
      <c r="H29" s="2"/>
      <c r="I29" s="2"/>
      <c r="J29" s="2"/>
      <c r="K29" s="2"/>
      <c r="L29" s="2"/>
      <c r="M29" s="2"/>
      <c r="N29" s="2"/>
      <c r="O29" s="2"/>
      <c r="P29" s="2"/>
      <c r="Q29" s="2"/>
    </row>
    <row r="30" spans="1:17" ht="15.75" customHeight="1">
      <c r="A30" s="3"/>
      <c r="B30" s="2" t="s">
        <v>68</v>
      </c>
      <c r="C30" s="2" t="s">
        <v>235</v>
      </c>
      <c r="D30" s="2"/>
      <c r="E30" s="2"/>
      <c r="F30" s="2"/>
      <c r="G30" s="2"/>
      <c r="H30" s="2"/>
      <c r="I30" s="2"/>
      <c r="J30" s="2"/>
      <c r="K30" s="2"/>
      <c r="L30" s="2"/>
      <c r="M30" s="2"/>
      <c r="N30" s="2"/>
      <c r="O30" s="2"/>
      <c r="P30" s="2"/>
      <c r="Q30" s="2"/>
    </row>
    <row r="31" spans="1:17" ht="15.75" customHeight="1">
      <c r="A31" s="3"/>
      <c r="B31" s="2"/>
      <c r="C31" s="2" t="s">
        <v>236</v>
      </c>
      <c r="D31" s="2"/>
      <c r="E31" s="2"/>
      <c r="F31" s="2"/>
      <c r="G31" s="2"/>
      <c r="H31" s="2"/>
      <c r="I31" s="2"/>
      <c r="J31" s="2"/>
      <c r="K31" s="2"/>
      <c r="L31" s="2"/>
      <c r="M31" s="2"/>
      <c r="N31" s="2"/>
      <c r="O31" s="2"/>
      <c r="P31" s="2"/>
      <c r="Q31" s="2"/>
    </row>
    <row r="32" spans="1:17" ht="15.75" customHeight="1">
      <c r="A32" s="3"/>
      <c r="B32" s="2"/>
      <c r="C32" s="2" t="s">
        <v>237</v>
      </c>
      <c r="D32" s="2"/>
      <c r="E32" s="2"/>
      <c r="F32" s="2"/>
      <c r="G32" s="2"/>
      <c r="H32" s="2"/>
      <c r="I32" s="2"/>
      <c r="J32" s="2"/>
      <c r="K32" s="2"/>
      <c r="L32" s="2"/>
      <c r="M32" s="2"/>
      <c r="N32" s="2"/>
      <c r="O32" s="2"/>
      <c r="P32" s="2"/>
      <c r="Q32" s="2"/>
    </row>
    <row r="33" spans="1:17" ht="15.75" customHeight="1">
      <c r="A33" s="3"/>
      <c r="B33" s="2"/>
      <c r="C33" s="1" t="s">
        <v>238</v>
      </c>
      <c r="D33" s="2"/>
      <c r="E33" s="2"/>
      <c r="F33" s="2"/>
      <c r="G33" s="2"/>
      <c r="H33" s="2"/>
      <c r="I33" s="2"/>
      <c r="J33" s="2"/>
      <c r="K33" s="2"/>
      <c r="L33" s="2"/>
      <c r="M33" s="2"/>
      <c r="N33" s="2"/>
      <c r="O33" s="2"/>
      <c r="P33" s="2"/>
      <c r="Q33" s="2"/>
    </row>
    <row r="34" spans="1:17" ht="15.75" customHeight="1">
      <c r="A34" s="3"/>
      <c r="B34" s="2" t="s">
        <v>239</v>
      </c>
      <c r="C34" s="2" t="s">
        <v>240</v>
      </c>
      <c r="D34" s="2"/>
      <c r="E34" s="2"/>
      <c r="F34" s="2"/>
      <c r="G34" s="2"/>
      <c r="H34" s="2"/>
      <c r="I34" s="2"/>
      <c r="J34" s="2"/>
      <c r="K34" s="2"/>
      <c r="L34" s="2"/>
      <c r="M34" s="2"/>
      <c r="N34" s="2"/>
      <c r="O34" s="2"/>
      <c r="P34" s="2"/>
      <c r="Q34" s="2"/>
    </row>
    <row r="35" spans="1:17" ht="15.75" customHeight="1">
      <c r="B35" s="2"/>
      <c r="C35" s="2"/>
      <c r="D35" s="2"/>
      <c r="E35" s="2"/>
      <c r="F35" s="2"/>
      <c r="G35" s="2"/>
      <c r="H35" s="2"/>
      <c r="I35" s="2"/>
      <c r="J35" s="2"/>
      <c r="K35" s="2"/>
      <c r="L35" s="2"/>
      <c r="M35" s="2"/>
      <c r="N35" s="2"/>
      <c r="O35" s="2"/>
      <c r="P35" s="2"/>
      <c r="Q35" s="2"/>
    </row>
    <row r="36" spans="1:17" ht="15.75" customHeight="1">
      <c r="B36" s="2"/>
      <c r="C36" s="2"/>
      <c r="D36" s="2"/>
      <c r="E36" s="2"/>
      <c r="F36" s="2"/>
      <c r="G36" s="2"/>
      <c r="H36" s="2"/>
      <c r="I36" s="2"/>
      <c r="J36" s="2"/>
      <c r="K36" s="2"/>
      <c r="L36" s="2"/>
      <c r="M36" s="2"/>
      <c r="N36" s="2"/>
      <c r="O36" s="2"/>
      <c r="P36" s="2"/>
      <c r="Q36" s="2"/>
    </row>
    <row r="37" spans="1:17" ht="15.75" customHeight="1">
      <c r="A37" s="3" t="s">
        <v>16</v>
      </c>
      <c r="B37" s="2"/>
      <c r="C37" s="2"/>
      <c r="D37" s="2"/>
      <c r="E37" s="2"/>
      <c r="F37" s="2"/>
      <c r="G37" s="2"/>
      <c r="H37" s="2"/>
      <c r="I37" s="2"/>
      <c r="J37" s="2"/>
      <c r="K37" s="2"/>
      <c r="L37" s="2"/>
      <c r="M37" s="2"/>
      <c r="N37" s="2"/>
      <c r="O37" s="2"/>
      <c r="P37" s="2"/>
      <c r="Q37" s="2"/>
    </row>
    <row r="38" spans="1:17" ht="15.75" customHeight="1">
      <c r="B38" s="4" t="s">
        <v>241</v>
      </c>
      <c r="C38" s="16" t="s">
        <v>242</v>
      </c>
      <c r="D38" s="2"/>
      <c r="E38" s="2"/>
      <c r="F38" s="2"/>
      <c r="G38" s="2"/>
      <c r="H38" s="2"/>
      <c r="I38" s="2"/>
      <c r="J38" s="2"/>
      <c r="K38" s="2"/>
      <c r="L38" s="2"/>
      <c r="M38" s="2"/>
      <c r="N38" s="2"/>
      <c r="O38" s="2"/>
      <c r="P38" s="2"/>
      <c r="Q38" s="2"/>
    </row>
    <row r="39" spans="1:17" ht="15.75" customHeight="1">
      <c r="B39" s="2"/>
      <c r="C39" s="2"/>
      <c r="D39" s="2"/>
      <c r="E39" s="2"/>
      <c r="F39" s="2"/>
      <c r="G39" s="2"/>
      <c r="H39" s="2"/>
      <c r="I39" s="2"/>
      <c r="J39" s="2"/>
      <c r="K39" s="2"/>
      <c r="L39" s="2"/>
      <c r="M39" s="2"/>
      <c r="N39" s="2"/>
      <c r="O39" s="2"/>
      <c r="P39" s="2"/>
      <c r="Q39" s="2"/>
    </row>
    <row r="40" spans="1:17" ht="15.75" customHeight="1">
      <c r="A40" s="3" t="s">
        <v>19</v>
      </c>
      <c r="B40" s="2"/>
      <c r="C40" s="2"/>
      <c r="D40" s="2"/>
      <c r="E40" s="2"/>
      <c r="F40" s="2"/>
      <c r="G40" s="2"/>
      <c r="H40" s="2"/>
      <c r="I40" s="2"/>
      <c r="J40" s="2"/>
      <c r="K40" s="2"/>
      <c r="L40" s="2"/>
      <c r="M40" s="2"/>
      <c r="N40" s="2"/>
      <c r="O40" s="2"/>
      <c r="P40" s="2"/>
      <c r="Q40" s="2"/>
    </row>
    <row r="41" spans="1:17" ht="15.75" customHeight="1">
      <c r="B41" s="4" t="s">
        <v>243</v>
      </c>
      <c r="C41" s="20" t="s">
        <v>244</v>
      </c>
      <c r="D41" s="20" t="s">
        <v>179</v>
      </c>
      <c r="E41" s="20" t="s">
        <v>245</v>
      </c>
      <c r="F41" s="13"/>
      <c r="G41" s="2"/>
      <c r="H41" s="2"/>
      <c r="I41" s="2"/>
      <c r="J41" s="2"/>
      <c r="K41" s="2"/>
      <c r="L41" s="2"/>
      <c r="M41" s="2"/>
      <c r="N41" s="2"/>
      <c r="O41" s="2"/>
      <c r="P41" s="2"/>
      <c r="Q41" s="2"/>
    </row>
    <row r="42" spans="1:17" ht="15.75" customHeight="1">
      <c r="B42" s="2"/>
      <c r="C42" s="20" t="s">
        <v>244</v>
      </c>
      <c r="D42" s="20" t="s">
        <v>179</v>
      </c>
      <c r="E42" s="2" t="s">
        <v>246</v>
      </c>
      <c r="F42" s="2"/>
      <c r="G42" s="2"/>
      <c r="H42" s="2"/>
      <c r="I42" s="2"/>
      <c r="J42" s="2"/>
      <c r="K42" s="2"/>
      <c r="L42" s="2"/>
      <c r="M42" s="2"/>
      <c r="N42" s="2"/>
      <c r="O42" s="2"/>
      <c r="P42" s="2"/>
      <c r="Q42" s="2"/>
    </row>
    <row r="43" spans="1:17" ht="15.75" customHeight="1">
      <c r="B43" s="2"/>
      <c r="C43" s="20" t="s">
        <v>247</v>
      </c>
      <c r="D43" s="2" t="s">
        <v>179</v>
      </c>
      <c r="E43" s="2">
        <v>0</v>
      </c>
      <c r="F43" s="2"/>
      <c r="G43" s="2"/>
      <c r="H43" s="2"/>
      <c r="I43" s="2"/>
      <c r="J43" s="2"/>
      <c r="K43" s="2"/>
      <c r="L43" s="2"/>
      <c r="M43" s="2"/>
      <c r="N43" s="2"/>
      <c r="O43" s="2"/>
      <c r="P43" s="2"/>
      <c r="Q43" s="2"/>
    </row>
    <row r="44" spans="1:17" ht="15.75" customHeight="1">
      <c r="B44" s="4" t="s">
        <v>248</v>
      </c>
      <c r="C44" s="2" t="s">
        <v>249</v>
      </c>
      <c r="D44" s="2" t="s">
        <v>179</v>
      </c>
      <c r="E44" s="2">
        <v>15000000</v>
      </c>
      <c r="F44" s="2"/>
      <c r="G44" s="2"/>
      <c r="H44" s="2"/>
      <c r="I44" s="2"/>
      <c r="J44" s="2"/>
      <c r="K44" s="2"/>
      <c r="L44" s="2"/>
      <c r="M44" s="2"/>
      <c r="N44" s="2"/>
      <c r="O44" s="2"/>
      <c r="P44" s="2"/>
      <c r="Q44" s="2"/>
    </row>
    <row r="45" spans="1:17" ht="15.75" customHeight="1">
      <c r="B45" s="4" t="s">
        <v>250</v>
      </c>
      <c r="C45" s="20" t="s">
        <v>251</v>
      </c>
      <c r="D45" s="20" t="s">
        <v>22</v>
      </c>
      <c r="E45" s="20" t="s">
        <v>268</v>
      </c>
      <c r="F45" s="2"/>
      <c r="G45" s="2"/>
      <c r="H45" s="2"/>
      <c r="I45" s="2"/>
      <c r="J45" s="2"/>
      <c r="K45" s="2"/>
      <c r="L45" s="2"/>
      <c r="M45" s="2"/>
      <c r="N45" s="2"/>
      <c r="O45" s="2"/>
      <c r="P45" s="2"/>
      <c r="Q45" s="2"/>
    </row>
    <row r="46" spans="1:17" ht="15.75" customHeight="1">
      <c r="B46" s="2"/>
      <c r="C46" s="13" t="s">
        <v>269</v>
      </c>
      <c r="D46" s="2" t="s">
        <v>22</v>
      </c>
      <c r="E46" s="2">
        <v>0</v>
      </c>
      <c r="F46" s="2"/>
      <c r="G46" s="2"/>
      <c r="H46" s="2"/>
      <c r="I46" s="2"/>
      <c r="J46" s="2"/>
      <c r="K46" s="2"/>
      <c r="L46" s="2"/>
      <c r="M46" s="2"/>
      <c r="N46" s="2"/>
      <c r="O46" s="2"/>
      <c r="P46" s="2"/>
      <c r="Q46" s="2"/>
    </row>
    <row r="47" spans="1:17" ht="15.75" customHeight="1">
      <c r="B47" s="4"/>
      <c r="C47" s="2" t="s">
        <v>270</v>
      </c>
      <c r="D47" s="2" t="s">
        <v>22</v>
      </c>
      <c r="E47" s="2">
        <v>0</v>
      </c>
      <c r="F47" s="2"/>
      <c r="G47" s="2"/>
      <c r="H47" s="2"/>
      <c r="I47" s="2"/>
      <c r="J47" s="2"/>
      <c r="K47" s="2"/>
      <c r="L47" s="2"/>
      <c r="M47" s="2"/>
      <c r="N47" s="2"/>
      <c r="O47" s="2"/>
      <c r="P47" s="2"/>
      <c r="Q47" s="2"/>
    </row>
    <row r="48" spans="1:17" ht="15.75" customHeight="1">
      <c r="B48" s="4" t="s">
        <v>255</v>
      </c>
      <c r="C48" s="2" t="s">
        <v>256</v>
      </c>
      <c r="D48" s="2" t="s">
        <v>22</v>
      </c>
      <c r="E48" s="20" t="s">
        <v>271</v>
      </c>
      <c r="F48" s="2"/>
      <c r="G48" s="2"/>
      <c r="H48" s="2"/>
      <c r="I48" s="2"/>
      <c r="J48" s="2"/>
      <c r="K48" s="2"/>
      <c r="L48" s="2"/>
      <c r="M48" s="2"/>
      <c r="N48" s="2"/>
      <c r="O48" s="2"/>
      <c r="P48" s="2"/>
      <c r="Q48" s="2"/>
    </row>
    <row r="49" spans="1:17" ht="15.75" customHeight="1">
      <c r="B49" s="2"/>
      <c r="C49" s="2" t="s">
        <v>272</v>
      </c>
      <c r="D49" s="2" t="s">
        <v>22</v>
      </c>
      <c r="E49" s="2">
        <v>0</v>
      </c>
      <c r="F49" s="2"/>
      <c r="G49" s="2"/>
      <c r="H49" s="2"/>
      <c r="I49" s="2"/>
      <c r="J49" s="2"/>
      <c r="K49" s="2"/>
      <c r="L49" s="2"/>
      <c r="M49" s="2"/>
      <c r="N49" s="2"/>
      <c r="O49" s="2"/>
      <c r="P49" s="2"/>
      <c r="Q49" s="2"/>
    </row>
    <row r="50" spans="1:17" ht="15.75" customHeight="1">
      <c r="B50" s="2"/>
      <c r="C50" s="2" t="s">
        <v>273</v>
      </c>
      <c r="D50" s="2" t="s">
        <v>22</v>
      </c>
      <c r="E50" s="20">
        <v>0</v>
      </c>
      <c r="F50" s="2"/>
      <c r="G50" s="2"/>
      <c r="H50" s="2"/>
      <c r="I50" s="2"/>
      <c r="J50" s="2"/>
      <c r="K50" s="2"/>
      <c r="L50" s="2"/>
      <c r="M50" s="2"/>
      <c r="N50" s="2"/>
      <c r="O50" s="2"/>
      <c r="P50" s="2"/>
      <c r="Q50" s="2"/>
    </row>
    <row r="51" spans="1:17" ht="15.75" customHeight="1">
      <c r="B51" s="4" t="s">
        <v>260</v>
      </c>
      <c r="C51" s="2" t="s">
        <v>27</v>
      </c>
      <c r="D51" s="2" t="s">
        <v>22</v>
      </c>
      <c r="E51" s="20" t="s">
        <v>261</v>
      </c>
      <c r="F51" s="2"/>
      <c r="G51" s="2"/>
      <c r="H51" s="2"/>
      <c r="I51" s="2"/>
      <c r="J51" s="2"/>
      <c r="K51" s="2"/>
      <c r="L51" s="2"/>
      <c r="M51" s="2"/>
      <c r="N51" s="2"/>
      <c r="O51" s="2"/>
      <c r="P51" s="2"/>
      <c r="Q51" s="2"/>
    </row>
    <row r="52" spans="1:17" ht="15.75" customHeight="1">
      <c r="B52" s="2"/>
      <c r="C52" s="2" t="s">
        <v>262</v>
      </c>
      <c r="D52" s="2" t="s">
        <v>22</v>
      </c>
      <c r="E52" s="20">
        <v>0</v>
      </c>
      <c r="F52" s="2"/>
      <c r="G52" s="2"/>
      <c r="H52" s="2"/>
      <c r="I52" s="2"/>
      <c r="J52" s="2"/>
      <c r="K52" s="2"/>
      <c r="L52" s="2"/>
      <c r="M52" s="2"/>
      <c r="N52" s="2"/>
      <c r="O52" s="2"/>
      <c r="P52" s="2"/>
      <c r="Q52" s="2"/>
    </row>
    <row r="53" spans="1:17" ht="15.75" customHeight="1">
      <c r="B53" s="2"/>
      <c r="C53" s="2" t="s">
        <v>263</v>
      </c>
      <c r="D53" s="2" t="s">
        <v>22</v>
      </c>
      <c r="E53" s="20">
        <v>0</v>
      </c>
      <c r="F53" s="2"/>
      <c r="G53" s="2"/>
      <c r="H53" s="2"/>
      <c r="I53" s="2"/>
      <c r="J53" s="2"/>
      <c r="K53" s="2"/>
      <c r="L53" s="2"/>
      <c r="M53" s="2"/>
      <c r="N53" s="2"/>
      <c r="O53" s="2"/>
      <c r="P53" s="2"/>
      <c r="Q53" s="2"/>
    </row>
    <row r="54" spans="1:17" ht="15.75" customHeight="1">
      <c r="B54" s="2" t="s">
        <v>264</v>
      </c>
      <c r="C54" s="2" t="s">
        <v>239</v>
      </c>
      <c r="D54" s="2" t="s">
        <v>179</v>
      </c>
      <c r="E54" s="2">
        <v>300</v>
      </c>
      <c r="F54" s="2"/>
      <c r="G54" s="2"/>
      <c r="H54" s="2"/>
      <c r="I54" s="2"/>
      <c r="J54" s="2"/>
      <c r="K54" s="2"/>
      <c r="L54" s="2"/>
      <c r="M54" s="2"/>
      <c r="N54" s="2"/>
      <c r="O54" s="2"/>
      <c r="P54" s="2"/>
      <c r="Q54" s="2"/>
    </row>
    <row r="55" spans="1:17" ht="15.75" customHeight="1">
      <c r="B55" s="2" t="s">
        <v>265</v>
      </c>
      <c r="C55" s="2" t="s">
        <v>266</v>
      </c>
      <c r="D55" s="2" t="s">
        <v>22</v>
      </c>
      <c r="E55" s="2">
        <v>0</v>
      </c>
      <c r="F55" s="2"/>
      <c r="G55" s="2"/>
      <c r="H55" s="2"/>
      <c r="I55" s="2"/>
      <c r="J55" s="2"/>
      <c r="K55" s="2"/>
      <c r="L55" s="2"/>
      <c r="M55" s="2"/>
      <c r="N55" s="2"/>
      <c r="O55" s="2"/>
      <c r="P55" s="2"/>
      <c r="Q55" s="2"/>
    </row>
    <row r="56" spans="1:17" ht="15.75" customHeight="1">
      <c r="B56" s="2"/>
      <c r="C56" s="2"/>
      <c r="D56" s="2"/>
      <c r="E56" s="2"/>
      <c r="F56" s="2"/>
      <c r="G56" s="2"/>
      <c r="H56" s="2"/>
      <c r="I56" s="2"/>
      <c r="J56" s="2"/>
      <c r="K56" s="2"/>
      <c r="L56" s="2"/>
      <c r="M56" s="2"/>
      <c r="N56" s="2"/>
      <c r="O56" s="2"/>
      <c r="P56" s="2"/>
      <c r="Q56" s="2"/>
    </row>
    <row r="57" spans="1:17" ht="15.75" customHeight="1">
      <c r="B57" s="2"/>
      <c r="C57" s="2"/>
      <c r="D57" s="2"/>
      <c r="E57" s="2"/>
      <c r="F57" s="2"/>
      <c r="G57" s="2"/>
      <c r="H57" s="2"/>
      <c r="I57" s="2"/>
      <c r="J57" s="2"/>
      <c r="K57" s="2"/>
      <c r="L57" s="2"/>
      <c r="M57" s="13"/>
      <c r="N57" s="2"/>
      <c r="O57" s="2"/>
      <c r="P57" s="2"/>
      <c r="Q57" s="2"/>
    </row>
    <row r="58" spans="1:17" ht="15.75" customHeight="1">
      <c r="A58" s="3" t="s">
        <v>26</v>
      </c>
      <c r="B58" s="2"/>
      <c r="C58" s="2"/>
      <c r="D58" s="2"/>
      <c r="E58" s="2"/>
      <c r="F58" s="2"/>
      <c r="G58" s="2"/>
      <c r="H58" s="2"/>
      <c r="I58" s="2"/>
      <c r="J58" s="2"/>
      <c r="K58" s="3"/>
      <c r="L58" s="2"/>
      <c r="M58" s="2"/>
      <c r="N58" s="2"/>
      <c r="O58" s="2"/>
      <c r="P58" s="2"/>
      <c r="Q58" s="2"/>
    </row>
    <row r="59" spans="1:17" ht="15.75" customHeight="1">
      <c r="B59" s="2"/>
      <c r="C59" s="7" t="s">
        <v>27</v>
      </c>
      <c r="D59" s="7" t="s">
        <v>28</v>
      </c>
      <c r="E59" s="7" t="s">
        <v>29</v>
      </c>
      <c r="F59" s="7" t="s">
        <v>267</v>
      </c>
      <c r="G59" s="5" t="s">
        <v>239</v>
      </c>
      <c r="H59" s="2"/>
      <c r="I59" s="2"/>
      <c r="J59" s="2"/>
      <c r="K59" s="2"/>
      <c r="L59" s="2"/>
      <c r="M59" s="2"/>
      <c r="N59" s="2"/>
      <c r="O59" s="2"/>
      <c r="P59" s="2"/>
      <c r="Q59" s="2"/>
    </row>
    <row r="60" spans="1:17" ht="15.75" customHeight="1">
      <c r="B60" s="2"/>
      <c r="C60" s="14">
        <v>44</v>
      </c>
      <c r="D60" s="14">
        <v>175</v>
      </c>
      <c r="E60" s="14">
        <v>0</v>
      </c>
      <c r="F60" s="14">
        <v>0</v>
      </c>
      <c r="G60" s="14">
        <v>275</v>
      </c>
      <c r="H60" s="2"/>
      <c r="I60" s="2"/>
      <c r="J60" s="2"/>
      <c r="K60" s="2"/>
      <c r="L60" s="2"/>
      <c r="M60" s="2"/>
      <c r="N60" s="2"/>
      <c r="O60" s="2"/>
      <c r="P60" s="2"/>
      <c r="Q60" s="2"/>
    </row>
    <row r="61" spans="1:17" ht="15.75" customHeight="1">
      <c r="B61" s="2" t="s">
        <v>99</v>
      </c>
      <c r="C61" s="2">
        <v>1000</v>
      </c>
      <c r="D61" s="2">
        <v>1900</v>
      </c>
      <c r="E61" s="2">
        <v>2700</v>
      </c>
      <c r="F61" s="2">
        <v>3400</v>
      </c>
      <c r="G61" s="21"/>
      <c r="H61" s="8">
        <f t="shared" ref="H61:H68" si="0">SUMPRODUCT($C$60:$G$60,C61:G61)</f>
        <v>376500</v>
      </c>
      <c r="I61" s="2"/>
      <c r="J61" s="2"/>
      <c r="K61" s="2"/>
      <c r="L61" s="2"/>
      <c r="M61" s="2"/>
      <c r="N61" s="2"/>
      <c r="O61" s="21"/>
      <c r="P61" s="2"/>
      <c r="Q61" s="2"/>
    </row>
    <row r="62" spans="1:17" ht="15.75" customHeight="1">
      <c r="B62" s="2" t="s">
        <v>243</v>
      </c>
      <c r="C62" s="2">
        <v>0.18</v>
      </c>
      <c r="D62" s="2">
        <v>0.28000000000000003</v>
      </c>
      <c r="E62" s="2">
        <v>0.4</v>
      </c>
      <c r="F62" s="2">
        <v>0.5</v>
      </c>
      <c r="G62" s="2">
        <v>-0.21249999999999999</v>
      </c>
      <c r="H62" s="8">
        <f t="shared" si="0"/>
        <v>-1.5174999999999912</v>
      </c>
      <c r="I62" s="2" t="s">
        <v>179</v>
      </c>
      <c r="J62" s="2">
        <v>0</v>
      </c>
      <c r="K62" s="2"/>
      <c r="L62" s="2"/>
      <c r="M62" s="2"/>
      <c r="N62" s="2"/>
      <c r="O62" s="2"/>
      <c r="P62" s="2"/>
      <c r="Q62" s="2"/>
    </row>
    <row r="63" spans="1:17" ht="15.75" customHeight="1">
      <c r="B63" s="2" t="s">
        <v>248</v>
      </c>
      <c r="C63" s="2">
        <v>50000</v>
      </c>
      <c r="D63" s="2">
        <v>70000</v>
      </c>
      <c r="E63" s="2">
        <v>130000</v>
      </c>
      <c r="F63" s="2">
        <v>160000</v>
      </c>
      <c r="G63" s="2">
        <v>2000</v>
      </c>
      <c r="H63" s="8">
        <f t="shared" si="0"/>
        <v>15000000</v>
      </c>
      <c r="I63" s="2" t="s">
        <v>179</v>
      </c>
      <c r="J63" s="2">
        <v>15000000</v>
      </c>
      <c r="K63" s="2"/>
      <c r="L63" s="2"/>
      <c r="M63" s="2"/>
      <c r="N63" s="2"/>
      <c r="O63" s="2"/>
      <c r="P63" s="2"/>
      <c r="Q63" s="2"/>
    </row>
    <row r="64" spans="1:17" ht="15.75" customHeight="1">
      <c r="B64" s="2" t="s">
        <v>250</v>
      </c>
      <c r="C64" s="2">
        <v>-4.4999999999999998E-2</v>
      </c>
      <c r="D64" s="2">
        <v>-7.0000000000000007E-2</v>
      </c>
      <c r="E64" s="2">
        <v>0.3</v>
      </c>
      <c r="F64" s="2">
        <v>0.375</v>
      </c>
      <c r="G64" s="2">
        <v>5.3124999999999999E-2</v>
      </c>
      <c r="H64" s="8">
        <f t="shared" si="0"/>
        <v>0.3793749999999978</v>
      </c>
      <c r="I64" s="2" t="s">
        <v>22</v>
      </c>
      <c r="J64" s="2">
        <v>0</v>
      </c>
      <c r="K64" s="2"/>
      <c r="L64" s="2"/>
      <c r="M64" s="2"/>
      <c r="N64" s="2"/>
      <c r="O64" s="2"/>
      <c r="P64" s="2"/>
      <c r="Q64" s="2"/>
    </row>
    <row r="65" spans="1:17" ht="15.75" customHeight="1">
      <c r="B65" s="2" t="s">
        <v>255</v>
      </c>
      <c r="C65" s="2">
        <v>-1.7999999999999999E-2</v>
      </c>
      <c r="D65" s="2">
        <v>0.252</v>
      </c>
      <c r="E65" s="2">
        <v>-0.04</v>
      </c>
      <c r="F65" s="2">
        <v>-0.05</v>
      </c>
      <c r="G65" s="2">
        <v>2.1250000000000002E-2</v>
      </c>
      <c r="H65" s="8">
        <f t="shared" si="0"/>
        <v>49.15175</v>
      </c>
      <c r="I65" s="2" t="s">
        <v>22</v>
      </c>
      <c r="J65" s="2">
        <v>0</v>
      </c>
      <c r="K65" s="2"/>
      <c r="L65" s="2"/>
      <c r="M65" s="2"/>
      <c r="N65" s="2"/>
      <c r="O65" s="2"/>
      <c r="P65" s="2"/>
      <c r="Q65" s="2"/>
    </row>
    <row r="66" spans="1:17" ht="15.75" customHeight="1">
      <c r="B66" s="2" t="s">
        <v>260</v>
      </c>
      <c r="C66" s="2">
        <v>0.8</v>
      </c>
      <c r="D66" s="2">
        <v>-0.2</v>
      </c>
      <c r="E66" s="2">
        <v>-0.2</v>
      </c>
      <c r="F66" s="2">
        <v>-0.2</v>
      </c>
      <c r="G66" s="2"/>
      <c r="H66" s="8">
        <f t="shared" si="0"/>
        <v>0.20000000000000284</v>
      </c>
      <c r="I66" s="2" t="s">
        <v>22</v>
      </c>
      <c r="J66" s="2">
        <v>0</v>
      </c>
      <c r="K66" s="2"/>
      <c r="L66" s="2"/>
      <c r="M66" s="2"/>
      <c r="N66" s="2"/>
      <c r="O66" s="2"/>
      <c r="P66" s="2"/>
      <c r="Q66" s="2"/>
    </row>
    <row r="67" spans="1:17" ht="15.75" customHeight="1">
      <c r="B67" s="2" t="s">
        <v>264</v>
      </c>
      <c r="C67" s="2"/>
      <c r="D67" s="2"/>
      <c r="E67" s="2"/>
      <c r="F67" s="2"/>
      <c r="G67" s="2">
        <v>1</v>
      </c>
      <c r="H67" s="8">
        <f t="shared" si="0"/>
        <v>275</v>
      </c>
      <c r="I67" s="2" t="s">
        <v>179</v>
      </c>
      <c r="J67" s="2">
        <v>300</v>
      </c>
      <c r="K67" s="2"/>
      <c r="L67" s="2"/>
      <c r="M67" s="2"/>
      <c r="N67" s="2"/>
      <c r="O67" s="2"/>
      <c r="P67" s="2"/>
      <c r="Q67" s="2"/>
    </row>
    <row r="68" spans="1:17" ht="15.75" customHeight="1">
      <c r="B68" s="2" t="s">
        <v>265</v>
      </c>
      <c r="C68" s="2">
        <v>1</v>
      </c>
      <c r="D68" s="2">
        <v>1</v>
      </c>
      <c r="E68" s="2">
        <v>1</v>
      </c>
      <c r="F68" s="2">
        <v>1</v>
      </c>
      <c r="G68" s="2">
        <v>1</v>
      </c>
      <c r="H68" s="8">
        <f t="shared" si="0"/>
        <v>494</v>
      </c>
      <c r="I68" s="2" t="s">
        <v>22</v>
      </c>
      <c r="J68" s="2">
        <v>0</v>
      </c>
      <c r="K68" s="2"/>
      <c r="L68" s="2"/>
      <c r="M68" s="2"/>
      <c r="N68" s="2"/>
      <c r="O68" s="2"/>
      <c r="P68" s="2"/>
      <c r="Q68" s="2"/>
    </row>
    <row r="69" spans="1:17" ht="15.75" customHeight="1"/>
    <row r="70" spans="1:17" ht="15.75" customHeight="1">
      <c r="A70" s="3" t="s">
        <v>31</v>
      </c>
    </row>
    <row r="71" spans="1:17" ht="15.75" customHeight="1">
      <c r="B71" s="2" t="s">
        <v>32</v>
      </c>
      <c r="M71" s="13"/>
      <c r="N71" s="13"/>
    </row>
    <row r="72" spans="1:17" ht="15.75" customHeight="1">
      <c r="C72" s="52" t="s">
        <v>274</v>
      </c>
      <c r="D72" s="43"/>
      <c r="E72" s="43"/>
      <c r="F72" s="43"/>
      <c r="G72" s="43"/>
      <c r="H72" s="43"/>
      <c r="I72" s="44"/>
    </row>
    <row r="73" spans="1:17" ht="15.75" customHeight="1">
      <c r="C73" s="45"/>
      <c r="D73" s="46"/>
      <c r="E73" s="46"/>
      <c r="F73" s="46"/>
      <c r="G73" s="46"/>
      <c r="H73" s="46"/>
      <c r="I73" s="47"/>
    </row>
    <row r="74" spans="1:17" ht="15.75" customHeight="1">
      <c r="C74" s="45"/>
      <c r="D74" s="46"/>
      <c r="E74" s="46"/>
      <c r="F74" s="46"/>
      <c r="G74" s="46"/>
      <c r="H74" s="46"/>
      <c r="I74" s="47"/>
    </row>
    <row r="75" spans="1:17" ht="15.75" customHeight="1">
      <c r="C75" s="45"/>
      <c r="D75" s="46"/>
      <c r="E75" s="46"/>
      <c r="F75" s="46"/>
      <c r="G75" s="46"/>
      <c r="H75" s="46"/>
      <c r="I75" s="47"/>
    </row>
    <row r="76" spans="1:17" ht="15.75" customHeight="1">
      <c r="C76" s="45"/>
      <c r="D76" s="46"/>
      <c r="E76" s="46"/>
      <c r="F76" s="46"/>
      <c r="G76" s="46"/>
      <c r="H76" s="46"/>
      <c r="I76" s="47"/>
    </row>
    <row r="77" spans="1:17" ht="15.75" customHeight="1">
      <c r="C77" s="45"/>
      <c r="D77" s="46"/>
      <c r="E77" s="46"/>
      <c r="F77" s="46"/>
      <c r="G77" s="46"/>
      <c r="H77" s="46"/>
      <c r="I77" s="47"/>
    </row>
    <row r="78" spans="1:17" ht="15.75" customHeight="1">
      <c r="C78" s="45"/>
      <c r="D78" s="46"/>
      <c r="E78" s="46"/>
      <c r="F78" s="46"/>
      <c r="G78" s="46"/>
      <c r="H78" s="46"/>
      <c r="I78" s="47"/>
    </row>
    <row r="79" spans="1:17" ht="15.75" customHeight="1">
      <c r="C79" s="48"/>
      <c r="D79" s="49"/>
      <c r="E79" s="49"/>
      <c r="F79" s="49"/>
      <c r="G79" s="49"/>
      <c r="H79" s="49"/>
      <c r="I79" s="50"/>
    </row>
    <row r="80" spans="1: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23:C24"/>
    <mergeCell ref="C72:I79"/>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86"/>
  <sheetViews>
    <sheetView tabSelected="1" topLeftCell="B40" zoomScaleNormal="100" workbookViewId="0">
      <selection activeCell="B86" sqref="B85:B86"/>
    </sheetView>
  </sheetViews>
  <sheetFormatPr baseColWidth="10" defaultColWidth="12.5703125" defaultRowHeight="15" customHeight="1"/>
  <cols>
    <col min="1" max="1" width="42.140625" bestFit="1" customWidth="1"/>
    <col min="2" max="2" width="62.5703125" bestFit="1" customWidth="1"/>
    <col min="3" max="3" width="65.140625" bestFit="1" customWidth="1"/>
    <col min="5" max="5" width="30.85546875" customWidth="1"/>
    <col min="6" max="6" width="17.42578125" customWidth="1"/>
    <col min="7" max="7" width="25.7109375" customWidth="1"/>
    <col min="10" max="10" width="5" customWidth="1"/>
  </cols>
  <sheetData>
    <row r="1" spans="1:12">
      <c r="A1" s="53" t="s">
        <v>275</v>
      </c>
      <c r="B1" s="46"/>
      <c r="C1" s="22"/>
      <c r="D1" s="22"/>
      <c r="E1" s="22"/>
      <c r="F1" s="22"/>
      <c r="G1" s="22"/>
      <c r="H1" s="22"/>
      <c r="I1" s="22"/>
      <c r="J1" s="22"/>
      <c r="K1" s="22"/>
      <c r="L1" s="22"/>
    </row>
    <row r="2" spans="1:12">
      <c r="A2" s="53" t="s">
        <v>276</v>
      </c>
      <c r="B2" s="46"/>
      <c r="C2" s="46"/>
      <c r="D2" s="46"/>
      <c r="E2" s="46"/>
      <c r="F2" s="22"/>
      <c r="G2" s="22"/>
      <c r="H2" s="22"/>
      <c r="I2" s="22"/>
      <c r="J2" s="22"/>
      <c r="K2" s="22"/>
      <c r="L2" s="22"/>
    </row>
    <row r="3" spans="1:12">
      <c r="A3" s="53" t="s">
        <v>197</v>
      </c>
      <c r="B3" s="46"/>
      <c r="C3" s="46"/>
      <c r="D3" s="46"/>
      <c r="E3" s="46"/>
      <c r="F3" s="22"/>
      <c r="G3" s="22"/>
      <c r="H3" s="22"/>
      <c r="I3" s="22"/>
      <c r="J3" s="22"/>
      <c r="K3" s="22"/>
      <c r="L3" s="22"/>
    </row>
    <row r="4" spans="1:12">
      <c r="A4" s="53" t="s">
        <v>277</v>
      </c>
      <c r="B4" s="46"/>
      <c r="C4" s="22"/>
      <c r="D4" s="22"/>
      <c r="E4" s="22"/>
      <c r="F4" s="22"/>
      <c r="G4" s="22"/>
      <c r="H4" s="22"/>
      <c r="I4" s="22"/>
      <c r="J4" s="22"/>
      <c r="K4" s="22"/>
      <c r="L4" s="22"/>
    </row>
    <row r="5" spans="1:12">
      <c r="A5" s="22" t="s">
        <v>199</v>
      </c>
      <c r="B5" s="22"/>
      <c r="C5" s="22"/>
      <c r="D5" s="22"/>
      <c r="E5" s="22"/>
      <c r="F5" s="22"/>
      <c r="G5" s="22"/>
      <c r="H5" s="22"/>
      <c r="I5" s="22"/>
      <c r="J5" s="22"/>
      <c r="K5" s="22"/>
      <c r="L5" s="22"/>
    </row>
    <row r="6" spans="1:12">
      <c r="A6" s="54" t="s">
        <v>278</v>
      </c>
      <c r="B6" s="46"/>
      <c r="C6" s="46"/>
      <c r="D6" s="22"/>
      <c r="E6" s="22"/>
      <c r="F6" s="22"/>
      <c r="G6" s="22"/>
      <c r="H6" s="22"/>
      <c r="I6" s="22"/>
      <c r="J6" s="22"/>
      <c r="K6" s="22"/>
      <c r="L6" s="22"/>
    </row>
    <row r="7" spans="1:12">
      <c r="A7" s="53" t="s">
        <v>201</v>
      </c>
      <c r="B7" s="46"/>
      <c r="C7" s="46"/>
      <c r="D7" s="22"/>
      <c r="E7" s="22"/>
      <c r="F7" s="22"/>
      <c r="G7" s="22"/>
      <c r="H7" s="22"/>
      <c r="I7" s="22"/>
      <c r="J7" s="22"/>
      <c r="K7" s="22"/>
      <c r="L7" s="22"/>
    </row>
    <row r="8" spans="1:12">
      <c r="A8" s="53" t="s">
        <v>202</v>
      </c>
      <c r="B8" s="46"/>
      <c r="C8" s="46"/>
      <c r="D8" s="22"/>
      <c r="E8" s="22"/>
      <c r="F8" s="22"/>
      <c r="G8" s="22"/>
      <c r="H8" s="22"/>
      <c r="I8" s="22"/>
      <c r="J8" s="22"/>
      <c r="K8" s="22"/>
      <c r="L8" s="22"/>
    </row>
    <row r="9" spans="1:12">
      <c r="A9" s="54" t="s">
        <v>203</v>
      </c>
      <c r="B9" s="46"/>
      <c r="C9" s="46"/>
      <c r="D9" s="46"/>
      <c r="E9" s="46"/>
      <c r="F9" s="22"/>
      <c r="G9" s="22"/>
      <c r="H9" s="22"/>
      <c r="I9" s="22"/>
      <c r="J9" s="22"/>
      <c r="K9" s="22"/>
      <c r="L9" s="22"/>
    </row>
    <row r="10" spans="1:12">
      <c r="A10" s="54" t="s">
        <v>204</v>
      </c>
      <c r="B10" s="46"/>
      <c r="C10" s="46"/>
      <c r="D10" s="22"/>
      <c r="E10" s="22"/>
      <c r="F10" s="22"/>
      <c r="G10" s="22"/>
      <c r="H10" s="22"/>
      <c r="I10" s="22"/>
      <c r="J10" s="22"/>
      <c r="K10" s="22"/>
      <c r="L10" s="22"/>
    </row>
    <row r="11" spans="1:12">
      <c r="A11" s="53" t="s">
        <v>279</v>
      </c>
      <c r="B11" s="46"/>
      <c r="C11" s="46"/>
      <c r="D11" s="22"/>
      <c r="E11" s="22"/>
      <c r="F11" s="22"/>
      <c r="G11" s="22"/>
      <c r="H11" s="22"/>
      <c r="I11" s="22"/>
      <c r="J11" s="22"/>
      <c r="K11" s="22"/>
      <c r="L11" s="22"/>
    </row>
    <row r="12" spans="1:12">
      <c r="A12" s="53" t="s">
        <v>206</v>
      </c>
      <c r="B12" s="46"/>
      <c r="C12" s="22"/>
      <c r="D12" s="22"/>
      <c r="E12" s="22"/>
      <c r="F12" s="22"/>
      <c r="G12" s="22"/>
      <c r="H12" s="22"/>
      <c r="I12" s="22"/>
      <c r="J12" s="22"/>
      <c r="K12" s="22"/>
      <c r="L12" s="22"/>
    </row>
    <row r="13" spans="1:12">
      <c r="A13" s="59" t="s">
        <v>207</v>
      </c>
      <c r="B13" s="60"/>
      <c r="C13" s="22"/>
      <c r="D13" s="22"/>
      <c r="E13" s="22"/>
      <c r="F13" s="22"/>
      <c r="G13" s="22"/>
      <c r="H13" s="22"/>
      <c r="I13" s="22"/>
      <c r="J13" s="22"/>
      <c r="K13" s="22"/>
      <c r="L13" s="22"/>
    </row>
    <row r="14" spans="1:12">
      <c r="A14" s="22"/>
      <c r="B14" s="22"/>
      <c r="C14" s="22"/>
      <c r="D14" s="22" t="s">
        <v>208</v>
      </c>
      <c r="E14" s="22"/>
      <c r="F14" s="22"/>
      <c r="G14" s="22"/>
      <c r="H14" s="22"/>
      <c r="I14" s="22"/>
      <c r="J14" s="22"/>
      <c r="K14" s="22"/>
      <c r="L14" s="22"/>
    </row>
    <row r="15" spans="1:12">
      <c r="A15" s="22" t="s">
        <v>212</v>
      </c>
      <c r="B15" s="24" t="s">
        <v>213</v>
      </c>
      <c r="C15" s="25" t="s">
        <v>214</v>
      </c>
      <c r="D15" s="24" t="s">
        <v>280</v>
      </c>
      <c r="E15" s="22"/>
      <c r="F15" s="22"/>
      <c r="G15" s="22"/>
      <c r="H15" s="22"/>
      <c r="I15" s="22"/>
      <c r="J15" s="22"/>
      <c r="K15" s="22"/>
      <c r="L15" s="22"/>
    </row>
    <row r="16" spans="1:12">
      <c r="A16" s="22" t="s">
        <v>209</v>
      </c>
      <c r="B16" s="24" t="s">
        <v>210</v>
      </c>
      <c r="C16" s="25" t="s">
        <v>211</v>
      </c>
      <c r="D16" s="24" t="s">
        <v>281</v>
      </c>
      <c r="E16" s="22"/>
      <c r="F16" s="22"/>
      <c r="G16" s="22"/>
      <c r="H16" s="22"/>
      <c r="I16" s="22"/>
      <c r="J16" s="22"/>
      <c r="K16" s="22"/>
      <c r="L16" s="22"/>
    </row>
    <row r="17" spans="1:12">
      <c r="A17" s="22" t="s">
        <v>216</v>
      </c>
      <c r="B17" s="24">
        <v>2000</v>
      </c>
      <c r="C17" s="25"/>
      <c r="D17" s="24">
        <v>2000</v>
      </c>
      <c r="E17" s="22"/>
      <c r="F17" s="22"/>
      <c r="G17" s="22"/>
      <c r="H17" s="22"/>
      <c r="I17" s="22"/>
      <c r="J17" s="22"/>
      <c r="K17" s="22"/>
      <c r="L17" s="22"/>
    </row>
    <row r="18" spans="1:12">
      <c r="A18" s="22" t="s">
        <v>282</v>
      </c>
      <c r="B18" s="24" t="s">
        <v>283</v>
      </c>
      <c r="C18" s="25" t="s">
        <v>284</v>
      </c>
      <c r="D18" s="24" t="s">
        <v>285</v>
      </c>
      <c r="E18" s="22"/>
      <c r="F18" s="22"/>
      <c r="G18" s="22"/>
      <c r="H18" s="22"/>
      <c r="I18" s="22"/>
      <c r="J18" s="22"/>
      <c r="K18" s="22"/>
      <c r="L18" s="22"/>
    </row>
    <row r="19" spans="1:12">
      <c r="A19" s="22" t="s">
        <v>286</v>
      </c>
      <c r="B19" s="24" t="s">
        <v>218</v>
      </c>
      <c r="C19" s="25" t="s">
        <v>287</v>
      </c>
      <c r="D19" s="24" t="s">
        <v>288</v>
      </c>
      <c r="E19" s="22" t="s">
        <v>289</v>
      </c>
      <c r="F19" s="22"/>
      <c r="G19" s="22"/>
      <c r="H19" s="22"/>
      <c r="I19" s="22"/>
      <c r="J19" s="22"/>
      <c r="K19" s="22"/>
      <c r="L19" s="22"/>
    </row>
    <row r="20" spans="1:12">
      <c r="A20" s="22" t="s">
        <v>217</v>
      </c>
      <c r="B20" s="24" t="s">
        <v>218</v>
      </c>
      <c r="C20" s="25" t="s">
        <v>219</v>
      </c>
      <c r="D20" s="24" t="s">
        <v>290</v>
      </c>
      <c r="E20" s="22" t="s">
        <v>291</v>
      </c>
      <c r="F20" s="22"/>
      <c r="G20" s="22"/>
      <c r="H20" s="22"/>
      <c r="I20" s="22"/>
      <c r="J20" s="22"/>
      <c r="K20" s="22"/>
      <c r="L20" s="22"/>
    </row>
    <row r="21" spans="1:12">
      <c r="A21" s="22"/>
      <c r="B21" s="22"/>
      <c r="C21" s="22"/>
      <c r="D21" s="22"/>
      <c r="E21" s="22"/>
      <c r="F21" s="22"/>
      <c r="G21" s="22"/>
      <c r="H21" s="22"/>
      <c r="I21" s="22"/>
      <c r="J21" s="22"/>
      <c r="K21" s="22"/>
      <c r="L21" s="22"/>
    </row>
    <row r="22" spans="1:12">
      <c r="A22" s="22"/>
      <c r="B22" s="22"/>
      <c r="C22" s="22"/>
      <c r="D22" s="22"/>
      <c r="E22" s="22"/>
      <c r="F22" s="22"/>
      <c r="G22" s="22"/>
      <c r="H22" s="22"/>
      <c r="I22" s="22"/>
      <c r="J22" s="22"/>
      <c r="K22" s="22"/>
      <c r="L22" s="22"/>
    </row>
    <row r="23" spans="1:12">
      <c r="A23" s="22" t="s">
        <v>220</v>
      </c>
      <c r="B23" s="22" t="s">
        <v>221</v>
      </c>
      <c r="C23" s="22" t="s">
        <v>222</v>
      </c>
      <c r="D23" s="22" t="s">
        <v>223</v>
      </c>
      <c r="E23" s="22" t="s">
        <v>224</v>
      </c>
      <c r="F23" s="22"/>
      <c r="G23" s="22"/>
      <c r="H23" s="22"/>
      <c r="I23" s="22"/>
      <c r="J23" s="22"/>
      <c r="K23" s="22"/>
      <c r="L23" s="22"/>
    </row>
    <row r="24" spans="1:12">
      <c r="A24" s="22" t="s">
        <v>225</v>
      </c>
      <c r="B24" s="24" t="s">
        <v>292</v>
      </c>
      <c r="C24" s="26" t="s">
        <v>226</v>
      </c>
      <c r="D24" s="24" t="s">
        <v>293</v>
      </c>
      <c r="E24" s="24" t="s">
        <v>294</v>
      </c>
      <c r="F24" s="22"/>
      <c r="G24" s="22"/>
      <c r="H24" s="22"/>
      <c r="I24" s="22"/>
      <c r="J24" s="22"/>
      <c r="K24" s="22"/>
      <c r="L24" s="22"/>
    </row>
    <row r="25" spans="1:12">
      <c r="A25" s="22" t="s">
        <v>227</v>
      </c>
      <c r="B25" s="24" t="s">
        <v>295</v>
      </c>
      <c r="C25" s="26" t="s">
        <v>228</v>
      </c>
      <c r="D25" s="24" t="s">
        <v>296</v>
      </c>
      <c r="E25" s="24" t="s">
        <v>297</v>
      </c>
      <c r="F25" s="22"/>
      <c r="G25" s="22"/>
      <c r="H25" s="22"/>
      <c r="I25" s="22"/>
      <c r="J25" s="22"/>
      <c r="K25" s="22"/>
      <c r="L25" s="22"/>
    </row>
    <row r="26" spans="1:12">
      <c r="A26" s="22" t="s">
        <v>229</v>
      </c>
      <c r="B26" s="24" t="s">
        <v>298</v>
      </c>
      <c r="C26" s="55" t="s">
        <v>230</v>
      </c>
      <c r="D26" s="24" t="s">
        <v>299</v>
      </c>
      <c r="E26" s="24" t="s">
        <v>300</v>
      </c>
      <c r="F26" s="22"/>
      <c r="G26" s="22"/>
      <c r="H26" s="22"/>
      <c r="I26" s="22"/>
      <c r="J26" s="22"/>
      <c r="K26" s="22"/>
      <c r="L26" s="22"/>
    </row>
    <row r="27" spans="1:12">
      <c r="A27" s="22" t="s">
        <v>231</v>
      </c>
      <c r="B27" s="24" t="s">
        <v>301</v>
      </c>
      <c r="C27" s="46"/>
      <c r="D27" s="24" t="s">
        <v>302</v>
      </c>
      <c r="E27" s="24" t="s">
        <v>303</v>
      </c>
      <c r="F27" s="22"/>
      <c r="G27" s="22"/>
      <c r="H27" s="22"/>
      <c r="I27" s="22"/>
      <c r="J27" s="22"/>
      <c r="K27" s="22"/>
      <c r="L27" s="22"/>
    </row>
    <row r="28" spans="1:12">
      <c r="A28" s="22"/>
      <c r="B28" s="22"/>
      <c r="C28" s="22"/>
      <c r="D28" s="22"/>
      <c r="E28" s="22"/>
      <c r="F28" s="22"/>
      <c r="G28" s="22"/>
      <c r="H28" s="22"/>
      <c r="I28" s="22"/>
      <c r="J28" s="22"/>
      <c r="K28" s="22"/>
      <c r="L28" s="22"/>
    </row>
    <row r="29" spans="1:12">
      <c r="A29" s="27" t="s">
        <v>8</v>
      </c>
      <c r="B29" s="22"/>
      <c r="C29" s="22"/>
      <c r="D29" s="22"/>
      <c r="E29" s="22"/>
      <c r="F29" s="22"/>
      <c r="G29" s="22"/>
      <c r="H29" s="22"/>
      <c r="I29" s="22"/>
      <c r="J29" s="22"/>
      <c r="K29" s="22"/>
      <c r="L29" s="22"/>
    </row>
    <row r="30" spans="1:12">
      <c r="A30" s="22"/>
      <c r="B30" s="22" t="s">
        <v>232</v>
      </c>
      <c r="C30" s="22" t="s">
        <v>233</v>
      </c>
      <c r="D30" s="53" t="s">
        <v>234</v>
      </c>
      <c r="E30" s="46"/>
      <c r="F30" s="46"/>
      <c r="G30" s="46"/>
      <c r="H30" s="46"/>
      <c r="I30" s="46"/>
      <c r="J30" s="22"/>
      <c r="K30" s="22"/>
      <c r="L30" s="22"/>
    </row>
    <row r="31" spans="1:12">
      <c r="A31" s="22"/>
      <c r="B31" s="22"/>
      <c r="C31" s="22"/>
      <c r="D31" s="22"/>
      <c r="E31" s="22"/>
      <c r="F31" s="22"/>
      <c r="G31" s="22"/>
      <c r="H31" s="22"/>
      <c r="I31" s="22"/>
      <c r="J31" s="22"/>
      <c r="K31" s="22"/>
      <c r="L31" s="22"/>
    </row>
    <row r="32" spans="1:12">
      <c r="A32" s="27" t="s">
        <v>13</v>
      </c>
      <c r="B32" s="22"/>
      <c r="C32" s="22"/>
      <c r="D32" s="22"/>
      <c r="E32" s="22"/>
      <c r="F32" s="22"/>
      <c r="G32" s="22"/>
      <c r="H32" s="22"/>
      <c r="I32" s="22"/>
      <c r="J32" s="22"/>
      <c r="K32" s="22"/>
      <c r="L32" s="22"/>
    </row>
    <row r="33" spans="1:12">
      <c r="A33" s="27"/>
      <c r="B33" s="22" t="s">
        <v>68</v>
      </c>
      <c r="C33" s="22" t="s">
        <v>235</v>
      </c>
      <c r="D33" s="22"/>
      <c r="E33" s="22"/>
      <c r="F33" s="22"/>
      <c r="G33" s="22"/>
      <c r="H33" s="22"/>
      <c r="I33" s="22"/>
      <c r="J33" s="22"/>
      <c r="K33" s="22"/>
      <c r="L33" s="22"/>
    </row>
    <row r="34" spans="1:12">
      <c r="A34" s="27"/>
      <c r="B34" s="22"/>
      <c r="C34" s="22" t="s">
        <v>236</v>
      </c>
      <c r="D34" s="22"/>
      <c r="E34" s="22"/>
      <c r="F34" s="22"/>
      <c r="G34" s="22"/>
      <c r="H34" s="22"/>
      <c r="I34" s="22"/>
      <c r="J34" s="22"/>
      <c r="K34" s="22"/>
      <c r="L34" s="22"/>
    </row>
    <row r="35" spans="1:12">
      <c r="A35" s="27"/>
      <c r="B35" s="22"/>
      <c r="C35" s="22" t="s">
        <v>237</v>
      </c>
      <c r="D35" s="22"/>
      <c r="E35" s="22"/>
      <c r="F35" s="22"/>
      <c r="G35" s="22"/>
      <c r="H35" s="22"/>
      <c r="I35" s="22"/>
      <c r="J35" s="22"/>
      <c r="K35" s="22"/>
      <c r="L35" s="22"/>
    </row>
    <row r="36" spans="1:12">
      <c r="A36" s="27"/>
      <c r="B36" s="22"/>
      <c r="C36" s="28" t="s">
        <v>238</v>
      </c>
      <c r="D36" s="22"/>
      <c r="E36" s="22"/>
      <c r="F36" s="22"/>
      <c r="G36" s="22"/>
      <c r="H36" s="22"/>
      <c r="I36" s="22"/>
      <c r="J36" s="22"/>
      <c r="K36" s="22"/>
      <c r="L36" s="22"/>
    </row>
    <row r="37" spans="1:12">
      <c r="A37" s="27"/>
      <c r="B37" s="22" t="s">
        <v>291</v>
      </c>
      <c r="C37" s="22" t="s">
        <v>304</v>
      </c>
      <c r="D37" s="22"/>
      <c r="E37" s="22"/>
      <c r="F37" s="22"/>
      <c r="G37" s="22"/>
      <c r="H37" s="22"/>
      <c r="I37" s="22"/>
      <c r="J37" s="22"/>
      <c r="K37" s="22"/>
      <c r="L37" s="22"/>
    </row>
    <row r="38" spans="1:12">
      <c r="A38" s="22"/>
      <c r="B38" s="22" t="s">
        <v>289</v>
      </c>
      <c r="C38" s="53" t="s">
        <v>305</v>
      </c>
      <c r="D38" s="46"/>
      <c r="E38" s="22"/>
      <c r="F38" s="22"/>
      <c r="G38" s="22"/>
      <c r="H38" s="22"/>
      <c r="I38" s="22"/>
      <c r="J38" s="22"/>
      <c r="K38" s="22"/>
      <c r="L38" s="22"/>
    </row>
    <row r="39" spans="1:12">
      <c r="A39" s="22"/>
      <c r="B39" s="22" t="s">
        <v>239</v>
      </c>
      <c r="C39" s="22" t="s">
        <v>388</v>
      </c>
      <c r="E39" s="22"/>
      <c r="F39" s="22"/>
      <c r="G39" s="22"/>
      <c r="H39" s="22"/>
      <c r="I39" s="22"/>
      <c r="J39" s="22"/>
      <c r="K39" s="22"/>
      <c r="L39" s="22"/>
    </row>
    <row r="40" spans="1:12">
      <c r="A40" s="22"/>
      <c r="B40" s="22"/>
      <c r="C40" s="22"/>
      <c r="D40" s="22"/>
      <c r="E40" s="22"/>
      <c r="F40" s="22"/>
      <c r="G40" s="22"/>
      <c r="H40" s="22"/>
      <c r="I40" s="22"/>
      <c r="J40" s="22"/>
      <c r="K40" s="22"/>
      <c r="L40" s="22"/>
    </row>
    <row r="41" spans="1:12">
      <c r="A41" s="27" t="s">
        <v>16</v>
      </c>
      <c r="B41" s="22"/>
      <c r="C41" s="22"/>
      <c r="D41" s="22"/>
      <c r="E41" s="22"/>
      <c r="F41" s="22"/>
      <c r="G41" s="22"/>
      <c r="H41" s="22"/>
      <c r="I41" s="22"/>
      <c r="J41" s="22"/>
      <c r="K41" s="22"/>
      <c r="L41" s="22"/>
    </row>
    <row r="42" spans="1:12">
      <c r="A42" s="22"/>
      <c r="B42" s="22" t="s">
        <v>241</v>
      </c>
      <c r="C42" s="25" t="s">
        <v>242</v>
      </c>
      <c r="D42" s="22"/>
      <c r="E42" s="22"/>
      <c r="F42" s="22"/>
      <c r="G42" s="22"/>
      <c r="H42" s="22"/>
      <c r="I42" s="22"/>
      <c r="J42" s="22"/>
      <c r="K42" s="22"/>
      <c r="L42" s="22"/>
    </row>
    <row r="43" spans="1:12">
      <c r="A43" s="27" t="s">
        <v>19</v>
      </c>
      <c r="B43" s="22"/>
      <c r="C43" s="22"/>
      <c r="D43" s="22"/>
      <c r="E43" s="22"/>
      <c r="F43" s="22"/>
      <c r="G43" s="22"/>
      <c r="H43" s="22"/>
      <c r="I43" s="22"/>
      <c r="J43" s="22"/>
      <c r="K43" s="22"/>
      <c r="L43" s="22"/>
    </row>
    <row r="44" spans="1:12">
      <c r="A44" s="27"/>
      <c r="B44" s="22"/>
      <c r="C44" s="22"/>
      <c r="D44" s="22"/>
      <c r="E44" s="22"/>
      <c r="F44" s="22"/>
      <c r="G44" s="22"/>
      <c r="H44" s="22"/>
      <c r="I44" s="22"/>
      <c r="J44" s="22"/>
      <c r="K44" s="22"/>
      <c r="L44" s="22"/>
    </row>
    <row r="45" spans="1:12">
      <c r="A45" s="27"/>
      <c r="B45" s="22"/>
      <c r="C45" s="22" t="s">
        <v>289</v>
      </c>
      <c r="D45" s="29" t="s">
        <v>90</v>
      </c>
      <c r="E45" s="22" t="s">
        <v>306</v>
      </c>
      <c r="F45" s="22"/>
      <c r="G45" s="22"/>
      <c r="H45" s="22"/>
      <c r="I45" s="22"/>
      <c r="J45" s="22"/>
      <c r="K45" s="22"/>
      <c r="L45" s="22"/>
    </row>
    <row r="46" spans="1:12">
      <c r="A46" s="22"/>
      <c r="B46" s="22" t="s">
        <v>243</v>
      </c>
      <c r="C46" s="22" t="s">
        <v>244</v>
      </c>
      <c r="D46" s="22" t="s">
        <v>179</v>
      </c>
      <c r="E46" s="22" t="s">
        <v>307</v>
      </c>
      <c r="F46" s="23"/>
      <c r="G46" s="22"/>
      <c r="H46" s="22"/>
      <c r="I46" s="22"/>
      <c r="J46" s="22"/>
      <c r="K46" s="22"/>
      <c r="L46" s="22"/>
    </row>
    <row r="47" spans="1:12">
      <c r="A47" s="22"/>
      <c r="B47" s="22"/>
      <c r="C47" s="22" t="s">
        <v>308</v>
      </c>
      <c r="D47" s="22" t="s">
        <v>179</v>
      </c>
      <c r="E47" s="24">
        <v>0</v>
      </c>
      <c r="F47" s="22"/>
      <c r="G47" s="22"/>
      <c r="H47" s="22"/>
      <c r="I47" s="22"/>
      <c r="J47" s="22"/>
      <c r="K47" s="22"/>
      <c r="L47" s="22"/>
    </row>
    <row r="48" spans="1:12">
      <c r="A48" s="22"/>
      <c r="B48" s="22" t="s">
        <v>248</v>
      </c>
      <c r="C48" s="22" t="s">
        <v>309</v>
      </c>
      <c r="D48" s="22" t="s">
        <v>179</v>
      </c>
      <c r="E48" s="24">
        <v>15000000</v>
      </c>
      <c r="F48" s="22"/>
      <c r="G48" s="22"/>
      <c r="H48" s="22"/>
      <c r="I48" s="22"/>
      <c r="J48" s="22"/>
      <c r="K48" s="22"/>
      <c r="L48" s="22"/>
    </row>
    <row r="49" spans="1:12">
      <c r="A49" s="22"/>
      <c r="B49" s="22" t="s">
        <v>250</v>
      </c>
      <c r="C49" s="22" t="s">
        <v>251</v>
      </c>
      <c r="D49" s="22" t="s">
        <v>22</v>
      </c>
      <c r="E49" s="53" t="s">
        <v>268</v>
      </c>
      <c r="F49" s="46"/>
      <c r="G49" s="46"/>
      <c r="H49" s="22"/>
      <c r="I49" s="22"/>
      <c r="J49" s="22"/>
      <c r="K49" s="22"/>
      <c r="L49" s="22"/>
    </row>
    <row r="50" spans="1:12">
      <c r="A50" s="22"/>
      <c r="B50" s="22"/>
      <c r="C50" s="22" t="s">
        <v>310</v>
      </c>
      <c r="D50" s="22" t="s">
        <v>22</v>
      </c>
      <c r="E50" s="24">
        <v>0</v>
      </c>
      <c r="F50" s="22"/>
      <c r="G50" s="22"/>
      <c r="H50" s="22"/>
      <c r="I50" s="22"/>
      <c r="J50" s="22"/>
      <c r="K50" s="22"/>
      <c r="L50" s="22"/>
    </row>
    <row r="51" spans="1:12">
      <c r="A51" s="22"/>
      <c r="B51" s="22" t="s">
        <v>255</v>
      </c>
      <c r="C51" s="22" t="s">
        <v>256</v>
      </c>
      <c r="D51" s="22" t="s">
        <v>22</v>
      </c>
      <c r="E51" s="53" t="s">
        <v>311</v>
      </c>
      <c r="F51" s="46"/>
      <c r="G51" s="46"/>
      <c r="H51" s="22"/>
      <c r="I51" s="22"/>
      <c r="J51" s="22"/>
      <c r="K51" s="22"/>
      <c r="L51" s="22"/>
    </row>
    <row r="52" spans="1:12">
      <c r="A52" s="22"/>
      <c r="B52" s="22"/>
      <c r="C52" s="22" t="s">
        <v>312</v>
      </c>
      <c r="D52" s="22" t="s">
        <v>22</v>
      </c>
      <c r="E52" s="24">
        <v>0</v>
      </c>
      <c r="F52" s="22"/>
      <c r="G52" s="22"/>
      <c r="H52" s="22"/>
      <c r="I52" s="22"/>
      <c r="J52" s="22"/>
      <c r="K52" s="22"/>
      <c r="L52" s="22"/>
    </row>
    <row r="53" spans="1:12">
      <c r="A53" s="22"/>
      <c r="B53" s="22" t="s">
        <v>260</v>
      </c>
      <c r="C53" s="22" t="s">
        <v>27</v>
      </c>
      <c r="D53" s="22" t="s">
        <v>22</v>
      </c>
      <c r="E53" s="22" t="s">
        <v>261</v>
      </c>
      <c r="F53" s="22"/>
      <c r="G53" s="22"/>
      <c r="H53" s="22"/>
      <c r="I53" s="22"/>
      <c r="J53" s="22"/>
      <c r="K53" s="22"/>
      <c r="L53" s="22"/>
    </row>
    <row r="54" spans="1:12">
      <c r="A54" s="22"/>
      <c r="B54" s="22"/>
      <c r="C54" s="22" t="s">
        <v>262</v>
      </c>
      <c r="D54" s="22" t="s">
        <v>22</v>
      </c>
      <c r="E54" s="24">
        <v>0</v>
      </c>
      <c r="F54" s="22"/>
      <c r="G54" s="22"/>
      <c r="H54" s="22"/>
      <c r="I54" s="22"/>
      <c r="J54" s="22"/>
      <c r="K54" s="22"/>
      <c r="L54" s="22"/>
    </row>
    <row r="55" spans="1:12">
      <c r="A55" s="22"/>
      <c r="B55" s="22"/>
      <c r="C55" s="22" t="s">
        <v>263</v>
      </c>
      <c r="D55" s="22" t="s">
        <v>22</v>
      </c>
      <c r="E55" s="24">
        <v>0</v>
      </c>
      <c r="F55" s="22"/>
      <c r="G55" s="22"/>
      <c r="H55" s="22"/>
      <c r="I55" s="22"/>
      <c r="J55" s="22"/>
      <c r="K55" s="22"/>
      <c r="L55" s="22"/>
    </row>
    <row r="56" spans="1:12">
      <c r="A56" s="22"/>
      <c r="B56" s="22" t="s">
        <v>313</v>
      </c>
      <c r="C56" s="22" t="s">
        <v>289</v>
      </c>
      <c r="D56" s="22" t="s">
        <v>179</v>
      </c>
      <c r="E56" s="24">
        <v>45</v>
      </c>
      <c r="F56" s="22"/>
      <c r="G56" s="22"/>
      <c r="H56" s="22"/>
      <c r="I56" s="22"/>
      <c r="J56" s="22"/>
      <c r="K56" s="22"/>
      <c r="L56" s="22"/>
    </row>
    <row r="57" spans="1:12">
      <c r="A57" s="22"/>
      <c r="B57" s="22" t="s">
        <v>314</v>
      </c>
      <c r="C57" s="22" t="s">
        <v>291</v>
      </c>
      <c r="D57" s="22" t="s">
        <v>179</v>
      </c>
      <c r="E57" s="24">
        <v>255</v>
      </c>
      <c r="F57" s="22"/>
      <c r="G57" s="22"/>
      <c r="H57" s="22"/>
      <c r="I57" s="22"/>
      <c r="J57" s="22"/>
      <c r="K57" s="22"/>
      <c r="L57" s="22"/>
    </row>
    <row r="58" spans="1:12">
      <c r="A58" s="22"/>
      <c r="B58" s="22" t="s">
        <v>265</v>
      </c>
      <c r="C58" s="22" t="s">
        <v>266</v>
      </c>
      <c r="D58" s="22" t="s">
        <v>22</v>
      </c>
      <c r="E58" s="24">
        <v>0</v>
      </c>
      <c r="F58" s="22"/>
      <c r="G58" s="22"/>
      <c r="H58" s="22"/>
      <c r="I58" s="22"/>
      <c r="J58" s="22"/>
      <c r="K58" s="22"/>
      <c r="L58" s="22"/>
    </row>
    <row r="59" spans="1:12">
      <c r="A59" s="22"/>
      <c r="B59" s="22"/>
      <c r="C59" s="22"/>
      <c r="D59" s="22"/>
      <c r="E59" s="22"/>
      <c r="F59" s="22"/>
      <c r="G59" s="22"/>
      <c r="H59" s="22"/>
      <c r="I59" s="22"/>
      <c r="J59" s="22"/>
      <c r="K59" s="22"/>
      <c r="L59" s="22"/>
    </row>
    <row r="60" spans="1:12">
      <c r="A60" s="22"/>
      <c r="B60" s="22"/>
      <c r="C60" s="22"/>
      <c r="D60" s="22"/>
      <c r="E60" s="22"/>
      <c r="F60" s="22"/>
      <c r="G60" s="22"/>
      <c r="H60" s="22"/>
      <c r="I60" s="22"/>
      <c r="J60" s="22"/>
      <c r="K60" s="22"/>
      <c r="L60" s="22"/>
    </row>
    <row r="61" spans="1:12">
      <c r="A61" s="27" t="s">
        <v>26</v>
      </c>
      <c r="B61" s="22"/>
      <c r="C61" s="22"/>
      <c r="D61" s="22"/>
      <c r="E61" s="22"/>
      <c r="F61" s="22"/>
      <c r="G61" s="22"/>
      <c r="H61" s="22"/>
      <c r="I61" s="22"/>
      <c r="J61" s="22"/>
      <c r="K61" s="22"/>
      <c r="L61" s="27"/>
    </row>
    <row r="62" spans="1:12">
      <c r="A62" s="22"/>
      <c r="B62" s="22"/>
      <c r="C62" s="26" t="s">
        <v>27</v>
      </c>
      <c r="D62" s="26" t="s">
        <v>28</v>
      </c>
      <c r="E62" s="26" t="s">
        <v>29</v>
      </c>
      <c r="F62" s="26" t="s">
        <v>267</v>
      </c>
      <c r="G62" s="26" t="s">
        <v>289</v>
      </c>
      <c r="H62" s="26" t="s">
        <v>291</v>
      </c>
      <c r="I62" s="22"/>
      <c r="J62" s="22"/>
      <c r="K62" s="22"/>
      <c r="L62" s="22"/>
    </row>
    <row r="63" spans="1:12">
      <c r="A63" s="22"/>
      <c r="B63" s="22"/>
      <c r="C63" s="30">
        <v>32</v>
      </c>
      <c r="D63" s="30">
        <v>84</v>
      </c>
      <c r="E63" s="30">
        <v>3</v>
      </c>
      <c r="F63" s="30">
        <v>41</v>
      </c>
      <c r="G63" s="30">
        <v>36</v>
      </c>
      <c r="H63" s="30">
        <v>240</v>
      </c>
      <c r="I63" s="22"/>
      <c r="J63" s="22"/>
      <c r="K63" s="22"/>
      <c r="L63" s="22"/>
    </row>
    <row r="64" spans="1:12">
      <c r="A64" s="22"/>
      <c r="B64" s="22" t="s">
        <v>99</v>
      </c>
      <c r="C64" s="24" t="s">
        <v>293</v>
      </c>
      <c r="D64" s="24" t="s">
        <v>296</v>
      </c>
      <c r="E64" s="24" t="s">
        <v>299</v>
      </c>
      <c r="F64" s="24" t="s">
        <v>302</v>
      </c>
      <c r="G64" s="31"/>
      <c r="H64" s="31"/>
      <c r="I64" s="32">
        <v>339100</v>
      </c>
      <c r="J64" s="22"/>
      <c r="K64" s="22"/>
      <c r="L64" s="22"/>
    </row>
    <row r="65" spans="1:12">
      <c r="A65" s="22"/>
      <c r="B65" s="22" t="s">
        <v>243</v>
      </c>
      <c r="C65" s="24" t="s">
        <v>315</v>
      </c>
      <c r="D65" s="24" t="s">
        <v>316</v>
      </c>
      <c r="E65" s="24" t="s">
        <v>317</v>
      </c>
      <c r="F65" s="24" t="s">
        <v>318</v>
      </c>
      <c r="G65" s="22"/>
      <c r="H65" s="33">
        <v>-2125</v>
      </c>
      <c r="I65" s="34" t="s">
        <v>319</v>
      </c>
      <c r="J65" s="22" t="s">
        <v>179</v>
      </c>
      <c r="K65" s="24">
        <v>0</v>
      </c>
      <c r="L65" s="22"/>
    </row>
    <row r="66" spans="1:12">
      <c r="A66" s="22"/>
      <c r="B66" s="22" t="s">
        <v>248</v>
      </c>
      <c r="C66" s="24" t="s">
        <v>294</v>
      </c>
      <c r="D66" s="24" t="s">
        <v>297</v>
      </c>
      <c r="E66" s="24" t="s">
        <v>300</v>
      </c>
      <c r="F66" s="24" t="s">
        <v>303</v>
      </c>
      <c r="G66" s="24" t="s">
        <v>320</v>
      </c>
      <c r="H66" s="24" t="s">
        <v>320</v>
      </c>
      <c r="I66" s="34">
        <v>14982000</v>
      </c>
      <c r="J66" s="22" t="s">
        <v>179</v>
      </c>
      <c r="K66" s="24">
        <v>15000000</v>
      </c>
      <c r="L66" s="22"/>
    </row>
    <row r="67" spans="1:12">
      <c r="A67" s="22"/>
      <c r="B67" s="22" t="s">
        <v>250</v>
      </c>
      <c r="C67" s="33">
        <v>-45</v>
      </c>
      <c r="D67" s="24" t="s">
        <v>321</v>
      </c>
      <c r="E67" s="30" t="s">
        <v>322</v>
      </c>
      <c r="F67" s="35">
        <v>375</v>
      </c>
      <c r="G67" s="22"/>
      <c r="H67" s="33">
        <v>53125</v>
      </c>
      <c r="I67" s="36">
        <v>21705</v>
      </c>
      <c r="J67" s="22" t="s">
        <v>22</v>
      </c>
      <c r="K67" s="24">
        <v>0</v>
      </c>
      <c r="L67" s="22"/>
    </row>
    <row r="68" spans="1:12">
      <c r="A68" s="22"/>
      <c r="B68" s="22" t="s">
        <v>255</v>
      </c>
      <c r="C68" s="33">
        <v>-18</v>
      </c>
      <c r="D68" s="35">
        <v>252</v>
      </c>
      <c r="E68" s="24" t="s">
        <v>323</v>
      </c>
      <c r="F68" s="24" t="s">
        <v>324</v>
      </c>
      <c r="G68" s="22"/>
      <c r="H68" s="33">
        <v>2125</v>
      </c>
      <c r="I68" s="36">
        <v>23522</v>
      </c>
      <c r="J68" s="22" t="s">
        <v>22</v>
      </c>
      <c r="K68" s="24">
        <v>0</v>
      </c>
      <c r="L68" s="22"/>
    </row>
    <row r="69" spans="1:12">
      <c r="A69" s="22"/>
      <c r="B69" s="22" t="s">
        <v>260</v>
      </c>
      <c r="C69" s="30" t="s">
        <v>325</v>
      </c>
      <c r="D69" s="24" t="s">
        <v>326</v>
      </c>
      <c r="E69" s="24" t="s">
        <v>326</v>
      </c>
      <c r="F69" s="24" t="s">
        <v>326</v>
      </c>
      <c r="G69" s="22"/>
      <c r="H69" s="22"/>
      <c r="I69" s="34">
        <v>0</v>
      </c>
      <c r="J69" s="22" t="s">
        <v>22</v>
      </c>
      <c r="K69" s="24">
        <v>0</v>
      </c>
      <c r="L69" s="22"/>
    </row>
    <row r="70" spans="1:12">
      <c r="A70" s="22"/>
      <c r="B70" s="22" t="s">
        <v>313</v>
      </c>
      <c r="C70" s="22"/>
      <c r="D70" s="22"/>
      <c r="E70" s="22"/>
      <c r="F70" s="22"/>
      <c r="G70" s="24">
        <v>1</v>
      </c>
      <c r="H70" s="22"/>
      <c r="I70" s="34">
        <v>36</v>
      </c>
      <c r="J70" s="29" t="s">
        <v>90</v>
      </c>
      <c r="K70" s="24">
        <f>I71*15%</f>
        <v>36</v>
      </c>
      <c r="L70" s="23" t="s">
        <v>327</v>
      </c>
    </row>
    <row r="71" spans="1:12">
      <c r="A71" s="22"/>
      <c r="B71" s="22" t="s">
        <v>314</v>
      </c>
      <c r="C71" s="22"/>
      <c r="D71" s="22"/>
      <c r="E71" s="22"/>
      <c r="F71" s="22"/>
      <c r="G71" s="22"/>
      <c r="H71" s="24">
        <v>1</v>
      </c>
      <c r="I71" s="34">
        <v>240</v>
      </c>
      <c r="J71" s="22" t="s">
        <v>179</v>
      </c>
      <c r="K71" s="24">
        <v>255</v>
      </c>
      <c r="L71" s="22"/>
    </row>
    <row r="72" spans="1:12">
      <c r="A72" s="22"/>
      <c r="B72" s="22" t="s">
        <v>265</v>
      </c>
      <c r="C72" s="24">
        <v>1</v>
      </c>
      <c r="D72" s="24">
        <v>1</v>
      </c>
      <c r="E72" s="24">
        <v>1</v>
      </c>
      <c r="F72" s="24">
        <v>1</v>
      </c>
      <c r="G72" s="22"/>
      <c r="H72" s="22"/>
      <c r="I72" s="34">
        <v>160</v>
      </c>
      <c r="J72" s="22" t="s">
        <v>22</v>
      </c>
      <c r="K72" s="24">
        <v>0</v>
      </c>
      <c r="L72" s="22"/>
    </row>
    <row r="73" spans="1:12">
      <c r="A73" s="22"/>
      <c r="B73" s="22"/>
      <c r="C73" s="24" t="s">
        <v>328</v>
      </c>
      <c r="D73" s="24" t="s">
        <v>329</v>
      </c>
      <c r="E73" s="37">
        <v>45689</v>
      </c>
      <c r="F73" s="37">
        <v>45797</v>
      </c>
      <c r="G73" s="22"/>
      <c r="H73" s="22"/>
      <c r="I73" s="38" t="s">
        <v>330</v>
      </c>
      <c r="J73" s="22"/>
      <c r="K73" s="24" t="s">
        <v>331</v>
      </c>
      <c r="L73" s="22"/>
    </row>
    <row r="74" spans="1:12">
      <c r="A74" s="27" t="s">
        <v>31</v>
      </c>
      <c r="B74" s="22"/>
      <c r="C74" s="22"/>
      <c r="D74" s="22"/>
      <c r="E74" s="22"/>
      <c r="F74" s="22"/>
      <c r="G74" s="22"/>
      <c r="H74" s="24">
        <v>276</v>
      </c>
      <c r="I74" s="22"/>
      <c r="J74" s="22"/>
      <c r="K74" s="53" t="s">
        <v>332</v>
      </c>
      <c r="L74" s="46"/>
    </row>
    <row r="75" spans="1:12">
      <c r="A75" s="22"/>
      <c r="B75" s="22" t="s">
        <v>32</v>
      </c>
      <c r="C75" s="22"/>
      <c r="D75" s="22"/>
      <c r="E75" s="22"/>
      <c r="F75" s="22"/>
      <c r="G75" s="22"/>
      <c r="H75" s="24" t="s">
        <v>333</v>
      </c>
      <c r="I75" s="22"/>
      <c r="J75" s="22"/>
      <c r="K75" s="22"/>
      <c r="L75" s="22"/>
    </row>
    <row r="79" spans="1:12" ht="15" customHeight="1">
      <c r="C79" s="52" t="s">
        <v>389</v>
      </c>
      <c r="D79" s="43"/>
      <c r="E79" s="43"/>
      <c r="F79" s="43"/>
      <c r="G79" s="43"/>
      <c r="H79" s="43"/>
      <c r="I79" s="44"/>
    </row>
    <row r="80" spans="1:12" ht="15" customHeight="1">
      <c r="C80" s="45"/>
      <c r="D80" s="46"/>
      <c r="E80" s="46"/>
      <c r="F80" s="46"/>
      <c r="G80" s="46"/>
      <c r="H80" s="46"/>
      <c r="I80" s="47"/>
    </row>
    <row r="81" spans="3:9" ht="15" customHeight="1">
      <c r="C81" s="45"/>
      <c r="D81" s="46"/>
      <c r="E81" s="46"/>
      <c r="F81" s="46"/>
      <c r="G81" s="46"/>
      <c r="H81" s="46"/>
      <c r="I81" s="47"/>
    </row>
    <row r="82" spans="3:9" ht="15" customHeight="1">
      <c r="C82" s="45"/>
      <c r="D82" s="46"/>
      <c r="E82" s="46"/>
      <c r="F82" s="46"/>
      <c r="G82" s="46"/>
      <c r="H82" s="46"/>
      <c r="I82" s="47"/>
    </row>
    <row r="83" spans="3:9" ht="15" customHeight="1">
      <c r="C83" s="45"/>
      <c r="D83" s="46"/>
      <c r="E83" s="46"/>
      <c r="F83" s="46"/>
      <c r="G83" s="46"/>
      <c r="H83" s="46"/>
      <c r="I83" s="47"/>
    </row>
    <row r="84" spans="3:9" ht="15" customHeight="1">
      <c r="C84" s="45"/>
      <c r="D84" s="46"/>
      <c r="E84" s="46"/>
      <c r="F84" s="46"/>
      <c r="G84" s="46"/>
      <c r="H84" s="46"/>
      <c r="I84" s="47"/>
    </row>
    <row r="85" spans="3:9" ht="15" customHeight="1">
      <c r="C85" s="45"/>
      <c r="D85" s="46"/>
      <c r="E85" s="46"/>
      <c r="F85" s="46"/>
      <c r="G85" s="46"/>
      <c r="H85" s="46"/>
      <c r="I85" s="47"/>
    </row>
    <row r="86" spans="3:9" ht="15" customHeight="1">
      <c r="C86" s="48"/>
      <c r="D86" s="49"/>
      <c r="E86" s="49"/>
      <c r="F86" s="49"/>
      <c r="G86" s="49"/>
      <c r="H86" s="49"/>
      <c r="I86" s="50"/>
    </row>
  </sheetData>
  <mergeCells count="19">
    <mergeCell ref="C79:I86"/>
    <mergeCell ref="K74:L74"/>
    <mergeCell ref="A9:E9"/>
    <mergeCell ref="A10:C10"/>
    <mergeCell ref="A11:C11"/>
    <mergeCell ref="A12:B12"/>
    <mergeCell ref="A13:B13"/>
    <mergeCell ref="C26:C27"/>
    <mergeCell ref="D30:I30"/>
    <mergeCell ref="A7:C7"/>
    <mergeCell ref="A8:C8"/>
    <mergeCell ref="C38:D38"/>
    <mergeCell ref="E49:G49"/>
    <mergeCell ref="E51:G51"/>
    <mergeCell ref="A1:B1"/>
    <mergeCell ref="A2:E2"/>
    <mergeCell ref="A3:E3"/>
    <mergeCell ref="A4:B4"/>
    <mergeCell ref="A6: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00"/>
  <sheetViews>
    <sheetView workbookViewId="0"/>
  </sheetViews>
  <sheetFormatPr baseColWidth="10" defaultColWidth="12.5703125" defaultRowHeight="15" customHeight="1"/>
  <cols>
    <col min="1" max="1" width="18.42578125" customWidth="1"/>
    <col min="2" max="2" width="29" customWidth="1"/>
    <col min="3" max="3" width="50.42578125" customWidth="1"/>
    <col min="4" max="4" width="24.140625" customWidth="1"/>
    <col min="5" max="5" width="10.5703125" customWidth="1"/>
    <col min="6" max="6" width="19" customWidth="1"/>
    <col min="7" max="7" width="9.5703125" customWidth="1"/>
    <col min="8" max="8" width="10.5703125" customWidth="1"/>
    <col min="9" max="9" width="5.5703125" customWidth="1"/>
    <col min="10" max="11" width="10.5703125" customWidth="1"/>
    <col min="12" max="12" width="31" customWidth="1"/>
    <col min="13" max="13" width="15.140625" customWidth="1"/>
    <col min="14" max="26" width="10.5703125" customWidth="1"/>
  </cols>
  <sheetData>
    <row r="1" spans="1:9">
      <c r="A1" s="2" t="s">
        <v>334</v>
      </c>
    </row>
    <row r="2" spans="1:9">
      <c r="A2" s="2" t="s">
        <v>335</v>
      </c>
    </row>
    <row r="3" spans="1:9">
      <c r="A3" s="2" t="s">
        <v>336</v>
      </c>
    </row>
    <row r="4" spans="1:9">
      <c r="A4" s="2" t="s">
        <v>337</v>
      </c>
    </row>
    <row r="5" spans="1:9">
      <c r="A5" s="2" t="s">
        <v>338</v>
      </c>
    </row>
    <row r="6" spans="1:9">
      <c r="A6" s="2" t="s">
        <v>339</v>
      </c>
    </row>
    <row r="7" spans="1:9">
      <c r="A7" s="2" t="s">
        <v>340</v>
      </c>
    </row>
    <row r="8" spans="1:9">
      <c r="F8" s="56" t="s">
        <v>341</v>
      </c>
      <c r="G8" s="57"/>
      <c r="H8" s="57"/>
      <c r="I8" s="58"/>
    </row>
    <row r="9" spans="1:9">
      <c r="A9" s="2" t="s">
        <v>342</v>
      </c>
    </row>
    <row r="11" spans="1:9" ht="45">
      <c r="A11" s="7" t="s">
        <v>343</v>
      </c>
      <c r="B11" s="7" t="s">
        <v>344</v>
      </c>
      <c r="C11" s="11" t="s">
        <v>345</v>
      </c>
      <c r="D11" s="11" t="s">
        <v>346</v>
      </c>
      <c r="E11" s="11" t="s">
        <v>347</v>
      </c>
      <c r="F11" s="11" t="s">
        <v>348</v>
      </c>
      <c r="G11" s="11" t="s">
        <v>349</v>
      </c>
      <c r="H11" s="11" t="s">
        <v>350</v>
      </c>
    </row>
    <row r="12" spans="1:9">
      <c r="A12" s="2" t="s">
        <v>351</v>
      </c>
      <c r="B12" s="2" t="s">
        <v>352</v>
      </c>
      <c r="C12" s="2">
        <v>6</v>
      </c>
      <c r="D12" s="2">
        <v>5</v>
      </c>
      <c r="E12" s="2">
        <v>4000</v>
      </c>
      <c r="F12" s="2">
        <v>1500</v>
      </c>
      <c r="G12" s="2">
        <v>30</v>
      </c>
      <c r="H12" s="2">
        <f t="shared" ref="H12:H13" si="0">E12-F12</f>
        <v>2500</v>
      </c>
    </row>
    <row r="13" spans="1:9">
      <c r="A13" s="2" t="s">
        <v>353</v>
      </c>
      <c r="B13" s="2" t="s">
        <v>354</v>
      </c>
      <c r="C13" s="2">
        <v>3</v>
      </c>
      <c r="D13" s="2">
        <v>4</v>
      </c>
      <c r="E13" s="2">
        <v>2000</v>
      </c>
      <c r="F13" s="2">
        <v>1000</v>
      </c>
      <c r="G13" s="2">
        <v>20</v>
      </c>
      <c r="H13" s="2">
        <f t="shared" si="0"/>
        <v>1000</v>
      </c>
    </row>
    <row r="14" spans="1:9">
      <c r="I14" s="4"/>
    </row>
    <row r="15" spans="1:9">
      <c r="A15" s="3" t="s">
        <v>8</v>
      </c>
    </row>
    <row r="16" spans="1:9">
      <c r="B16" s="2" t="s">
        <v>355</v>
      </c>
      <c r="C16" s="2" t="s">
        <v>356</v>
      </c>
    </row>
    <row r="17" spans="1:6">
      <c r="B17" s="2" t="s">
        <v>357</v>
      </c>
      <c r="C17" s="2" t="s">
        <v>358</v>
      </c>
    </row>
    <row r="18" spans="1:6" ht="30">
      <c r="A18" s="39" t="s">
        <v>13</v>
      </c>
    </row>
    <row r="19" spans="1:6">
      <c r="A19" s="39"/>
      <c r="B19" s="2" t="s">
        <v>359</v>
      </c>
      <c r="C19" s="2" t="s">
        <v>360</v>
      </c>
      <c r="F19" s="40"/>
    </row>
    <row r="20" spans="1:6">
      <c r="A20" s="39"/>
      <c r="B20" s="2" t="s">
        <v>361</v>
      </c>
      <c r="C20" s="2" t="s">
        <v>362</v>
      </c>
    </row>
    <row r="21" spans="1:6" ht="15.75" customHeight="1">
      <c r="A21" s="39"/>
      <c r="B21" s="2" t="s">
        <v>363</v>
      </c>
      <c r="C21" s="2" t="s">
        <v>364</v>
      </c>
    </row>
    <row r="22" spans="1:6" ht="15.75" customHeight="1">
      <c r="B22" s="2" t="s">
        <v>365</v>
      </c>
      <c r="C22" s="2" t="s">
        <v>366</v>
      </c>
    </row>
    <row r="23" spans="1:6" ht="15.75" customHeight="1"/>
    <row r="24" spans="1:6" ht="15.75" customHeight="1">
      <c r="A24" s="3" t="s">
        <v>16</v>
      </c>
    </row>
    <row r="25" spans="1:6" ht="30">
      <c r="B25" s="41" t="s">
        <v>367</v>
      </c>
      <c r="C25" s="20" t="s">
        <v>368</v>
      </c>
      <c r="E25" s="2">
        <f>4000*30+2000*20</f>
        <v>160000</v>
      </c>
      <c r="F25" s="40"/>
    </row>
    <row r="26" spans="1:6" ht="15.75" customHeight="1">
      <c r="C26" s="2" t="s">
        <v>369</v>
      </c>
    </row>
    <row r="27" spans="1:6" ht="15.75" customHeight="1">
      <c r="C27" s="2" t="s">
        <v>370</v>
      </c>
    </row>
    <row r="28" spans="1:6" ht="15.75" customHeight="1">
      <c r="C28" s="2" t="s">
        <v>371</v>
      </c>
    </row>
    <row r="29" spans="1:6" ht="15.75" customHeight="1">
      <c r="A29" s="3" t="s">
        <v>19</v>
      </c>
    </row>
    <row r="30" spans="1:6" ht="15.75" customHeight="1">
      <c r="B30" s="2" t="s">
        <v>372</v>
      </c>
      <c r="C30" s="2" t="s">
        <v>373</v>
      </c>
      <c r="D30" s="2" t="s">
        <v>90</v>
      </c>
      <c r="E30" s="2">
        <v>30</v>
      </c>
    </row>
    <row r="31" spans="1:6" ht="15.75" customHeight="1">
      <c r="B31" s="2" t="s">
        <v>374</v>
      </c>
      <c r="C31" s="2" t="s">
        <v>375</v>
      </c>
      <c r="D31" s="2" t="s">
        <v>90</v>
      </c>
      <c r="E31" s="2">
        <v>20</v>
      </c>
    </row>
    <row r="32" spans="1:6" ht="15.75" customHeight="1"/>
    <row r="33" spans="1:15" ht="15.75" customHeight="1">
      <c r="B33" s="2" t="s">
        <v>350</v>
      </c>
      <c r="C33" s="2" t="s">
        <v>376</v>
      </c>
      <c r="D33" s="2" t="s">
        <v>90</v>
      </c>
      <c r="E33" s="2">
        <v>160000</v>
      </c>
      <c r="F33" s="40"/>
    </row>
    <row r="34" spans="1:15" ht="15.75" customHeight="1"/>
    <row r="35" spans="1:15" ht="15.75" customHeight="1">
      <c r="B35" s="2" t="s">
        <v>377</v>
      </c>
      <c r="C35" s="2" t="s">
        <v>378</v>
      </c>
      <c r="D35" s="2" t="s">
        <v>90</v>
      </c>
      <c r="E35" s="2">
        <v>5</v>
      </c>
    </row>
    <row r="36" spans="1:15" ht="15.75" customHeight="1">
      <c r="B36" s="2" t="s">
        <v>379</v>
      </c>
      <c r="C36" s="2" t="s">
        <v>380</v>
      </c>
      <c r="D36" s="2" t="s">
        <v>90</v>
      </c>
      <c r="E36" s="2">
        <v>4</v>
      </c>
    </row>
    <row r="37" spans="1:15" ht="15.75" customHeight="1"/>
    <row r="38" spans="1:15" ht="15.75" customHeight="1">
      <c r="B38" s="2" t="s">
        <v>381</v>
      </c>
      <c r="C38" s="2" t="s">
        <v>382</v>
      </c>
      <c r="D38" s="2" t="s">
        <v>22</v>
      </c>
      <c r="E38" s="2">
        <v>0</v>
      </c>
    </row>
    <row r="39" spans="1:15" ht="15.75" customHeight="1"/>
    <row r="40" spans="1:15" ht="15.75" customHeight="1">
      <c r="A40" s="3" t="s">
        <v>26</v>
      </c>
    </row>
    <row r="41" spans="1:15" ht="15.75" customHeight="1">
      <c r="D41" s="2" t="s">
        <v>359</v>
      </c>
      <c r="E41" s="2" t="s">
        <v>361</v>
      </c>
      <c r="F41" s="2" t="s">
        <v>363</v>
      </c>
      <c r="G41" s="2" t="s">
        <v>365</v>
      </c>
      <c r="L41" s="2" t="s">
        <v>383</v>
      </c>
      <c r="M41" s="2" t="s">
        <v>384</v>
      </c>
      <c r="N41" s="2" t="s">
        <v>385</v>
      </c>
      <c r="O41" s="2" t="s">
        <v>350</v>
      </c>
    </row>
    <row r="42" spans="1:15" ht="15.75" customHeight="1">
      <c r="D42" s="14">
        <v>19.999999999999996</v>
      </c>
      <c r="E42" s="14">
        <v>10.000000000000004</v>
      </c>
      <c r="F42" s="14">
        <v>6.6666666666666714</v>
      </c>
      <c r="G42" s="14">
        <v>13.333333333333329</v>
      </c>
      <c r="L42" s="2" t="s">
        <v>386</v>
      </c>
      <c r="M42" s="2">
        <f>D42+F42</f>
        <v>26.666666666666668</v>
      </c>
      <c r="N42" s="2">
        <f t="shared" ref="N42:N43" si="1">F12*M42</f>
        <v>40000</v>
      </c>
    </row>
    <row r="43" spans="1:15" ht="15.75" customHeight="1">
      <c r="B43" s="2" t="s">
        <v>16</v>
      </c>
      <c r="C43" s="2" t="s">
        <v>367</v>
      </c>
      <c r="D43" s="2">
        <v>1500</v>
      </c>
      <c r="E43" s="2">
        <v>1000</v>
      </c>
      <c r="F43" s="2">
        <v>1500</v>
      </c>
      <c r="G43" s="2">
        <v>1000</v>
      </c>
      <c r="H43" s="8">
        <f>SUMPRODUCT($D$42:$G$42,D43:G43)</f>
        <v>63333.333333333336</v>
      </c>
      <c r="L43" s="2" t="s">
        <v>387</v>
      </c>
      <c r="M43" s="2">
        <f>E42+G42</f>
        <v>23.333333333333332</v>
      </c>
      <c r="N43" s="2">
        <f t="shared" si="1"/>
        <v>23333.333333333332</v>
      </c>
    </row>
    <row r="44" spans="1:15" ht="15.75" customHeight="1">
      <c r="N44" s="2">
        <f>SUM(N42:N43)</f>
        <v>63333.333333333328</v>
      </c>
      <c r="O44" s="2">
        <f>160000-N44</f>
        <v>96666.666666666672</v>
      </c>
    </row>
    <row r="45" spans="1:15" ht="15.75" customHeight="1">
      <c r="B45" s="2" t="s">
        <v>19</v>
      </c>
      <c r="C45" s="2" t="s">
        <v>372</v>
      </c>
      <c r="D45" s="2">
        <v>1</v>
      </c>
      <c r="E45" s="2">
        <v>1</v>
      </c>
      <c r="H45" s="8">
        <f t="shared" ref="H45:H46" si="2">SUMPRODUCT($D$42:$G$42,D45:G45)</f>
        <v>30</v>
      </c>
      <c r="I45" s="2" t="s">
        <v>90</v>
      </c>
      <c r="J45" s="2">
        <v>30</v>
      </c>
    </row>
    <row r="46" spans="1:15" ht="15.75" customHeight="1">
      <c r="C46" s="2" t="s">
        <v>374</v>
      </c>
      <c r="F46" s="2">
        <v>1</v>
      </c>
      <c r="G46" s="2">
        <v>1</v>
      </c>
      <c r="H46" s="8">
        <f t="shared" si="2"/>
        <v>20</v>
      </c>
      <c r="I46" s="2" t="s">
        <v>90</v>
      </c>
      <c r="J46" s="2">
        <v>20</v>
      </c>
    </row>
    <row r="47" spans="1:15" ht="15.75" customHeight="1"/>
    <row r="48" spans="1:15" ht="15.75" customHeight="1">
      <c r="C48" s="2" t="s">
        <v>350</v>
      </c>
      <c r="D48" s="2">
        <v>1500</v>
      </c>
      <c r="E48" s="2">
        <v>1000</v>
      </c>
      <c r="F48" s="2">
        <v>1500</v>
      </c>
      <c r="G48" s="2">
        <v>1000</v>
      </c>
      <c r="H48" s="8">
        <f>SUMPRODUCT($D$42:$G$42,D48:G48)</f>
        <v>63333.333333333336</v>
      </c>
      <c r="I48" s="2" t="s">
        <v>179</v>
      </c>
      <c r="J48" s="2">
        <v>160000</v>
      </c>
    </row>
    <row r="49" spans="1:10" ht="15.75" customHeight="1"/>
    <row r="50" spans="1:10" ht="15.75" customHeight="1">
      <c r="C50" s="2" t="s">
        <v>377</v>
      </c>
      <c r="D50" s="2">
        <f>6/30</f>
        <v>0.2</v>
      </c>
      <c r="E50" s="2">
        <f>3/30</f>
        <v>0.1</v>
      </c>
      <c r="H50" s="8">
        <f t="shared" ref="H50:H51" si="3">SUMPRODUCT($D$42:$G$42,D50:G50)</f>
        <v>5</v>
      </c>
      <c r="I50" s="2" t="s">
        <v>90</v>
      </c>
      <c r="J50" s="2">
        <v>5</v>
      </c>
    </row>
    <row r="51" spans="1:10" ht="15.75" customHeight="1">
      <c r="C51" s="2" t="s">
        <v>379</v>
      </c>
      <c r="F51" s="2">
        <f>6/20</f>
        <v>0.3</v>
      </c>
      <c r="G51" s="2">
        <f>3/20</f>
        <v>0.15</v>
      </c>
      <c r="H51" s="8">
        <f t="shared" si="3"/>
        <v>4</v>
      </c>
      <c r="I51" s="2" t="s">
        <v>90</v>
      </c>
      <c r="J51" s="2">
        <v>4</v>
      </c>
    </row>
    <row r="52" spans="1:10" ht="15.75" customHeight="1"/>
    <row r="53" spans="1:10" ht="15.75" customHeight="1">
      <c r="C53" s="2" t="s">
        <v>381</v>
      </c>
      <c r="D53" s="2">
        <v>1</v>
      </c>
      <c r="E53" s="2">
        <v>1</v>
      </c>
      <c r="F53" s="2">
        <v>1</v>
      </c>
      <c r="G53" s="2">
        <v>1</v>
      </c>
      <c r="H53" s="8">
        <f>SUMPRODUCT($D$42:$G$42,D53:G53)</f>
        <v>50</v>
      </c>
      <c r="I53" s="2" t="s">
        <v>22</v>
      </c>
      <c r="J53" s="2">
        <v>0</v>
      </c>
    </row>
    <row r="54" spans="1:10" ht="15.75" customHeight="1"/>
    <row r="55" spans="1:10" ht="15.75" customHeight="1">
      <c r="A55" s="3" t="s">
        <v>31</v>
      </c>
    </row>
    <row r="56" spans="1:10" ht="15.75" customHeight="1">
      <c r="B56" s="2" t="s">
        <v>32</v>
      </c>
    </row>
    <row r="57" spans="1:10" ht="15.75" customHeight="1"/>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8:I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50</vt:i4>
      </vt:variant>
    </vt:vector>
  </HeadingPairs>
  <TitlesOfParts>
    <vt:vector size="57" baseType="lpstr">
      <vt:lpstr>Ejercicio 1</vt:lpstr>
      <vt:lpstr>Ejercicio 2 A.</vt:lpstr>
      <vt:lpstr>Ejercicio 2 B.</vt:lpstr>
      <vt:lpstr>Ejercicio 3</vt:lpstr>
      <vt:lpstr>Ejercicio 3 Forma B</vt:lpstr>
      <vt:lpstr>Ejercicio 3 Forma C</vt:lpstr>
      <vt:lpstr>Ejercicio 4</vt:lpstr>
      <vt:lpstr>'Ejercicio 1'!solver_adj</vt:lpstr>
      <vt:lpstr>'Ejercicio 2 A.'!solver_adj</vt:lpstr>
      <vt:lpstr>'Ejercicio 2 B.'!solver_adj</vt:lpstr>
      <vt:lpstr>'Ejercicio 3'!solver_adj</vt:lpstr>
      <vt:lpstr>'Ejercicio 3 Forma B'!solver_adj</vt:lpstr>
      <vt:lpstr>'Ejercicio 4'!solver_adj</vt:lpstr>
      <vt:lpstr>'Ejercicio 2 B.'!solver_lhs0</vt:lpstr>
      <vt:lpstr>'Ejercicio 3'!solver_lhs0</vt:lpstr>
      <vt:lpstr>'Ejercicio 3 Forma B'!solver_lhs0</vt:lpstr>
      <vt:lpstr>'Ejercicio 1'!solver_lhs1</vt:lpstr>
      <vt:lpstr>'Ejercicio 2 A.'!solver_lhs1</vt:lpstr>
      <vt:lpstr>'Ejercicio 2 B.'!solver_lhs1</vt:lpstr>
      <vt:lpstr>'Ejercicio 3'!solver_lhs1</vt:lpstr>
      <vt:lpstr>'Ejercicio 3 Forma B'!solver_lhs1</vt:lpstr>
      <vt:lpstr>'Ejercicio 4'!solver_lhs1</vt:lpstr>
      <vt:lpstr>'Ejercicio 2 A.'!solver_lhs2</vt:lpstr>
      <vt:lpstr>'Ejercicio 2 B.'!solver_lhs2</vt:lpstr>
      <vt:lpstr>'Ejercicio 3'!solver_lhs2</vt:lpstr>
      <vt:lpstr>'Ejercicio 3 Forma B'!solver_lhs2</vt:lpstr>
      <vt:lpstr>'Ejercicio 4'!solver_lhs2</vt:lpstr>
      <vt:lpstr>'Ejercicio 2 B.'!solver_lhs3</vt:lpstr>
      <vt:lpstr>'Ejercicio 3'!solver_lhs3</vt:lpstr>
      <vt:lpstr>'Ejercicio 3 Forma B'!solver_lhs3</vt:lpstr>
      <vt:lpstr>'Ejercicio 4'!solver_lhs3</vt:lpstr>
      <vt:lpstr>'Ejercicio 2 B.'!solver_lhs4</vt:lpstr>
      <vt:lpstr>'Ejercicio 3'!solver_lhs4</vt:lpstr>
      <vt:lpstr>'Ejercicio 3 Forma B'!solver_lhs4</vt:lpstr>
      <vt:lpstr>'Ejercicio 1'!solver_opt</vt:lpstr>
      <vt:lpstr>'Ejercicio 2 A.'!solver_opt</vt:lpstr>
      <vt:lpstr>'Ejercicio 2 B.'!solver_opt</vt:lpstr>
      <vt:lpstr>'Ejercicio 3'!solver_opt</vt:lpstr>
      <vt:lpstr>'Ejercicio 3 Forma B'!solver_opt</vt:lpstr>
      <vt:lpstr>'Ejercicio 4'!solver_opt</vt:lpstr>
      <vt:lpstr>'Ejercicio 2 B.'!solver_rhs0</vt:lpstr>
      <vt:lpstr>'Ejercicio 3'!solver_rhs0</vt:lpstr>
      <vt:lpstr>'Ejercicio 3 Forma B'!solver_rhs0</vt:lpstr>
      <vt:lpstr>'Ejercicio 1'!solver_rhs1</vt:lpstr>
      <vt:lpstr>'Ejercicio 4'!solver_rhs1</vt:lpstr>
      <vt:lpstr>'Ejercicio 2 A.'!solver_rhs2</vt:lpstr>
      <vt:lpstr>'Ejercicio 2 B.'!solver_rhs2</vt:lpstr>
      <vt:lpstr>'Ejercicio 3'!solver_rhs2</vt:lpstr>
      <vt:lpstr>'Ejercicio 3 Forma B'!solver_rhs2</vt:lpstr>
      <vt:lpstr>'Ejercicio 4'!solver_rhs2</vt:lpstr>
      <vt:lpstr>'Ejercicio 2 B.'!solver_rhs3</vt:lpstr>
      <vt:lpstr>'Ejercicio 3'!solver_rhs3</vt:lpstr>
      <vt:lpstr>'Ejercicio 3 Forma B'!solver_rhs3</vt:lpstr>
      <vt:lpstr>'Ejercicio 4'!solver_rhs3</vt:lpstr>
      <vt:lpstr>'Ejercicio 2 B.'!solver_rhs4</vt:lpstr>
      <vt:lpstr>'Ejercicio 3'!solver_rhs4</vt:lpstr>
      <vt:lpstr>'Ejercicio 3 Forma B'!solver_rhs4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Salazar Figueroa</dc:creator>
  <cp:lastModifiedBy>Fabian Salazar Figueroa</cp:lastModifiedBy>
  <dcterms:created xsi:type="dcterms:W3CDTF">2025-02-28T02:17:17Z</dcterms:created>
  <dcterms:modified xsi:type="dcterms:W3CDTF">2025-03-08T00:09:21Z</dcterms:modified>
</cp:coreProperties>
</file>