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2" activeTab="6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DIMAS" sheetId="12" r:id="rId8"/>
    <sheet name="Projek" sheetId="3" r:id="rId9"/>
    <sheet name="Rekap Outstanding 2021" sheetId="7" r:id="rId10"/>
    <sheet name="OUTSTANDING LENGKAP" sheetId="13" r:id="rId11"/>
  </sheets>
  <definedNames>
    <definedName name="_xlnm._FilterDatabase" localSheetId="3" hidden="1">'April nGen'!$A$1:$V$5</definedName>
    <definedName name="_xlnm._FilterDatabase" localSheetId="1" hidden="1">'Februari nGen'!$A$1:$U$70</definedName>
    <definedName name="_xlnm._FilterDatabase" localSheetId="0" hidden="1">'Januari nGen'!$A$1:$T$41</definedName>
    <definedName name="_xlnm._FilterDatabase" localSheetId="6" hidden="1">'Juli nGen'!$A$1:$V$45</definedName>
    <definedName name="_xlnm._FilterDatabase" localSheetId="5" hidden="1">'Juni nGen'!$A$1:$V$71</definedName>
    <definedName name="_xlnm._FilterDatabase" localSheetId="2" hidden="1">'Maret nGen'!$A$1:$V$70</definedName>
    <definedName name="_xlnm._FilterDatabase" localSheetId="4" hidden="1">'Mei nGen '!$A$1:$V$20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4" l="1"/>
  <c r="P51" i="14"/>
  <c r="M51" i="14"/>
  <c r="P52" i="14"/>
  <c r="O52" i="14"/>
  <c r="N52" i="14"/>
  <c r="Q52" i="14"/>
  <c r="O51" i="14"/>
  <c r="N51" i="14"/>
  <c r="Q51" i="14"/>
  <c r="M50" i="14" l="1"/>
  <c r="P50" i="14" l="1"/>
  <c r="P49" i="14"/>
  <c r="M49" i="14"/>
  <c r="M48" i="14"/>
  <c r="M47" i="14"/>
  <c r="O50" i="14"/>
  <c r="N50" i="14"/>
  <c r="Q50" i="14"/>
  <c r="O49" i="14"/>
  <c r="N49" i="14"/>
  <c r="Q49" i="14"/>
  <c r="P48" i="14"/>
  <c r="O48" i="14"/>
  <c r="N48" i="14"/>
  <c r="Q48" i="14"/>
  <c r="P47" i="14"/>
  <c r="O47" i="14"/>
  <c r="N47" i="14"/>
  <c r="Q47" i="14"/>
  <c r="M46" i="14"/>
  <c r="P46" i="14"/>
  <c r="O46" i="14"/>
  <c r="N46" i="14"/>
  <c r="Q46" i="14"/>
  <c r="M42" i="14" l="1"/>
  <c r="M41" i="14"/>
  <c r="M45" i="14" l="1"/>
  <c r="P45" i="14"/>
  <c r="O45" i="14"/>
  <c r="N45" i="14"/>
  <c r="Q45" i="14" s="1"/>
  <c r="M44" i="14" l="1"/>
  <c r="M43" i="14"/>
  <c r="P44" i="14"/>
  <c r="O44" i="14"/>
  <c r="N44" i="14"/>
  <c r="Q44" i="14"/>
  <c r="P43" i="14"/>
  <c r="O43" i="14"/>
  <c r="N43" i="14"/>
  <c r="Q43" i="14"/>
  <c r="M40" i="14" l="1"/>
  <c r="P42" i="14"/>
  <c r="O42" i="14"/>
  <c r="N42" i="14"/>
  <c r="Q42" i="14" s="1"/>
  <c r="P41" i="14"/>
  <c r="O41" i="14"/>
  <c r="N41" i="14"/>
  <c r="P40" i="14"/>
  <c r="O40" i="14"/>
  <c r="N40" i="14"/>
  <c r="Q40" i="14" s="1"/>
  <c r="P39" i="14"/>
  <c r="O39" i="14"/>
  <c r="N39" i="14"/>
  <c r="M39" i="14"/>
  <c r="P38" i="14"/>
  <c r="O38" i="14"/>
  <c r="N38" i="14"/>
  <c r="M38" i="14"/>
  <c r="M37" i="14"/>
  <c r="P37" i="14"/>
  <c r="O37" i="14"/>
  <c r="N37" i="14"/>
  <c r="Q37" i="14" s="1"/>
  <c r="P35" i="14"/>
  <c r="P36" i="14"/>
  <c r="O36" i="14"/>
  <c r="N36" i="14"/>
  <c r="M36" i="14"/>
  <c r="O35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3" i="14" l="1"/>
  <c r="Q41" i="14"/>
  <c r="Q32" i="14"/>
  <c r="Q34" i="14"/>
  <c r="Q35" i="14"/>
  <c r="Q36" i="14"/>
  <c r="Q38" i="14"/>
  <c r="Q39" i="14"/>
  <c r="M15" i="13" l="1"/>
  <c r="M32" i="13"/>
  <c r="P31" i="14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Q29" i="14"/>
  <c r="M28" i="14"/>
  <c r="P28" i="14"/>
  <c r="O28" i="14"/>
  <c r="N28" i="14"/>
  <c r="M27" i="14"/>
  <c r="M26" i="14"/>
  <c r="M25" i="14"/>
  <c r="P25" i="14"/>
  <c r="O25" i="14"/>
  <c r="N25" i="14"/>
  <c r="Q25" i="14" s="1"/>
  <c r="P27" i="14"/>
  <c r="O27" i="14"/>
  <c r="Q27" i="14" s="1"/>
  <c r="N27" i="14"/>
  <c r="P26" i="14"/>
  <c r="O26" i="14"/>
  <c r="N26" i="14"/>
  <c r="P24" i="14"/>
  <c r="O24" i="14"/>
  <c r="N24" i="14"/>
  <c r="M24" i="14"/>
  <c r="Q24" i="14" s="1"/>
  <c r="Q30" i="14" l="1"/>
  <c r="Q26" i="14"/>
  <c r="Q28" i="14"/>
  <c r="D36" i="13"/>
  <c r="C25" i="7" l="1"/>
  <c r="C11" i="7"/>
  <c r="P23" i="14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Q18" i="14" s="1"/>
  <c r="M18" i="14"/>
  <c r="O16" i="14" l="1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D35" i="13"/>
  <c r="D37" i="13" s="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Q5" i="8"/>
  <c r="M33" i="11" l="1"/>
  <c r="M32" i="11"/>
  <c r="M29" i="11"/>
  <c r="M47" i="11"/>
  <c r="O46" i="11"/>
  <c r="O44" i="11"/>
  <c r="O43" i="11"/>
  <c r="N28" i="11"/>
  <c r="L21" i="9" l="1"/>
  <c r="M49" i="1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P8" i="12"/>
  <c r="O8" i="12"/>
  <c r="N8" i="12"/>
  <c r="M8" i="12"/>
  <c r="P7" i="12"/>
  <c r="O7" i="12"/>
  <c r="N7" i="12"/>
  <c r="M7" i="12"/>
  <c r="Q7" i="12" l="1"/>
  <c r="Q8" i="12"/>
  <c r="P6" i="12" l="1"/>
  <c r="O6" i="12"/>
  <c r="N6" i="12"/>
  <c r="M6" i="12"/>
  <c r="Q6" i="12" l="1"/>
  <c r="Q9" i="12" s="1"/>
  <c r="M5" i="1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Q12" i="9" s="1"/>
  <c r="P11" i="9"/>
  <c r="N11" i="9"/>
  <c r="M11" i="9"/>
  <c r="P10" i="9"/>
  <c r="N10" i="9"/>
  <c r="Q10" i="9" l="1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D29" i="7" l="1"/>
  <c r="P6" i="9"/>
  <c r="P5" i="9"/>
  <c r="M6" i="9"/>
  <c r="Q6" i="9" s="1"/>
  <c r="O6" i="9"/>
  <c r="N6" i="9"/>
  <c r="M5" i="9"/>
  <c r="Q5" i="9" s="1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3" i="9" l="1"/>
  <c r="Q4" i="9"/>
  <c r="Q2" i="9"/>
  <c r="P4" i="8"/>
  <c r="N4" i="8"/>
  <c r="Q4" i="8"/>
  <c r="O3" i="8"/>
  <c r="N3" i="8"/>
  <c r="M3" i="8"/>
  <c r="P3" i="8"/>
  <c r="P2" i="8"/>
  <c r="O2" i="8"/>
  <c r="N2" i="8"/>
  <c r="M2" i="8"/>
  <c r="Q3" i="8" l="1"/>
  <c r="Q2" i="8"/>
  <c r="R41" i="1" l="1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H25" i="7"/>
  <c r="H11" i="7"/>
  <c r="D28" i="7" s="1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<sst xmlns="http://schemas.openxmlformats.org/spreadsheetml/2006/main" count="3478" uniqueCount="780">
  <si>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</si>
  <si>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</si>
  <si>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</si>
  <si>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</si>
  <si>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</si>
  <si>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</si>
  <si>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</si>
  <si>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</si>
  <si>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</si>
  <si>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</si>
  <si>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</si>
  <si>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</si>
  <si>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</si>
  <si>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</si>
  <si>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</si>
  <si>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</si>
  <si>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</si>
  <si>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</si>
  <si>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</si>
  <si>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</si>
  <si>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</si>
  <si>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</si>
  <si>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</si>
  <si>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</si>
  <si>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</si>
  <si>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</si>
  <si>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</si>
  <si>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</si>
  <si>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</si>
  <si>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</si>
  <si>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</si>
  <si>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</si>
  <si>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</si>
  <si>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</si>
  <si>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</si>
  <si>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</si>
  <si>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</si>
  <si>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</si>
  <si>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</si>
  <si>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</si>
  <si>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</si>
  <si>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</si>
  <si>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</si>
  <si>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</si>
  <si>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</si>
  <si>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</si>
  <si>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</si>
  <si>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</si>
  <si>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</si>
  <si>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</si>
  <si>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</si>
  <si>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</si>
  <si>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</si>
  <si>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</si>
  <si>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</si>
  <si>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</si>
  <si>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</si>
  <si>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</si>
  <si>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</si>
  <si>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</si>
  <si>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</si>
  <si>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</si>
  <si>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</si>
  <si>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</si>
  <si>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</si>
  <si>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</si>
  <si>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</si>
  <si>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</si>
  <si>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</si>
  <si>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</si>
  <si>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</si>
  <si>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</si>
  <si>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</si>
  <si>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</si>
  <si>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</si>
  <si>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</si>
  <si>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</si>
  <si>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</si>
  <si>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</si>
  <si>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</si>
  <si>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</si>
  <si>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</si>
  <si>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</si>
  <si>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</si>
  <si>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</si>
  <si>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</si>
  <si>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</si>
  <si>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</si>
  <si>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</si>
  <si>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</si>
  <si>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</si>
  <si>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</si>
  <si>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</si>
  <si>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</si>
  <si>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</si>
  <si>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</si>
  <si>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</si>
  <si>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</si>
  <si>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</si>
  <si>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</si>
  <si>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</si>
  <si>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</si>
  <si>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</si>
  <si>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</si>
  <si>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</si>
  <si>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</si>
  <si>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</si>
  <si>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</si>
  <si>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</si>
  <si>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</si>
  <si>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</si>
  <si>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</si>
  <si>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</si>
  <si>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</si>
  <si>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</si>
  <si>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</si>
  <si>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</si>
  <si>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</si>
  <si>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</si>
  <si>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</si>
  <si>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</si>
  <si>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</si>
  <si>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</si>
  <si>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</si>
  <si>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</si>
  <si>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</si>
  <si>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JANUARI 2021</t>
  </si>
  <si>
    <t>MayBank</t>
  </si>
  <si>
    <t>PROJECT HLP - BPN Penascop</t>
  </si>
  <si>
    <t>No</t>
  </si>
  <si>
    <t>Keterangan</t>
  </si>
  <si>
    <t>Total Invoice</t>
  </si>
  <si>
    <t>Nominal Bayar</t>
  </si>
  <si>
    <t>Tanggal Bayar</t>
  </si>
  <si>
    <t>Ket. Bank</t>
  </si>
  <si>
    <t>Total invoice ke customer</t>
  </si>
  <si>
    <t>27 Jan 2021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</si>
  <si>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</si>
  <si>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</si>
  <si>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</si>
  <si>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</si>
  <si>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</si>
  <si>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</si>
  <si>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</si>
  <si>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</si>
  <si>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</si>
  <si>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</si>
  <si>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</si>
  <si>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</si>
  <si>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</si>
  <si>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</si>
  <si>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</si>
  <si>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</si>
  <si>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</si>
  <si>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</si>
  <si>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</si>
  <si>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</si>
  <si>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</si>
  <si>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</si>
  <si>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</si>
  <si>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</si>
  <si>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</si>
  <si>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</si>
  <si>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</si>
  <si>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</si>
  <si>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</si>
  <si>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</si>
  <si>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</si>
  <si>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</si>
  <si>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</si>
  <si>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</si>
  <si>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</si>
  <si>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</si>
  <si>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</si>
  <si>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</si>
  <si>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</si>
  <si>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</si>
  <si>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</si>
  <si>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</si>
  <si>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</si>
  <si>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</si>
  <si>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</si>
  <si>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</si>
  <si>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</si>
  <si>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</si>
  <si>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</si>
  <si>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</si>
  <si>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</si>
  <si>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</si>
  <si>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</si>
  <si>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</si>
  <si>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</si>
  <si>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</si>
  <si>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</si>
  <si>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</si>
  <si>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</si>
  <si>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</si>
  <si>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</si>
  <si>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</si>
  <si>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</si>
  <si>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</si>
  <si>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</si>
  <si>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</si>
  <si>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</si>
  <si>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</si>
  <si>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</si>
  <si>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</si>
  <si>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</si>
  <si>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</si>
  <si>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</si>
  <si>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</si>
  <si>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</si>
  <si>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</si>
  <si>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</si>
  <si>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</si>
  <si>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</si>
  <si>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</si>
  <si>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</si>
  <si>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</si>
  <si>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</si>
  <si>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</si>
  <si>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</si>
  <si>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</si>
  <si>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</si>
  <si>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</si>
  <si>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</si>
  <si>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</si>
  <si>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</si>
  <si>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</si>
  <si>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</si>
  <si>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</si>
  <si>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</si>
  <si>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</si>
  <si>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</si>
  <si>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</si>
  <si>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</si>
  <si>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</si>
  <si>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</si>
  <si>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</si>
  <si>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</si>
  <si>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</si>
  <si>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</si>
  <si>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</si>
  <si>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</si>
  <si>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</si>
  <si>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</si>
  <si>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</si>
  <si>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</si>
  <si>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</si>
  <si>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</si>
  <si>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</si>
  <si>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</si>
  <si>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</si>
  <si>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</si>
  <si>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</si>
  <si>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</si>
  <si>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</si>
  <si>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</si>
  <si>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</si>
  <si>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</si>
  <si>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</si>
  <si>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</si>
  <si>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</si>
  <si>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</si>
  <si>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</si>
  <si>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</si>
  <si>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</si>
  <si>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</si>
  <si>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</si>
  <si>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</si>
  <si>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</si>
  <si>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</si>
  <si>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</si>
  <si>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</si>
  <si>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</si>
  <si>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</si>
  <si>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</si>
  <si>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</si>
  <si>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</si>
  <si>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</si>
  <si>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</si>
  <si>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</si>
  <si>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</si>
  <si>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</si>
  <si>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FEBRUARI 2021</t>
  </si>
  <si>
    <t>Projek Bu Sesilia BTH - Belawan</t>
  </si>
  <si>
    <t>16 Feb 2021 &amp; 25 Feb 2021</t>
  </si>
  <si>
    <t>Projek COSL HLP - BPN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</si>
  <si>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</si>
  <si>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</si>
  <si>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</si>
  <si>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</si>
  <si>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</si>
  <si>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</si>
  <si>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</si>
  <si>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</si>
  <si>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</si>
  <si>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</si>
  <si>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</si>
  <si>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</si>
  <si>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</si>
  <si>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</si>
  <si>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</si>
  <si>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</si>
  <si>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</si>
  <si>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</si>
  <si>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</si>
  <si>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</si>
  <si>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</si>
  <si>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</si>
  <si>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</si>
  <si>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</si>
  <si>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</si>
  <si>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</si>
  <si>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</si>
  <si>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</si>
  <si>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</si>
  <si>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</si>
  <si>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</si>
  <si>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Rekap Outstanding nGen 2021</t>
  </si>
  <si>
    <t>Bulan</t>
  </si>
  <si>
    <t xml:space="preserve">Bulan </t>
  </si>
  <si>
    <t>Total</t>
  </si>
  <si>
    <t>Januari</t>
  </si>
  <si>
    <t>Februari</t>
  </si>
  <si>
    <t>Maret</t>
  </si>
  <si>
    <t>TOTAL</t>
  </si>
  <si>
    <t>Current Outstanding</t>
  </si>
  <si>
    <t>TOP</t>
  </si>
  <si>
    <t>3 Maret</t>
  </si>
  <si>
    <t>11 Maret</t>
  </si>
  <si>
    <t>12 Maret</t>
  </si>
  <si>
    <t>17 Maret</t>
  </si>
  <si>
    <t>5 Maret</t>
  </si>
  <si>
    <t>9 Maret</t>
  </si>
  <si>
    <t>6 Maret</t>
  </si>
  <si>
    <t>4 Hari</t>
  </si>
  <si>
    <t>4 Maret</t>
  </si>
  <si>
    <t>16 Maret</t>
  </si>
  <si>
    <t>19 Maret</t>
  </si>
  <si>
    <t>12 Hari</t>
  </si>
  <si>
    <t>Rekap Outstanding HIS 2021</t>
  </si>
  <si>
    <t>Age</t>
  </si>
  <si>
    <t>Jatuh Tempo</t>
  </si>
  <si>
    <t>18 Feb</t>
  </si>
  <si>
    <t>23 Feb</t>
  </si>
  <si>
    <t>24 Feb</t>
  </si>
  <si>
    <t>10 Maret</t>
  </si>
  <si>
    <t>13 Maret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</si>
  <si>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</si>
  <si>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</si>
  <si>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</si>
  <si>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</si>
  <si>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</si>
  <si>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</si>
  <si>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</si>
  <si>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</si>
  <si>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</si>
  <si>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</si>
  <si>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</si>
  <si>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</si>
  <si>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</si>
  <si>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</si>
  <si>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Total Outstanding</t>
  </si>
  <si>
    <t>Total Current Outstanding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</si>
  <si>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</si>
  <si>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</si>
  <si>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</si>
  <si>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</si>
  <si>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</si>
  <si>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</si>
  <si>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</si>
  <si>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</si>
  <si>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</si>
  <si>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</si>
  <si>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</si>
  <si>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</si>
  <si>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</si>
  <si>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</si>
  <si>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</si>
  <si>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</si>
  <si>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</si>
  <si>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</si>
  <si>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</si>
  <si>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</si>
  <si>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</si>
  <si>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</si>
  <si>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</si>
  <si>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</si>
  <si>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</si>
  <si>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</si>
  <si>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</si>
  <si>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</si>
  <si>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</si>
  <si>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</si>
  <si>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PROJECT BTH - BELAWAN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</si>
  <si>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</si>
  <si>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</si>
  <si>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</si>
  <si>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</si>
  <si>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</si>
  <si>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</si>
  <si>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</si>
  <si>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</si>
  <si>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</si>
  <si>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</si>
  <si>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</si>
  <si>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</si>
  <si>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</si>
  <si>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</si>
  <si>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</si>
  <si>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</si>
  <si>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</si>
  <si>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</si>
  <si>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</si>
  <si>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</si>
  <si>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PROJECT HLP - BPN COSL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</si>
  <si>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</si>
  <si>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</si>
  <si>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</si>
  <si>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</si>
  <si>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</si>
  <si>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</si>
  <si>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</si>
  <si>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</si>
  <si>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</si>
  <si>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</si>
  <si>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</si>
  <si>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</si>
  <si>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</si>
  <si>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</si>
  <si>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</si>
  <si>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</si>
  <si>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</si>
  <si>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31 Hari</t>
  </si>
  <si>
    <t>26 Hari</t>
  </si>
  <si>
    <t>25 hari</t>
  </si>
  <si>
    <t>18 Hari</t>
  </si>
  <si>
    <t>17 Hari</t>
  </si>
  <si>
    <t>16 Hari</t>
  </si>
  <si>
    <t>15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</si>
  <si>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</si>
  <si>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</si>
  <si>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</si>
  <si>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</si>
  <si>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</si>
  <si>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</si>
  <si>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</si>
  <si>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</si>
  <si>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</si>
  <si>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</si>
  <si>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</si>
  <si>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</si>
  <si>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</si>
  <si>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</si>
  <si>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Rekap Current Outstanding HIS 2021</t>
  </si>
  <si>
    <t>Rekap Current Outstanding nGen 2021</t>
  </si>
  <si>
    <t>5 Hari</t>
  </si>
  <si>
    <t>Total Outstanding Projek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</si>
  <si>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</si>
  <si>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</si>
  <si>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</si>
  <si>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</si>
  <si>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</si>
  <si>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</si>
  <si>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</si>
  <si>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</si>
  <si>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</si>
  <si>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</si>
  <si>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</si>
  <si>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-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</si>
  <si>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</si>
  <si>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</si>
  <si>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</si>
  <si>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</si>
  <si>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</si>
  <si>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</si>
  <si>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</si>
  <si>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27 Hari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</si>
  <si>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</si>
  <si>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</si>
  <si>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</si>
  <si>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</si>
  <si>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</si>
  <si>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</si>
  <si>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</si>
  <si>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</si>
  <si>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</si>
  <si>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</si>
  <si>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</si>
  <si>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</si>
  <si>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</si>
  <si>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</si>
  <si>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</si>
  <si>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</si>
  <si>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</si>
  <si>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</si>
  <si>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April</t>
  </si>
  <si>
    <t>938-09972185</t>
  </si>
  <si>
    <t>APLOG</t>
  </si>
  <si>
    <t xml:space="preserve">3 May 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</si>
  <si>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</si>
  <si>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</si>
  <si>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</si>
  <si>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</si>
  <si>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</si>
  <si>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</si>
  <si>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</si>
  <si>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</si>
  <si>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</si>
  <si>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</si>
  <si>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</si>
  <si>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Mei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</si>
  <si>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</si>
  <si>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</si>
  <si>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</si>
  <si>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</si>
  <si>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</si>
  <si>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</si>
  <si>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</si>
  <si>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</si>
  <si>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19 Mei</t>
  </si>
  <si>
    <t>20 Mei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</si>
  <si>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</si>
  <si>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</si>
  <si>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</si>
  <si>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</si>
  <si>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</si>
  <si>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</si>
  <si>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</si>
  <si>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</si>
  <si>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</si>
  <si>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</si>
  <si>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</si>
  <si>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</si>
  <si>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</si>
  <si>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</si>
  <si>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</si>
  <si>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</si>
  <si>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</si>
  <si>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</si>
  <si>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</si>
  <si>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</si>
  <si>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</si>
  <si>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</si>
  <si>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</si>
  <si>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</si>
  <si>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</si>
  <si>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</si>
  <si>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</si>
  <si>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</si>
  <si>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</si>
  <si>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</si>
  <si>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</si>
  <si>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</si>
  <si>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</si>
  <si>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</si>
  <si>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</si>
  <si>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888-43079245</t>
  </si>
  <si>
    <t>QG</t>
  </si>
  <si>
    <t>Foodstuff</t>
  </si>
  <si>
    <t>QG-964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</si>
  <si>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</si>
  <si>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</si>
  <si>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</si>
  <si>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</si>
  <si>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</si>
  <si>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</si>
  <si>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</si>
  <si>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</si>
  <si>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</si>
  <si>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</si>
  <si>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</si>
  <si>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</si>
  <si>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</si>
  <si>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</si>
  <si>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</si>
  <si>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</si>
  <si>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</si>
  <si>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</si>
  <si>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</si>
  <si>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</si>
  <si>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</si>
  <si>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</si>
  <si>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</si>
  <si>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</si>
  <si>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</si>
  <si>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</si>
  <si>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</si>
  <si>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</si>
  <si>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</si>
  <si>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</si>
  <si>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</si>
  <si>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</si>
  <si>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Juni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</si>
  <si>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</si>
  <si>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</si>
  <si>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</si>
  <si>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</si>
  <si>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</si>
  <si>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</si>
  <si>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</si>
  <si>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</si>
  <si>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</si>
  <si>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</si>
  <si>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</si>
  <si>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</si>
  <si>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</si>
  <si>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</si>
  <si>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</si>
  <si>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</si>
  <si>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</si>
  <si>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</si>
  <si>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</si>
  <si>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</si>
  <si>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</si>
  <si>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</si>
  <si>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</si>
  <si>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</si>
  <si>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</si>
  <si>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</si>
  <si>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</si>
  <si>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</si>
  <si>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</si>
  <si>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</si>
  <si>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</si>
  <si>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</si>
  <si>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</si>
  <si>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</si>
  <si>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</si>
  <si>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</si>
  <si>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</si>
  <si>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</si>
  <si>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</si>
  <si>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</si>
  <si>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</si>
  <si>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</si>
  <si>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</si>
  <si>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</si>
  <si>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</si>
  <si>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</si>
  <si>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</si>
  <si>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</si>
  <si>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</si>
  <si>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</si>
  <si>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</si>
  <si>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</si>
  <si>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</si>
  <si>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</si>
  <si>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</si>
  <si>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</si>
  <si>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</si>
  <si>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</si>
  <si>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</si>
  <si>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</si>
  <si>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</si>
  <si>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</si>
  <si>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</si>
  <si>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</si>
  <si>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</si>
  <si>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</si>
  <si>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</si>
  <si>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</si>
  <si>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</si>
  <si>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</si>
  <si>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</si>
  <si>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</si>
  <si>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</si>
  <si>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126-52370743</t>
  </si>
  <si>
    <t>ICMS CGK</t>
  </si>
  <si>
    <t>Garment</t>
  </si>
  <si>
    <t>GA-0682</t>
  </si>
  <si>
    <t>126-52432715</t>
  </si>
  <si>
    <t>BWX</t>
  </si>
  <si>
    <t>GA-0264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</si>
  <si>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</si>
  <si>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</si>
  <si>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</si>
  <si>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</si>
  <si>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</si>
  <si>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</si>
  <si>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</si>
  <si>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</si>
  <si>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</si>
  <si>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</si>
  <si>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</si>
  <si>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</si>
  <si>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</si>
  <si>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</si>
  <si>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</si>
  <si>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</si>
  <si>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</si>
  <si>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</si>
  <si>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</si>
  <si>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</si>
  <si>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</si>
  <si>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</si>
  <si>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</si>
  <si>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</si>
  <si>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</si>
  <si>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</si>
  <si>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</si>
  <si>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</si>
  <si>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</si>
  <si>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</si>
  <si>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</si>
  <si>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</si>
  <si>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</si>
  <si>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</si>
  <si>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</si>
  <si>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</si>
  <si>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</si>
  <si>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</si>
  <si>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</si>
  <si>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</si>
  <si>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</si>
  <si>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</si>
  <si>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</si>
  <si>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</si>
  <si>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</si>
  <si>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</si>
  <si>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</si>
  <si>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</si>
  <si>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</si>
  <si>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</si>
  <si>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</si>
  <si>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Juli</t>
  </si>
  <si>
    <t>OUTSTANDING JUNI 2021</t>
  </si>
  <si>
    <t>CURRENT OUTSTANDING JULI 2021</t>
  </si>
  <si>
    <t>16 Juli 2021</t>
  </si>
  <si>
    <t>126-53761831</t>
  </si>
  <si>
    <t>GA-0404</t>
  </si>
  <si>
    <t>Total All Outstanding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</si>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</sst>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b/>
      <u val="singleAccounting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4" fontId="5" fillId="0" borderId="4" xfId="2" applyFont="1" applyFill="1" applyBorder="1"/>
    <xf numFmtId="164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164" fontId="5" fillId="0" borderId="4" xfId="2" applyFont="1" applyFill="1" applyBorder="1" applyAlignment="1">
      <alignment vertical="center"/>
    </xf>
    <xf numFmtId="164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4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4" borderId="4" xfId="0" applyFill="1" applyBorder="1"/>
    <xf numFmtId="167" fontId="0" fillId="4" borderId="4" xfId="1" applyNumberFormat="1" applyFont="1" applyFill="1" applyBorder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7" fillId="0" borderId="4" xfId="0" applyFont="1" applyBorder="1"/>
    <xf numFmtId="0" fontId="7" fillId="3" borderId="4" xfId="0" applyFont="1" applyFill="1" applyBorder="1" applyAlignment="1">
      <alignment horizontal="left"/>
    </xf>
    <xf numFmtId="0" fontId="7" fillId="0" borderId="4" xfId="0" applyFont="1" applyFill="1" applyBorder="1"/>
    <xf numFmtId="0" fontId="2" fillId="0" borderId="4" xfId="0" applyFont="1" applyBorder="1"/>
    <xf numFmtId="164" fontId="5" fillId="0" borderId="5" xfId="2" applyFont="1" applyFill="1" applyBorder="1" applyAlignment="1">
      <alignment horizontal="center" vertical="center"/>
    </xf>
    <xf numFmtId="164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8" fillId="0" borderId="4" xfId="0" applyFont="1" applyBorder="1"/>
    <xf numFmtId="0" fontId="5" fillId="0" borderId="4" xfId="0" quotePrefix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167" fontId="9" fillId="0" borderId="0" xfId="0" applyNumberFormat="1" applyFont="1"/>
    <xf numFmtId="167" fontId="2" fillId="4" borderId="0" xfId="0" applyNumberFormat="1" applyFont="1" applyFill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167" fontId="2" fillId="0" borderId="0" xfId="0" applyNumberFormat="1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164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10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0" borderId="4" xfId="0" applyFont="1" applyFill="1" applyBorder="1" applyAlignment="1">
      <alignment horizontal="right"/>
    </xf>
    <xf numFmtId="164" fontId="5" fillId="0" borderId="4" xfId="2" applyNumberFormat="1" applyFont="1" applyFill="1" applyBorder="1"/>
    <xf numFmtId="0" fontId="0" fillId="0" borderId="4" xfId="0" applyFill="1" applyBorder="1" applyAlignment="1">
      <alignment horizontal="center"/>
    </xf>
    <xf numFmtId="164" fontId="2" fillId="0" borderId="4" xfId="0" applyNumberFormat="1" applyFont="1" applyBorder="1"/>
    <xf numFmtId="0" fontId="5" fillId="0" borderId="18" xfId="0" applyFont="1" applyBorder="1" applyAlignment="1">
      <alignment wrapText="1"/>
    </xf>
    <xf numFmtId="166" fontId="5" fillId="0" borderId="18" xfId="0" applyNumberFormat="1" applyFont="1" applyBorder="1" applyAlignment="1">
      <alignment wrapText="1"/>
    </xf>
    <xf numFmtId="0" fontId="5" fillId="0" borderId="5" xfId="0" applyFont="1" applyBorder="1"/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166" fontId="5" fillId="0" borderId="22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7" xfId="0" applyFont="1" applyBorder="1"/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166" fontId="5" fillId="0" borderId="28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9" xfId="0" applyFont="1" applyBorder="1" applyAlignment="1">
      <alignment wrapText="1"/>
    </xf>
    <xf numFmtId="0" fontId="5" fillId="0" borderId="30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164" fontId="5" fillId="0" borderId="5" xfId="2" applyFont="1" applyFill="1" applyBorder="1"/>
    <xf numFmtId="166" fontId="5" fillId="0" borderId="4" xfId="0" applyNumberFormat="1" applyFont="1" applyBorder="1" applyAlignment="1">
      <alignment wrapText="1"/>
    </xf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164" fontId="5" fillId="0" borderId="0" xfId="0" applyNumberFormat="1" applyFont="1"/>
    <xf numFmtId="167" fontId="5" fillId="0" borderId="4" xfId="1" applyNumberFormat="1" applyFont="1" applyBorder="1" applyAlignment="1"/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/>
    <xf numFmtId="0" fontId="7" fillId="3" borderId="4" xfId="0" applyFont="1" applyFill="1" applyBorder="1" applyAlignment="1">
      <alignment horizontal="center"/>
    </xf>
    <xf numFmtId="164" fontId="7" fillId="3" borderId="4" xfId="2" applyFont="1" applyFill="1" applyBorder="1"/>
    <xf numFmtId="166" fontId="7" fillId="3" borderId="4" xfId="0" applyNumberFormat="1" applyFont="1" applyFill="1" applyBorder="1"/>
    <xf numFmtId="0" fontId="7" fillId="3" borderId="4" xfId="0" applyFont="1" applyFill="1" applyBorder="1" applyAlignment="1">
      <alignment wrapText="1"/>
    </xf>
    <xf numFmtId="166" fontId="7" fillId="3" borderId="4" xfId="0" applyNumberFormat="1" applyFont="1" applyFill="1" applyBorder="1" applyAlignment="1">
      <alignment wrapText="1"/>
    </xf>
    <xf numFmtId="167" fontId="7" fillId="3" borderId="4" xfId="1" applyNumberFormat="1" applyFont="1" applyFill="1" applyBorder="1"/>
    <xf numFmtId="166" fontId="7" fillId="3" borderId="4" xfId="0" applyNumberFormat="1" applyFont="1" applyFill="1" applyBorder="1" applyAlignment="1">
      <alignment horizontal="center"/>
    </xf>
    <xf numFmtId="166" fontId="5" fillId="0" borderId="4" xfId="0" applyNumberFormat="1" applyFont="1" applyFill="1" applyBorder="1" applyAlignment="1">
      <alignment wrapText="1"/>
    </xf>
    <xf numFmtId="164" fontId="3" fillId="0" borderId="4" xfId="0" applyNumberFormat="1" applyFont="1" applyBorder="1"/>
    <xf numFmtId="167" fontId="3" fillId="0" borderId="0" xfId="0" applyNumberFormat="1" applyFont="1"/>
    <xf numFmtId="167" fontId="3" fillId="0" borderId="4" xfId="0" applyNumberFormat="1" applyFont="1" applyBorder="1"/>
    <xf numFmtId="167" fontId="12" fillId="0" borderId="0" xfId="0" applyNumberFormat="1" applyFont="1"/>
    <xf numFmtId="164" fontId="3" fillId="0" borderId="0" xfId="0" applyNumberFormat="1" applyFont="1"/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/>
    <xf numFmtId="0" fontId="5" fillId="0" borderId="5" xfId="0" applyFont="1" applyBorder="1" applyAlignment="1">
      <alignment horizontal="center"/>
    </xf>
    <xf numFmtId="167" fontId="5" fillId="0" borderId="6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7" fontId="5" fillId="0" borderId="4" xfId="1" quotePrefix="1" applyNumberFormat="1" applyFont="1" applyBorder="1" applyAlignment="1"/>
    <xf numFmtId="167" fontId="5" fillId="0" borderId="4" xfId="1" applyNumberFormat="1" applyFont="1" applyBorder="1" applyAlignment="1">
      <alignment horizontal="left"/>
    </xf>
    <xf numFmtId="164" fontId="5" fillId="0" borderId="5" xfId="2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164" fontId="5" fillId="0" borderId="5" xfId="2" quotePrefix="1" applyFont="1" applyFill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 vertical="center"/>
    </xf>
    <xf numFmtId="164" fontId="5" fillId="0" borderId="7" xfId="2" quotePrefix="1" applyFont="1" applyFill="1" applyBorder="1" applyAlignment="1">
      <alignment horizontal="center" vertical="center"/>
    </xf>
    <xf numFmtId="164" fontId="5" fillId="3" borderId="5" xfId="2" applyFont="1" applyFill="1" applyBorder="1" applyAlignment="1">
      <alignment horizontal="center" vertical="center"/>
    </xf>
    <xf numFmtId="164" fontId="5" fillId="3" borderId="6" xfId="2" applyFont="1" applyFill="1" applyBorder="1" applyAlignment="1">
      <alignment horizontal="center" vertical="center"/>
    </xf>
    <xf numFmtId="164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6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7" fontId="5" fillId="0" borderId="5" xfId="1" quotePrefix="1" applyNumberFormat="1" applyFont="1" applyBorder="1" applyAlignment="1">
      <alignment horizontal="center" vertical="center"/>
    </xf>
    <xf numFmtId="167" fontId="5" fillId="0" borderId="7" xfId="1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167" fontId="2" fillId="0" borderId="4" xfId="1" applyNumberFormat="1" applyFont="1" applyBorder="1" applyAlignment="1">
      <alignment horizontal="center"/>
    </xf>
    <xf numFmtId="167" fontId="2" fillId="0" borderId="17" xfId="1" applyNumberFormat="1" applyFont="1" applyBorder="1" applyAlignment="1">
      <alignment horizontal="center"/>
    </xf>
    <xf numFmtId="167" fontId="2" fillId="0" borderId="8" xfId="1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  <xf numFmtId="0" fontId="5" fillId="3" borderId="5" xfId="0" applyFont="1" applyFill="1" applyBorder="1"/>
  </cellXfs>
  <cellStyles count="4">
    <cellStyle name="Comma" xfId="1" builtinId="3"/>
    <cellStyle name="Comma [0]" xfId="3" builtinId="6"/>
    <cellStyle name="Comma [0]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I1" sqref="I1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idden="1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60">
        <v>2872500</v>
      </c>
      <c r="S3" s="162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63"/>
      <c r="S4" s="164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63"/>
      <c r="S5" s="164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63"/>
      <c r="S6" s="164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61"/>
      <c r="S7" s="165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hidden="1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hidden="1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60">
        <v>9644230</v>
      </c>
      <c r="S10" s="162" t="s">
        <v>56</v>
      </c>
      <c r="T10" s="166" t="s">
        <v>27</v>
      </c>
    </row>
    <row r="11" spans="1:20" hidden="1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63"/>
      <c r="S11" s="163"/>
      <c r="T11" s="167"/>
    </row>
    <row r="12" spans="1:20" hidden="1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63"/>
      <c r="S12" s="163"/>
      <c r="T12" s="167"/>
    </row>
    <row r="13" spans="1:20" hidden="1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63"/>
      <c r="S13" s="163"/>
      <c r="T13" s="167"/>
    </row>
    <row r="14" spans="1:20" hidden="1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63"/>
      <c r="S14" s="163"/>
      <c r="T14" s="167"/>
    </row>
    <row r="15" spans="1:20" hidden="1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63"/>
      <c r="S15" s="163"/>
      <c r="T15" s="167"/>
    </row>
    <row r="16" spans="1:20" hidden="1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63"/>
      <c r="S16" s="163"/>
      <c r="T16" s="167"/>
    </row>
    <row r="17" spans="1:20" hidden="1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61"/>
      <c r="S17" s="161"/>
      <c r="T17" s="168"/>
    </row>
    <row r="18" spans="1:20" hidden="1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60">
        <v>4911703</v>
      </c>
      <c r="S18" s="162" t="s">
        <v>74</v>
      </c>
      <c r="T18" s="160" t="s">
        <v>27</v>
      </c>
    </row>
    <row r="19" spans="1:20" hidden="1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61"/>
      <c r="S19" s="161"/>
      <c r="T19" s="161"/>
    </row>
    <row r="20" spans="1:20" hidden="1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60">
        <v>5075801</v>
      </c>
      <c r="S20" s="162" t="s">
        <v>81</v>
      </c>
      <c r="T20" s="160" t="s">
        <v>27</v>
      </c>
    </row>
    <row r="21" spans="1:20" hidden="1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63"/>
      <c r="S21" s="163"/>
      <c r="T21" s="163"/>
    </row>
    <row r="22" spans="1:20" hidden="1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63"/>
      <c r="S22" s="163"/>
      <c r="T22" s="163"/>
    </row>
    <row r="23" spans="1:20" hidden="1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63"/>
      <c r="S23" s="163"/>
      <c r="T23" s="163"/>
    </row>
    <row r="24" spans="1:20" hidden="1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61"/>
      <c r="S24" s="161"/>
      <c r="T24" s="161"/>
    </row>
    <row r="25" spans="1:20" hidden="1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60">
        <v>2325117</v>
      </c>
      <c r="S25" s="162" t="s">
        <v>305</v>
      </c>
      <c r="T25" s="160" t="s">
        <v>27</v>
      </c>
    </row>
    <row r="26" spans="1:20" hidden="1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61"/>
      <c r="S26" s="161"/>
      <c r="T26" s="161"/>
    </row>
    <row r="27" spans="1:20" hidden="1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hidden="1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9">
        <v>204544493</v>
      </c>
      <c r="S28" s="60" t="s">
        <v>334</v>
      </c>
      <c r="T28" s="24" t="s">
        <v>27</v>
      </c>
    </row>
    <row r="29" spans="1:20" hidden="1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9">
        <v>204544493</v>
      </c>
      <c r="S29" s="60" t="s">
        <v>334</v>
      </c>
      <c r="T29" s="24" t="s">
        <v>27</v>
      </c>
    </row>
    <row r="30" spans="1:20" hidden="1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9">
        <v>204544493</v>
      </c>
      <c r="S30" s="60" t="s">
        <v>334</v>
      </c>
      <c r="T30" s="24" t="s">
        <v>27</v>
      </c>
    </row>
    <row r="31" spans="1:20" hidden="1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9">
        <v>204544493</v>
      </c>
      <c r="S31" s="60" t="s">
        <v>334</v>
      </c>
      <c r="T31" s="24" t="s">
        <v>27</v>
      </c>
    </row>
    <row r="32" spans="1:20" hidden="1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9">
        <v>204544493</v>
      </c>
      <c r="S32" s="60" t="s">
        <v>334</v>
      </c>
      <c r="T32" s="24" t="s">
        <v>27</v>
      </c>
    </row>
    <row r="33" spans="1:20" hidden="1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9">
        <v>204544493</v>
      </c>
      <c r="S33" s="60" t="s">
        <v>334</v>
      </c>
      <c r="T33" s="24" t="s">
        <v>27</v>
      </c>
    </row>
    <row r="34" spans="1:20" hidden="1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9">
        <v>204544493</v>
      </c>
      <c r="S34" s="60" t="s">
        <v>334</v>
      </c>
      <c r="T34" s="24" t="s">
        <v>27</v>
      </c>
    </row>
    <row r="35" spans="1:20" hidden="1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9">
        <v>204544493</v>
      </c>
      <c r="S35" s="60" t="s">
        <v>334</v>
      </c>
      <c r="T35" s="24" t="s">
        <v>27</v>
      </c>
    </row>
    <row r="36" spans="1:20" hidden="1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9">
        <v>204544493</v>
      </c>
      <c r="S36" s="60" t="s">
        <v>334</v>
      </c>
      <c r="T36" s="24" t="s">
        <v>27</v>
      </c>
    </row>
    <row r="37" spans="1:20" hidden="1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9">
        <v>204544493</v>
      </c>
      <c r="S37" s="60" t="s">
        <v>334</v>
      </c>
      <c r="T37" s="24" t="s">
        <v>27</v>
      </c>
    </row>
    <row r="38" spans="1:20" hidden="1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9">
        <v>204544493</v>
      </c>
      <c r="S38" s="60" t="s">
        <v>334</v>
      </c>
      <c r="T38" s="24" t="s">
        <v>27</v>
      </c>
    </row>
    <row r="39" spans="1:20" hidden="1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9">
        <v>204544493</v>
      </c>
      <c r="S39" s="60" t="s">
        <v>334</v>
      </c>
      <c r="T39" s="24" t="s">
        <v>27</v>
      </c>
    </row>
    <row r="40" spans="1:20" hidden="1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60" t="s">
        <v>334</v>
      </c>
      <c r="T40" s="24" t="s">
        <v>27</v>
      </c>
    </row>
    <row r="41" spans="1:20" hidden="1" x14ac:dyDescent="0.25">
      <c r="Q41" s="49"/>
      <c r="R41" s="49">
        <f>R27+865704</f>
        <v>2107786</v>
      </c>
    </row>
    <row r="42" spans="1:20" x14ac:dyDescent="0.25">
      <c r="L42">
        <f>SUBTOTAL(9,L2:L41)</f>
        <v>258</v>
      </c>
      <c r="Q42" s="49"/>
      <c r="R42" s="49"/>
    </row>
  </sheetData>
  <autoFilter ref="A1:T41">
    <filterColumn colId="3">
      <filters>
        <filter val="RMS"/>
      </filters>
    </filterColumn>
  </autoFilter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opLeftCell="A6" zoomScaleNormal="100" workbookViewId="0">
      <selection activeCell="C10" sqref="C10:D10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3" width="12.5703125" bestFit="1" customWidth="1"/>
    <col min="4" max="4" width="15.28515625" bestFit="1" customWidth="1"/>
    <col min="5" max="5" width="13.5703125" bestFit="1" customWidth="1"/>
    <col min="6" max="6" width="3.5703125" bestFit="1" customWidth="1"/>
    <col min="8" max="8" width="10.5703125" bestFit="1" customWidth="1"/>
    <col min="9" max="9" width="14.28515625" bestFit="1" customWidth="1"/>
    <col min="11" max="11" width="6.42578125" bestFit="1" customWidth="1"/>
    <col min="12" max="12" width="3.5703125" bestFit="1" customWidth="1"/>
    <col min="13" max="13" width="15.85546875" customWidth="1"/>
  </cols>
  <sheetData>
    <row r="1" spans="1:10" x14ac:dyDescent="0.25">
      <c r="A1" s="200" t="s">
        <v>94</v>
      </c>
      <c r="B1" s="200"/>
      <c r="C1" s="200"/>
      <c r="D1" s="200"/>
      <c r="E1" s="200"/>
      <c r="F1" s="200"/>
      <c r="G1" s="200"/>
      <c r="H1" s="200"/>
      <c r="I1" s="200"/>
      <c r="J1" s="70"/>
    </row>
    <row r="2" spans="1:10" x14ac:dyDescent="0.25">
      <c r="A2" s="200"/>
      <c r="B2" s="200"/>
      <c r="C2" s="200"/>
      <c r="D2" s="200"/>
      <c r="E2" s="200"/>
      <c r="F2" s="200"/>
      <c r="G2" s="200"/>
      <c r="H2" s="200"/>
      <c r="I2" s="200"/>
    </row>
    <row r="3" spans="1:10" x14ac:dyDescent="0.25">
      <c r="A3" s="210" t="s">
        <v>319</v>
      </c>
      <c r="B3" s="210"/>
      <c r="C3" s="210"/>
      <c r="D3" s="210"/>
      <c r="F3" s="210" t="s">
        <v>341</v>
      </c>
      <c r="G3" s="210"/>
      <c r="H3" s="210"/>
      <c r="I3" s="210"/>
    </row>
    <row r="4" spans="1:10" x14ac:dyDescent="0.25">
      <c r="A4" s="69" t="s">
        <v>129</v>
      </c>
      <c r="B4" s="69" t="s">
        <v>321</v>
      </c>
      <c r="C4" s="194" t="s">
        <v>322</v>
      </c>
      <c r="D4" s="194"/>
      <c r="F4" s="58" t="s">
        <v>129</v>
      </c>
      <c r="G4" s="58" t="s">
        <v>320</v>
      </c>
      <c r="H4" s="194" t="s">
        <v>322</v>
      </c>
      <c r="I4" s="194"/>
    </row>
    <row r="5" spans="1:10" x14ac:dyDescent="0.25">
      <c r="A5" s="40">
        <v>1</v>
      </c>
      <c r="B5" s="40" t="s">
        <v>323</v>
      </c>
      <c r="C5" s="204">
        <v>0</v>
      </c>
      <c r="D5" s="204"/>
      <c r="F5" s="40">
        <v>1</v>
      </c>
      <c r="G5" s="40" t="s">
        <v>323</v>
      </c>
      <c r="H5" s="204">
        <v>0</v>
      </c>
      <c r="I5" s="204"/>
    </row>
    <row r="6" spans="1:10" x14ac:dyDescent="0.25">
      <c r="A6" s="40">
        <v>2</v>
      </c>
      <c r="B6" s="40" t="s">
        <v>324</v>
      </c>
      <c r="C6" s="206">
        <v>0</v>
      </c>
      <c r="D6" s="207"/>
      <c r="E6" s="54"/>
      <c r="F6" s="40">
        <v>2</v>
      </c>
      <c r="G6" s="40" t="s">
        <v>324</v>
      </c>
      <c r="H6" s="205">
        <v>0</v>
      </c>
      <c r="I6" s="205"/>
    </row>
    <row r="7" spans="1:10" x14ac:dyDescent="0.25">
      <c r="A7" s="40">
        <v>3</v>
      </c>
      <c r="B7" s="40" t="s">
        <v>325</v>
      </c>
      <c r="C7" s="205">
        <v>0</v>
      </c>
      <c r="D7" s="205"/>
      <c r="F7" s="40">
        <v>3</v>
      </c>
      <c r="G7" s="40" t="s">
        <v>325</v>
      </c>
      <c r="H7" s="205">
        <v>0</v>
      </c>
      <c r="I7" s="205"/>
    </row>
    <row r="8" spans="1:10" x14ac:dyDescent="0.25">
      <c r="A8" s="40">
        <v>4</v>
      </c>
      <c r="B8" s="40" t="s">
        <v>497</v>
      </c>
      <c r="C8" s="206">
        <v>0</v>
      </c>
      <c r="D8" s="207"/>
      <c r="F8" s="40">
        <v>4</v>
      </c>
      <c r="G8" s="40" t="s">
        <v>497</v>
      </c>
      <c r="H8" s="206">
        <v>0</v>
      </c>
      <c r="I8" s="207"/>
    </row>
    <row r="9" spans="1:10" x14ac:dyDescent="0.25">
      <c r="A9" s="40">
        <v>5</v>
      </c>
      <c r="B9" s="40" t="s">
        <v>512</v>
      </c>
      <c r="C9" s="206">
        <v>0</v>
      </c>
      <c r="D9" s="207"/>
      <c r="F9" s="40">
        <v>5</v>
      </c>
      <c r="G9" s="40" t="s">
        <v>512</v>
      </c>
      <c r="H9" s="206">
        <v>0</v>
      </c>
      <c r="I9" s="207"/>
    </row>
    <row r="10" spans="1:10" x14ac:dyDescent="0.25">
      <c r="A10" s="40">
        <v>6</v>
      </c>
      <c r="B10" s="40" t="s">
        <v>594</v>
      </c>
      <c r="C10" s="206">
        <v>17339921</v>
      </c>
      <c r="D10" s="207"/>
      <c r="F10" s="40">
        <v>6</v>
      </c>
      <c r="G10" s="40" t="s">
        <v>594</v>
      </c>
      <c r="H10" s="206">
        <v>0</v>
      </c>
      <c r="I10" s="207"/>
    </row>
    <row r="11" spans="1:10" x14ac:dyDescent="0.25">
      <c r="A11" s="194" t="s">
        <v>326</v>
      </c>
      <c r="B11" s="194"/>
      <c r="C11" s="208">
        <f>SUM(C7:D10)</f>
        <v>17339921</v>
      </c>
      <c r="D11" s="208"/>
      <c r="F11" s="209" t="s">
        <v>326</v>
      </c>
      <c r="G11" s="209"/>
      <c r="H11" s="208">
        <f>SUM(H5:I7)</f>
        <v>0</v>
      </c>
      <c r="I11" s="208"/>
    </row>
    <row r="12" spans="1:10" x14ac:dyDescent="0.25">
      <c r="D12" s="54"/>
    </row>
    <row r="14" spans="1:10" x14ac:dyDescent="0.25">
      <c r="A14" s="200" t="s">
        <v>327</v>
      </c>
      <c r="B14" s="200"/>
      <c r="C14" s="200"/>
      <c r="D14" s="200"/>
      <c r="E14" s="200"/>
      <c r="F14" s="200"/>
      <c r="G14" s="200"/>
      <c r="H14" s="200"/>
      <c r="I14" s="200"/>
    </row>
    <row r="15" spans="1:10" x14ac:dyDescent="0.25">
      <c r="A15" s="200"/>
      <c r="B15" s="200"/>
      <c r="C15" s="200"/>
      <c r="D15" s="200"/>
      <c r="E15" s="200"/>
      <c r="F15" s="200"/>
      <c r="G15" s="200"/>
      <c r="H15" s="200"/>
      <c r="I15" s="200"/>
    </row>
    <row r="16" spans="1:10" x14ac:dyDescent="0.25">
      <c r="A16" s="201" t="s">
        <v>456</v>
      </c>
      <c r="B16" s="202"/>
      <c r="C16" s="202"/>
      <c r="D16" s="203"/>
      <c r="F16" s="201" t="s">
        <v>455</v>
      </c>
      <c r="G16" s="202"/>
      <c r="H16" s="202"/>
      <c r="I16" s="203"/>
    </row>
    <row r="17" spans="1:9" x14ac:dyDescent="0.25">
      <c r="A17" s="69" t="s">
        <v>129</v>
      </c>
      <c r="B17" s="69" t="s">
        <v>321</v>
      </c>
      <c r="C17" s="194" t="s">
        <v>322</v>
      </c>
      <c r="D17" s="194"/>
      <c r="F17" s="58" t="s">
        <v>129</v>
      </c>
      <c r="G17" s="58" t="s">
        <v>320</v>
      </c>
      <c r="H17" s="194" t="s">
        <v>322</v>
      </c>
      <c r="I17" s="194"/>
    </row>
    <row r="18" spans="1:9" x14ac:dyDescent="0.25">
      <c r="A18" s="40">
        <v>1</v>
      </c>
      <c r="B18" s="40" t="s">
        <v>323</v>
      </c>
      <c r="C18" s="204">
        <v>0</v>
      </c>
      <c r="D18" s="204"/>
      <c r="F18" s="40">
        <v>1</v>
      </c>
      <c r="G18" s="40" t="s">
        <v>323</v>
      </c>
      <c r="H18" s="204">
        <v>0</v>
      </c>
      <c r="I18" s="204"/>
    </row>
    <row r="19" spans="1:9" x14ac:dyDescent="0.25">
      <c r="A19" s="40">
        <v>2</v>
      </c>
      <c r="B19" s="40" t="s">
        <v>324</v>
      </c>
      <c r="C19" s="205"/>
      <c r="D19" s="205"/>
      <c r="F19" s="40">
        <v>2</v>
      </c>
      <c r="G19" s="40" t="s">
        <v>324</v>
      </c>
      <c r="H19" s="205">
        <v>0</v>
      </c>
      <c r="I19" s="205"/>
    </row>
    <row r="20" spans="1:9" x14ac:dyDescent="0.25">
      <c r="A20" s="40">
        <v>3</v>
      </c>
      <c r="B20" s="40" t="s">
        <v>325</v>
      </c>
      <c r="C20" s="206">
        <v>0</v>
      </c>
      <c r="D20" s="207"/>
      <c r="F20" s="40">
        <v>3</v>
      </c>
      <c r="G20" s="40" t="s">
        <v>325</v>
      </c>
      <c r="H20" s="205">
        <v>0</v>
      </c>
      <c r="I20" s="205"/>
    </row>
    <row r="21" spans="1:9" x14ac:dyDescent="0.25">
      <c r="A21" s="40">
        <v>4</v>
      </c>
      <c r="B21" s="40" t="s">
        <v>497</v>
      </c>
      <c r="C21" s="206">
        <v>0</v>
      </c>
      <c r="D21" s="207"/>
      <c r="F21" s="40">
        <v>4</v>
      </c>
      <c r="G21" s="40" t="s">
        <v>497</v>
      </c>
      <c r="H21" s="206">
        <v>0</v>
      </c>
      <c r="I21" s="207"/>
    </row>
    <row r="22" spans="1:9" x14ac:dyDescent="0.25">
      <c r="A22" s="40">
        <v>5</v>
      </c>
      <c r="B22" s="40" t="s">
        <v>512</v>
      </c>
      <c r="C22" s="206">
        <v>0</v>
      </c>
      <c r="D22" s="207"/>
      <c r="F22" s="40">
        <v>5</v>
      </c>
      <c r="G22" s="40" t="s">
        <v>512</v>
      </c>
      <c r="H22" s="206">
        <v>0</v>
      </c>
      <c r="I22" s="207"/>
    </row>
    <row r="23" spans="1:9" x14ac:dyDescent="0.25">
      <c r="A23" s="40">
        <v>6</v>
      </c>
      <c r="B23" s="40" t="s">
        <v>594</v>
      </c>
      <c r="C23" s="206">
        <v>0</v>
      </c>
      <c r="D23" s="207"/>
      <c r="F23" s="40">
        <v>6</v>
      </c>
      <c r="G23" s="40" t="s">
        <v>594</v>
      </c>
      <c r="H23" s="206">
        <v>0</v>
      </c>
      <c r="I23" s="207"/>
    </row>
    <row r="24" spans="1:9" x14ac:dyDescent="0.25">
      <c r="A24" s="40">
        <v>7</v>
      </c>
      <c r="B24" s="40" t="s">
        <v>726</v>
      </c>
      <c r="C24" s="206">
        <v>23017880</v>
      </c>
      <c r="D24" s="207"/>
      <c r="F24" s="40">
        <v>7</v>
      </c>
      <c r="G24" s="40" t="s">
        <v>726</v>
      </c>
      <c r="H24" s="206">
        <v>0</v>
      </c>
      <c r="I24" s="207"/>
    </row>
    <row r="25" spans="1:9" x14ac:dyDescent="0.25">
      <c r="A25" s="194" t="s">
        <v>326</v>
      </c>
      <c r="B25" s="194"/>
      <c r="C25" s="208">
        <f>SUM(C18:D24)</f>
        <v>23017880</v>
      </c>
      <c r="D25" s="208"/>
      <c r="E25" s="80"/>
      <c r="F25" s="194" t="s">
        <v>326</v>
      </c>
      <c r="G25" s="194"/>
      <c r="H25" s="208">
        <f>SUM(H18:I20)</f>
        <v>0</v>
      </c>
      <c r="I25" s="208"/>
    </row>
    <row r="28" spans="1:9" x14ac:dyDescent="0.25">
      <c r="A28" t="s">
        <v>363</v>
      </c>
      <c r="D28" s="72">
        <f>H11+C11</f>
        <v>17339921</v>
      </c>
    </row>
    <row r="29" spans="1:9" x14ac:dyDescent="0.25">
      <c r="A29" t="s">
        <v>364</v>
      </c>
      <c r="D29" s="72">
        <f>C25+H25</f>
        <v>23017880</v>
      </c>
    </row>
    <row r="30" spans="1:9" ht="17.25" x14ac:dyDescent="0.4">
      <c r="A30" t="s">
        <v>458</v>
      </c>
      <c r="C30" s="71"/>
      <c r="D30" s="72" t="s">
        <v>470</v>
      </c>
    </row>
  </sheetData>
  <mergeCells count="44">
    <mergeCell ref="C4:D4"/>
    <mergeCell ref="H4:I4"/>
    <mergeCell ref="C8:D8"/>
    <mergeCell ref="H8:I8"/>
    <mergeCell ref="C23:D23"/>
    <mergeCell ref="H23:I23"/>
    <mergeCell ref="H9:I9"/>
    <mergeCell ref="C9:D9"/>
    <mergeCell ref="C10:D10"/>
    <mergeCell ref="H10:I10"/>
    <mergeCell ref="H11:I11"/>
    <mergeCell ref="A14:I15"/>
    <mergeCell ref="A25:B25"/>
    <mergeCell ref="C25:D25"/>
    <mergeCell ref="F25:G25"/>
    <mergeCell ref="H25:I25"/>
    <mergeCell ref="C18:D18"/>
    <mergeCell ref="H18:I18"/>
    <mergeCell ref="C19:D19"/>
    <mergeCell ref="H19:I19"/>
    <mergeCell ref="C20:D20"/>
    <mergeCell ref="H20:I20"/>
    <mergeCell ref="H21:I21"/>
    <mergeCell ref="C21:D21"/>
    <mergeCell ref="C22:D22"/>
    <mergeCell ref="H22:I22"/>
    <mergeCell ref="C24:D24"/>
    <mergeCell ref="H24:I24"/>
    <mergeCell ref="A1:I2"/>
    <mergeCell ref="A16:D16"/>
    <mergeCell ref="F16:I16"/>
    <mergeCell ref="C17:D17"/>
    <mergeCell ref="H17:I17"/>
    <mergeCell ref="H5:I5"/>
    <mergeCell ref="H6:I6"/>
    <mergeCell ref="H7:I7"/>
    <mergeCell ref="C7:D7"/>
    <mergeCell ref="C6:D6"/>
    <mergeCell ref="C5:D5"/>
    <mergeCell ref="A11:B11"/>
    <mergeCell ref="C11:D11"/>
    <mergeCell ref="F11:G11"/>
    <mergeCell ref="A3:D3"/>
    <mergeCell ref="F3:I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topLeftCell="A7" zoomScale="110" zoomScaleNormal="110" workbookViewId="0">
      <selection activeCell="D25" sqref="D25"/>
    </sheetView>
  </sheetViews>
  <sheetFormatPr defaultRowHeight="15" x14ac:dyDescent="0.25"/>
  <cols>
    <col min="1" max="1" width="4.28515625" style="92" bestFit="1" customWidth="1"/>
    <col min="2" max="2" width="23.28515625" style="92" bestFit="1" customWidth="1"/>
    <col min="3" max="3" width="11.140625" style="92" bestFit="1" customWidth="1"/>
    <col min="4" max="4" width="14.28515625" style="92" bestFit="1" customWidth="1"/>
    <col min="5" max="5" width="14.7109375" style="92" customWidth="1"/>
    <col min="6" max="12" width="9.140625" style="92"/>
    <col min="13" max="13" width="13.28515625" style="92" bestFit="1" customWidth="1"/>
    <col min="14" max="16384" width="9.140625" style="92"/>
  </cols>
  <sheetData>
    <row r="1" spans="1:13" x14ac:dyDescent="0.25">
      <c r="A1" s="211" t="s">
        <v>727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1:13" ht="15.75" thickBot="1" x14ac:dyDescent="0.3">
      <c r="A2" s="214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6"/>
    </row>
    <row r="3" spans="1:13" ht="28.5" x14ac:dyDescent="0.25">
      <c r="A3" s="45" t="s">
        <v>0</v>
      </c>
      <c r="B3" s="46" t="s">
        <v>1</v>
      </c>
      <c r="C3" s="46" t="s">
        <v>2</v>
      </c>
      <c r="D3" s="46" t="s">
        <v>3</v>
      </c>
      <c r="E3" s="46" t="s">
        <v>4</v>
      </c>
      <c r="F3" s="46" t="s">
        <v>5</v>
      </c>
      <c r="G3" s="46" t="s">
        <v>6</v>
      </c>
      <c r="H3" s="46" t="s">
        <v>7</v>
      </c>
      <c r="I3" s="65" t="s">
        <v>8</v>
      </c>
      <c r="J3" s="46" t="s">
        <v>9</v>
      </c>
      <c r="K3" s="46" t="s">
        <v>10</v>
      </c>
      <c r="L3" s="46" t="s">
        <v>11</v>
      </c>
      <c r="M3" s="46" t="s">
        <v>16</v>
      </c>
    </row>
    <row r="4" spans="1:13" x14ac:dyDescent="0.25">
      <c r="A4" s="136">
        <v>1</v>
      </c>
      <c r="B4" s="137" t="s">
        <v>355</v>
      </c>
      <c r="C4" s="138" t="s">
        <v>21</v>
      </c>
      <c r="D4" s="137" t="s">
        <v>53</v>
      </c>
      <c r="E4" s="137" t="s">
        <v>49</v>
      </c>
      <c r="F4" s="137" t="s">
        <v>21</v>
      </c>
      <c r="G4" s="137" t="s">
        <v>50</v>
      </c>
      <c r="H4" s="137" t="s">
        <v>25</v>
      </c>
      <c r="I4" s="140">
        <v>44262</v>
      </c>
      <c r="J4" s="137">
        <v>1</v>
      </c>
      <c r="K4" s="137">
        <v>20</v>
      </c>
      <c r="L4" s="137">
        <v>20</v>
      </c>
      <c r="M4" s="139">
        <v>763894</v>
      </c>
    </row>
    <row r="5" spans="1:13" x14ac:dyDescent="0.25">
      <c r="A5" s="136">
        <v>2</v>
      </c>
      <c r="B5" s="137" t="s">
        <v>584</v>
      </c>
      <c r="C5" s="138" t="s">
        <v>29</v>
      </c>
      <c r="D5" s="137" t="s">
        <v>85</v>
      </c>
      <c r="E5" s="137" t="s">
        <v>560</v>
      </c>
      <c r="F5" s="137" t="s">
        <v>29</v>
      </c>
      <c r="G5" s="137" t="s">
        <v>72</v>
      </c>
      <c r="H5" s="137" t="s">
        <v>585</v>
      </c>
      <c r="I5" s="140">
        <v>44358</v>
      </c>
      <c r="J5" s="137">
        <v>6</v>
      </c>
      <c r="K5" s="137">
        <v>119</v>
      </c>
      <c r="L5" s="137">
        <v>119</v>
      </c>
      <c r="M5" s="139">
        <v>2688416.8</v>
      </c>
    </row>
    <row r="6" spans="1:13" x14ac:dyDescent="0.25">
      <c r="A6" s="136">
        <v>3</v>
      </c>
      <c r="B6" s="137" t="s">
        <v>586</v>
      </c>
      <c r="C6" s="138" t="s">
        <v>29</v>
      </c>
      <c r="D6" s="137" t="s">
        <v>85</v>
      </c>
      <c r="E6" s="137" t="s">
        <v>560</v>
      </c>
      <c r="F6" s="137" t="s">
        <v>29</v>
      </c>
      <c r="G6" s="137" t="s">
        <v>72</v>
      </c>
      <c r="H6" s="137" t="s">
        <v>585</v>
      </c>
      <c r="I6" s="140">
        <v>44358</v>
      </c>
      <c r="J6" s="137">
        <v>4</v>
      </c>
      <c r="K6" s="137">
        <v>61</v>
      </c>
      <c r="L6" s="137">
        <v>61</v>
      </c>
      <c r="M6" s="139">
        <v>1383579.2</v>
      </c>
    </row>
    <row r="7" spans="1:13" x14ac:dyDescent="0.25">
      <c r="A7" s="136">
        <v>4</v>
      </c>
      <c r="B7" s="137" t="s">
        <v>596</v>
      </c>
      <c r="C7" s="138" t="s">
        <v>29</v>
      </c>
      <c r="D7" s="137" t="s">
        <v>85</v>
      </c>
      <c r="E7" s="137" t="s">
        <v>49</v>
      </c>
      <c r="F7" s="137" t="s">
        <v>29</v>
      </c>
      <c r="G7" s="137" t="s">
        <v>50</v>
      </c>
      <c r="H7" s="137" t="s">
        <v>58</v>
      </c>
      <c r="I7" s="140">
        <v>44362</v>
      </c>
      <c r="J7" s="137">
        <v>7</v>
      </c>
      <c r="K7" s="137">
        <v>141</v>
      </c>
      <c r="L7" s="137">
        <v>141</v>
      </c>
      <c r="M7" s="139">
        <v>5432305.2000000002</v>
      </c>
    </row>
    <row r="8" spans="1:13" x14ac:dyDescent="0.25">
      <c r="A8" s="136">
        <v>5</v>
      </c>
      <c r="B8" s="141" t="s">
        <v>634</v>
      </c>
      <c r="C8" s="138" t="s">
        <v>29</v>
      </c>
      <c r="D8" s="141" t="s">
        <v>85</v>
      </c>
      <c r="E8" s="137" t="s">
        <v>638</v>
      </c>
      <c r="F8" s="141" t="s">
        <v>29</v>
      </c>
      <c r="G8" s="141" t="s">
        <v>72</v>
      </c>
      <c r="H8" s="141" t="s">
        <v>639</v>
      </c>
      <c r="I8" s="142">
        <v>44367</v>
      </c>
      <c r="J8" s="141">
        <v>5</v>
      </c>
      <c r="K8" s="141">
        <v>100</v>
      </c>
      <c r="L8" s="141">
        <v>100</v>
      </c>
      <c r="M8" s="139">
        <v>2260970</v>
      </c>
    </row>
    <row r="9" spans="1:13" x14ac:dyDescent="0.25">
      <c r="A9" s="136">
        <v>6</v>
      </c>
      <c r="B9" s="137" t="s">
        <v>642</v>
      </c>
      <c r="C9" s="138" t="s">
        <v>21</v>
      </c>
      <c r="D9" s="137" t="s">
        <v>53</v>
      </c>
      <c r="E9" s="137" t="s">
        <v>49</v>
      </c>
      <c r="F9" s="137" t="s">
        <v>21</v>
      </c>
      <c r="G9" s="137" t="s">
        <v>50</v>
      </c>
      <c r="H9" s="137" t="s">
        <v>25</v>
      </c>
      <c r="I9" s="140">
        <v>44369</v>
      </c>
      <c r="J9" s="137">
        <v>2</v>
      </c>
      <c r="K9" s="137">
        <v>39</v>
      </c>
      <c r="L9" s="137">
        <v>39</v>
      </c>
      <c r="M9" s="143">
        <v>1439355.8</v>
      </c>
    </row>
    <row r="10" spans="1:13" x14ac:dyDescent="0.25">
      <c r="A10" s="136">
        <v>7</v>
      </c>
      <c r="B10" s="141" t="s">
        <v>643</v>
      </c>
      <c r="C10" s="138" t="s">
        <v>29</v>
      </c>
      <c r="D10" s="137" t="s">
        <v>85</v>
      </c>
      <c r="E10" s="137" t="s">
        <v>49</v>
      </c>
      <c r="F10" s="137" t="s">
        <v>29</v>
      </c>
      <c r="G10" s="137" t="s">
        <v>35</v>
      </c>
      <c r="H10" s="137" t="s">
        <v>36</v>
      </c>
      <c r="I10" s="140">
        <v>44369</v>
      </c>
      <c r="J10" s="137">
        <v>5</v>
      </c>
      <c r="K10" s="137">
        <v>166</v>
      </c>
      <c r="L10" s="137">
        <v>166</v>
      </c>
      <c r="M10" s="143">
        <v>2412805.2000000002</v>
      </c>
    </row>
    <row r="11" spans="1:13" x14ac:dyDescent="0.25">
      <c r="A11" s="136">
        <v>8</v>
      </c>
      <c r="B11" s="141" t="s">
        <v>644</v>
      </c>
      <c r="C11" s="138" t="s">
        <v>29</v>
      </c>
      <c r="D11" s="137" t="s">
        <v>53</v>
      </c>
      <c r="E11" s="137" t="s">
        <v>49</v>
      </c>
      <c r="F11" s="137" t="s">
        <v>29</v>
      </c>
      <c r="G11" s="137" t="s">
        <v>251</v>
      </c>
      <c r="H11" s="137" t="s">
        <v>110</v>
      </c>
      <c r="I11" s="140">
        <v>44369</v>
      </c>
      <c r="J11" s="137">
        <v>1</v>
      </c>
      <c r="K11" s="137">
        <v>38</v>
      </c>
      <c r="L11" s="137">
        <v>38</v>
      </c>
      <c r="M11" s="143">
        <v>1309413.6000000001</v>
      </c>
    </row>
    <row r="12" spans="1:13" x14ac:dyDescent="0.25">
      <c r="A12" s="136">
        <v>9</v>
      </c>
      <c r="B12" s="141" t="s">
        <v>646</v>
      </c>
      <c r="C12" s="138" t="s">
        <v>29</v>
      </c>
      <c r="D12" s="137" t="s">
        <v>631</v>
      </c>
      <c r="E12" s="137" t="s">
        <v>49</v>
      </c>
      <c r="F12" s="141" t="s">
        <v>29</v>
      </c>
      <c r="G12" s="141" t="s">
        <v>45</v>
      </c>
      <c r="H12" s="141" t="s">
        <v>43</v>
      </c>
      <c r="I12" s="140">
        <v>44370</v>
      </c>
      <c r="J12" s="141">
        <v>6</v>
      </c>
      <c r="K12" s="141">
        <v>100</v>
      </c>
      <c r="L12" s="141">
        <v>143</v>
      </c>
      <c r="M12" s="143">
        <v>6360049.5999999996</v>
      </c>
    </row>
    <row r="13" spans="1:13" x14ac:dyDescent="0.25">
      <c r="A13" s="136">
        <v>10</v>
      </c>
      <c r="B13" s="137" t="s">
        <v>668</v>
      </c>
      <c r="C13" s="137" t="s">
        <v>669</v>
      </c>
      <c r="D13" s="137" t="s">
        <v>631</v>
      </c>
      <c r="E13" s="137" t="s">
        <v>670</v>
      </c>
      <c r="F13" s="56" t="s">
        <v>29</v>
      </c>
      <c r="G13" s="56" t="s">
        <v>547</v>
      </c>
      <c r="H13" s="137" t="s">
        <v>671</v>
      </c>
      <c r="I13" s="144">
        <v>44370</v>
      </c>
      <c r="J13" s="137">
        <v>1</v>
      </c>
      <c r="K13" s="137">
        <v>29</v>
      </c>
      <c r="L13" s="137">
        <v>29</v>
      </c>
      <c r="M13" s="143">
        <v>1879852.8</v>
      </c>
    </row>
    <row r="14" spans="1:13" x14ac:dyDescent="0.25">
      <c r="A14" s="136">
        <v>11</v>
      </c>
      <c r="B14" s="137" t="s">
        <v>672</v>
      </c>
      <c r="C14" s="137" t="s">
        <v>669</v>
      </c>
      <c r="D14" s="137" t="s">
        <v>631</v>
      </c>
      <c r="E14" s="137" t="s">
        <v>23</v>
      </c>
      <c r="F14" s="56" t="s">
        <v>29</v>
      </c>
      <c r="G14" s="56" t="s">
        <v>673</v>
      </c>
      <c r="H14" s="137" t="s">
        <v>674</v>
      </c>
      <c r="I14" s="144">
        <v>44371</v>
      </c>
      <c r="J14" s="137">
        <v>1</v>
      </c>
      <c r="K14" s="137">
        <v>2</v>
      </c>
      <c r="L14" s="137">
        <v>10</v>
      </c>
      <c r="M14" s="143">
        <v>193432</v>
      </c>
    </row>
    <row r="15" spans="1:13" x14ac:dyDescent="0.25">
      <c r="A15" s="199" t="s">
        <v>326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46">
        <f>SUM(M4:M14)</f>
        <v>26124074.199999999</v>
      </c>
    </row>
    <row r="16" spans="1:13" ht="15.75" thickBot="1" x14ac:dyDescent="0.3"/>
    <row r="17" spans="1:13" x14ac:dyDescent="0.25">
      <c r="A17" s="211" t="s">
        <v>728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3"/>
    </row>
    <row r="18" spans="1:13" ht="15.75" thickBot="1" x14ac:dyDescent="0.3">
      <c r="A18" s="214"/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6"/>
    </row>
    <row r="19" spans="1:13" ht="28.5" x14ac:dyDescent="0.25">
      <c r="A19" s="45" t="s">
        <v>0</v>
      </c>
      <c r="B19" s="46" t="s">
        <v>1</v>
      </c>
      <c r="C19" s="46" t="s">
        <v>2</v>
      </c>
      <c r="D19" s="46" t="s">
        <v>3</v>
      </c>
      <c r="E19" s="46" t="s">
        <v>4</v>
      </c>
      <c r="F19" s="46" t="s">
        <v>5</v>
      </c>
      <c r="G19" s="46" t="s">
        <v>6</v>
      </c>
      <c r="H19" s="46" t="s">
        <v>7</v>
      </c>
      <c r="I19" s="65" t="s">
        <v>8</v>
      </c>
      <c r="J19" s="46" t="s">
        <v>9</v>
      </c>
      <c r="K19" s="46" t="s">
        <v>10</v>
      </c>
      <c r="L19" s="46" t="s">
        <v>11</v>
      </c>
      <c r="M19" s="46" t="s">
        <v>16</v>
      </c>
    </row>
    <row r="20" spans="1:13" x14ac:dyDescent="0.25">
      <c r="A20" s="30">
        <v>1</v>
      </c>
      <c r="B20" s="82" t="s">
        <v>693</v>
      </c>
      <c r="C20" s="26" t="s">
        <v>29</v>
      </c>
      <c r="D20" s="30" t="s">
        <v>695</v>
      </c>
      <c r="E20" s="30" t="s">
        <v>588</v>
      </c>
      <c r="F20" s="82" t="s">
        <v>29</v>
      </c>
      <c r="G20" s="82" t="s">
        <v>104</v>
      </c>
      <c r="H20" s="82" t="s">
        <v>105</v>
      </c>
      <c r="I20" s="129">
        <v>44379</v>
      </c>
      <c r="J20" s="82">
        <v>4</v>
      </c>
      <c r="K20" s="82">
        <v>49</v>
      </c>
      <c r="L20" s="82">
        <v>75</v>
      </c>
      <c r="M20" s="21">
        <v>3108540</v>
      </c>
    </row>
    <row r="21" spans="1:13" x14ac:dyDescent="0.25">
      <c r="A21" s="30">
        <v>2</v>
      </c>
      <c r="B21" s="82" t="s">
        <v>694</v>
      </c>
      <c r="C21" s="26" t="s">
        <v>29</v>
      </c>
      <c r="D21" s="30" t="s">
        <v>695</v>
      </c>
      <c r="E21" s="30" t="s">
        <v>588</v>
      </c>
      <c r="F21" s="82" t="s">
        <v>29</v>
      </c>
      <c r="G21" s="82" t="s">
        <v>104</v>
      </c>
      <c r="H21" s="82" t="s">
        <v>105</v>
      </c>
      <c r="I21" s="129">
        <v>44379</v>
      </c>
      <c r="J21" s="82">
        <v>2</v>
      </c>
      <c r="K21" s="82">
        <v>25</v>
      </c>
      <c r="L21" s="82">
        <v>38</v>
      </c>
      <c r="M21" s="21">
        <v>1580543.6</v>
      </c>
    </row>
    <row r="22" spans="1:13" x14ac:dyDescent="0.25">
      <c r="A22" s="30">
        <v>3</v>
      </c>
      <c r="B22" s="30" t="s">
        <v>709</v>
      </c>
      <c r="C22" s="26" t="s">
        <v>29</v>
      </c>
      <c r="D22" s="38" t="s">
        <v>712</v>
      </c>
      <c r="E22" s="30" t="s">
        <v>23</v>
      </c>
      <c r="F22" s="30" t="s">
        <v>29</v>
      </c>
      <c r="G22" s="30" t="s">
        <v>45</v>
      </c>
      <c r="H22" s="30" t="s">
        <v>43</v>
      </c>
      <c r="I22" s="129">
        <v>44385</v>
      </c>
      <c r="J22" s="30">
        <v>1</v>
      </c>
      <c r="K22" s="30">
        <v>10</v>
      </c>
      <c r="L22" s="30">
        <v>10</v>
      </c>
      <c r="M22" s="21">
        <v>442220</v>
      </c>
    </row>
    <row r="23" spans="1:13" x14ac:dyDescent="0.25">
      <c r="A23" s="30">
        <v>4</v>
      </c>
      <c r="B23" s="30" t="s">
        <v>730</v>
      </c>
      <c r="C23" s="8" t="s">
        <v>669</v>
      </c>
      <c r="D23" s="30" t="s">
        <v>30</v>
      </c>
      <c r="E23" s="30" t="s">
        <v>526</v>
      </c>
      <c r="F23" s="18" t="s">
        <v>29</v>
      </c>
      <c r="G23" s="18" t="s">
        <v>35</v>
      </c>
      <c r="H23" s="30" t="s">
        <v>731</v>
      </c>
      <c r="I23" s="145">
        <v>44386</v>
      </c>
      <c r="J23" s="30">
        <v>3</v>
      </c>
      <c r="K23" s="30">
        <v>58</v>
      </c>
      <c r="L23" s="30">
        <v>63</v>
      </c>
      <c r="M23" s="21">
        <v>1071479</v>
      </c>
    </row>
    <row r="24" spans="1:13" x14ac:dyDescent="0.25">
      <c r="A24" s="30">
        <v>5</v>
      </c>
      <c r="B24" s="30" t="s">
        <v>717</v>
      </c>
      <c r="C24" s="26" t="s">
        <v>29</v>
      </c>
      <c r="D24" s="30" t="s">
        <v>699</v>
      </c>
      <c r="E24" s="30" t="s">
        <v>23</v>
      </c>
      <c r="F24" s="30" t="s">
        <v>29</v>
      </c>
      <c r="G24" s="30" t="s">
        <v>79</v>
      </c>
      <c r="H24" s="30" t="s">
        <v>718</v>
      </c>
      <c r="I24" s="37">
        <v>44390</v>
      </c>
      <c r="J24" s="30">
        <v>1</v>
      </c>
      <c r="K24" s="30">
        <v>14</v>
      </c>
      <c r="L24" s="30">
        <v>14</v>
      </c>
      <c r="M24" s="21">
        <v>303108</v>
      </c>
    </row>
    <row r="25" spans="1:13" x14ac:dyDescent="0.25">
      <c r="A25" s="30">
        <v>6</v>
      </c>
      <c r="B25" s="30" t="s">
        <v>724</v>
      </c>
      <c r="C25" s="26" t="s">
        <v>29</v>
      </c>
      <c r="D25" s="30" t="s">
        <v>30</v>
      </c>
      <c r="E25" s="30" t="s">
        <v>23</v>
      </c>
      <c r="F25" s="30" t="s">
        <v>29</v>
      </c>
      <c r="G25" s="30" t="s">
        <v>194</v>
      </c>
      <c r="H25" s="30" t="s">
        <v>229</v>
      </c>
      <c r="I25" s="37">
        <v>44392</v>
      </c>
      <c r="J25" s="30">
        <v>4</v>
      </c>
      <c r="K25" s="30">
        <v>84</v>
      </c>
      <c r="L25" s="30">
        <v>84</v>
      </c>
      <c r="M25" s="21">
        <v>1707798</v>
      </c>
    </row>
    <row r="26" spans="1:13" x14ac:dyDescent="0.25">
      <c r="A26" s="30">
        <v>7</v>
      </c>
      <c r="B26" s="30" t="s">
        <v>733</v>
      </c>
      <c r="C26" s="26" t="s">
        <v>29</v>
      </c>
      <c r="D26" s="30" t="s">
        <v>30</v>
      </c>
      <c r="E26" s="30" t="s">
        <v>526</v>
      </c>
      <c r="F26" s="30" t="s">
        <v>29</v>
      </c>
      <c r="G26" s="30" t="s">
        <v>35</v>
      </c>
      <c r="H26" s="30" t="s">
        <v>734</v>
      </c>
      <c r="I26" s="37">
        <v>44393</v>
      </c>
      <c r="J26" s="30">
        <v>7</v>
      </c>
      <c r="K26" s="30">
        <v>109</v>
      </c>
      <c r="L26" s="30">
        <v>118</v>
      </c>
      <c r="M26" s="21">
        <v>1836356</v>
      </c>
    </row>
    <row r="27" spans="1:13" x14ac:dyDescent="0.25">
      <c r="A27" s="30">
        <v>8</v>
      </c>
      <c r="B27" s="30" t="s">
        <v>736</v>
      </c>
      <c r="C27" s="26" t="s">
        <v>29</v>
      </c>
      <c r="D27" s="30" t="s">
        <v>30</v>
      </c>
      <c r="E27" s="30" t="s">
        <v>526</v>
      </c>
      <c r="F27" s="30" t="s">
        <v>29</v>
      </c>
      <c r="G27" s="30" t="s">
        <v>60</v>
      </c>
      <c r="H27" s="30" t="s">
        <v>61</v>
      </c>
      <c r="I27" s="37">
        <v>44394</v>
      </c>
      <c r="J27" s="30">
        <v>12</v>
      </c>
      <c r="K27" s="30">
        <v>325</v>
      </c>
      <c r="L27" s="30">
        <v>325</v>
      </c>
      <c r="M27" s="21">
        <v>6825525</v>
      </c>
    </row>
    <row r="28" spans="1:13" x14ac:dyDescent="0.25">
      <c r="A28" s="30">
        <v>9</v>
      </c>
      <c r="B28" s="30" t="s">
        <v>737</v>
      </c>
      <c r="C28" s="153" t="s">
        <v>29</v>
      </c>
      <c r="D28" s="105" t="s">
        <v>30</v>
      </c>
      <c r="E28" s="105" t="s">
        <v>526</v>
      </c>
      <c r="F28" s="105" t="s">
        <v>29</v>
      </c>
      <c r="G28" s="105" t="s">
        <v>60</v>
      </c>
      <c r="H28" s="105" t="s">
        <v>61</v>
      </c>
      <c r="I28" s="152">
        <v>44394</v>
      </c>
      <c r="J28" s="105">
        <v>13</v>
      </c>
      <c r="K28" s="105">
        <v>338</v>
      </c>
      <c r="L28" s="105">
        <v>338</v>
      </c>
      <c r="M28" s="21">
        <v>7098096</v>
      </c>
    </row>
    <row r="29" spans="1:13" x14ac:dyDescent="0.25">
      <c r="A29" s="30">
        <v>10</v>
      </c>
      <c r="B29" s="30" t="s">
        <v>738</v>
      </c>
      <c r="C29" s="26" t="s">
        <v>29</v>
      </c>
      <c r="D29" s="30" t="s">
        <v>30</v>
      </c>
      <c r="E29" s="30" t="s">
        <v>526</v>
      </c>
      <c r="F29" s="30" t="s">
        <v>29</v>
      </c>
      <c r="G29" s="30" t="s">
        <v>176</v>
      </c>
      <c r="H29" s="30" t="s">
        <v>538</v>
      </c>
      <c r="I29" s="37">
        <v>44394</v>
      </c>
      <c r="J29" s="30">
        <v>3</v>
      </c>
      <c r="K29" s="30">
        <v>55</v>
      </c>
      <c r="L29" s="30">
        <v>55</v>
      </c>
      <c r="M29" s="21">
        <v>819585</v>
      </c>
    </row>
    <row r="30" spans="1:13" x14ac:dyDescent="0.25">
      <c r="A30" s="30">
        <v>11</v>
      </c>
      <c r="B30" s="30" t="s">
        <v>739</v>
      </c>
      <c r="C30" s="26" t="s">
        <v>29</v>
      </c>
      <c r="D30" s="30" t="s">
        <v>30</v>
      </c>
      <c r="E30" s="30" t="s">
        <v>526</v>
      </c>
      <c r="F30" s="30" t="s">
        <v>29</v>
      </c>
      <c r="G30" s="30" t="s">
        <v>181</v>
      </c>
      <c r="H30" s="30" t="s">
        <v>256</v>
      </c>
      <c r="I30" s="37">
        <v>44395</v>
      </c>
      <c r="J30" s="30">
        <v>5</v>
      </c>
      <c r="K30" s="30">
        <v>73</v>
      </c>
      <c r="L30" s="30">
        <v>73</v>
      </c>
      <c r="M30" s="21">
        <v>1284881</v>
      </c>
    </row>
    <row r="31" spans="1:13" x14ac:dyDescent="0.25">
      <c r="A31" s="30">
        <v>12</v>
      </c>
      <c r="B31" s="30" t="s">
        <v>740</v>
      </c>
      <c r="C31" s="26" t="s">
        <v>29</v>
      </c>
      <c r="D31" s="30" t="s">
        <v>30</v>
      </c>
      <c r="E31" s="30" t="s">
        <v>526</v>
      </c>
      <c r="F31" s="30" t="s">
        <v>29</v>
      </c>
      <c r="G31" s="30" t="s">
        <v>181</v>
      </c>
      <c r="H31" s="30" t="s">
        <v>256</v>
      </c>
      <c r="I31" s="37">
        <v>44395</v>
      </c>
      <c r="J31" s="30">
        <v>4</v>
      </c>
      <c r="K31" s="30">
        <v>82</v>
      </c>
      <c r="L31" s="30">
        <v>85</v>
      </c>
      <c r="M31" s="21">
        <v>1494245</v>
      </c>
    </row>
    <row r="32" spans="1:13" x14ac:dyDescent="0.25">
      <c r="A32" s="199" t="s">
        <v>326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48">
        <f>SUM(M20:M31)</f>
        <v>27572376.600000001</v>
      </c>
    </row>
    <row r="35" spans="2:4" x14ac:dyDescent="0.25">
      <c r="B35" s="92" t="s">
        <v>363</v>
      </c>
      <c r="D35" s="150">
        <f>M15</f>
        <v>26124074.199999999</v>
      </c>
    </row>
    <row r="36" spans="2:4" ht="16.5" x14ac:dyDescent="0.35">
      <c r="B36" s="92" t="s">
        <v>364</v>
      </c>
      <c r="D36" s="149">
        <f>M32</f>
        <v>27572376.600000001</v>
      </c>
    </row>
    <row r="37" spans="2:4" x14ac:dyDescent="0.25">
      <c r="B37" s="92" t="s">
        <v>732</v>
      </c>
      <c r="D37" s="147">
        <f>D36+D35</f>
        <v>53696450.799999997</v>
      </c>
    </row>
  </sheetData>
  <mergeCells count="4">
    <mergeCell ref="A1:M2"/>
    <mergeCell ref="A15:L15"/>
    <mergeCell ref="A17:M18"/>
    <mergeCell ref="A32:L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1"/>
  <sheetViews>
    <sheetView workbookViewId="0">
      <pane xSplit="9" topLeftCell="J1" activePane="topRight" state="frozen"/>
      <selection activeCell="U4" sqref="U4"/>
      <selection pane="topRight" activeCell="L1" sqref="L1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52" bestFit="1" customWidth="1"/>
    <col min="19" max="19" width="13" bestFit="1" customWidth="1"/>
    <col min="20" max="20" width="11" bestFit="1" customWidth="1"/>
    <col min="21" max="21" width="16.5703125" bestFit="1" customWidth="1"/>
  </cols>
  <sheetData>
    <row r="1" spans="1:22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3" t="s">
        <v>17</v>
      </c>
      <c r="S1" s="2" t="s">
        <v>18</v>
      </c>
      <c r="T1" s="2" t="s">
        <v>19</v>
      </c>
      <c r="U1" s="78" t="s">
        <v>343</v>
      </c>
      <c r="V1" s="46" t="s">
        <v>342</v>
      </c>
    </row>
    <row r="2" spans="1:22" hidden="1" x14ac:dyDescent="0.25">
      <c r="A2" s="6">
        <v>1</v>
      </c>
      <c r="B2" s="7" t="s">
        <v>137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138</v>
      </c>
      <c r="I2" s="35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3" t="s">
        <v>305</v>
      </c>
      <c r="T2" s="30" t="s">
        <v>127</v>
      </c>
      <c r="U2" s="26"/>
      <c r="V2" s="40"/>
    </row>
    <row r="3" spans="1:22" hidden="1" x14ac:dyDescent="0.25">
      <c r="A3" s="6">
        <v>2</v>
      </c>
      <c r="B3" s="7" t="s">
        <v>139</v>
      </c>
      <c r="C3" s="8" t="s">
        <v>29</v>
      </c>
      <c r="D3" s="18" t="s">
        <v>140</v>
      </c>
      <c r="E3" s="9" t="s">
        <v>23</v>
      </c>
      <c r="F3" s="8" t="s">
        <v>29</v>
      </c>
      <c r="G3" s="8" t="s">
        <v>112</v>
      </c>
      <c r="H3" s="9" t="s">
        <v>87</v>
      </c>
      <c r="I3" s="35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3" t="s">
        <v>331</v>
      </c>
      <c r="T3" s="30" t="s">
        <v>27</v>
      </c>
      <c r="U3" s="63"/>
      <c r="V3" s="40"/>
    </row>
    <row r="4" spans="1:22" hidden="1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69">
        <v>23734250</v>
      </c>
      <c r="S4" s="172" t="s">
        <v>141</v>
      </c>
      <c r="T4" s="175" t="s">
        <v>127</v>
      </c>
      <c r="U4" s="26"/>
      <c r="V4" s="40"/>
    </row>
    <row r="5" spans="1:22" hidden="1" x14ac:dyDescent="0.25">
      <c r="A5" s="6">
        <v>4</v>
      </c>
      <c r="B5" s="7" t="s">
        <v>142</v>
      </c>
      <c r="C5" s="8" t="s">
        <v>29</v>
      </c>
      <c r="D5" s="18" t="s">
        <v>143</v>
      </c>
      <c r="E5" s="9" t="s">
        <v>23</v>
      </c>
      <c r="F5" s="8" t="s">
        <v>29</v>
      </c>
      <c r="G5" s="8" t="s">
        <v>50</v>
      </c>
      <c r="H5" s="9" t="s">
        <v>58</v>
      </c>
      <c r="I5" s="35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70"/>
      <c r="S5" s="173"/>
      <c r="T5" s="176"/>
      <c r="U5" s="26"/>
      <c r="V5" s="40"/>
    </row>
    <row r="6" spans="1:22" hidden="1" x14ac:dyDescent="0.25">
      <c r="A6" s="6">
        <v>5</v>
      </c>
      <c r="B6" s="7" t="s">
        <v>144</v>
      </c>
      <c r="C6" s="8" t="s">
        <v>29</v>
      </c>
      <c r="D6" s="18" t="s">
        <v>143</v>
      </c>
      <c r="E6" s="9" t="s">
        <v>23</v>
      </c>
      <c r="F6" s="8" t="s">
        <v>29</v>
      </c>
      <c r="G6" s="8" t="s">
        <v>50</v>
      </c>
      <c r="H6" s="9" t="s">
        <v>145</v>
      </c>
      <c r="I6" s="35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70"/>
      <c r="S6" s="173"/>
      <c r="T6" s="176"/>
      <c r="U6" s="26"/>
      <c r="V6" s="40"/>
    </row>
    <row r="7" spans="1:22" hidden="1" x14ac:dyDescent="0.25">
      <c r="A7" s="6">
        <v>6</v>
      </c>
      <c r="B7" s="7" t="s">
        <v>146</v>
      </c>
      <c r="C7" s="8" t="s">
        <v>29</v>
      </c>
      <c r="D7" s="18" t="s">
        <v>143</v>
      </c>
      <c r="E7" s="9" t="s">
        <v>147</v>
      </c>
      <c r="F7" s="8" t="s">
        <v>29</v>
      </c>
      <c r="G7" s="8" t="s">
        <v>50</v>
      </c>
      <c r="H7" s="9" t="s">
        <v>148</v>
      </c>
      <c r="I7" s="35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70"/>
      <c r="S7" s="173"/>
      <c r="T7" s="176"/>
      <c r="U7" s="26"/>
      <c r="V7" s="40"/>
    </row>
    <row r="8" spans="1:22" hidden="1" x14ac:dyDescent="0.25">
      <c r="A8" s="6">
        <v>7</v>
      </c>
      <c r="B8" s="7" t="s">
        <v>149</v>
      </c>
      <c r="C8" s="8" t="s">
        <v>29</v>
      </c>
      <c r="D8" s="18" t="s">
        <v>143</v>
      </c>
      <c r="E8" s="9" t="s">
        <v>147</v>
      </c>
      <c r="F8" s="8" t="s">
        <v>29</v>
      </c>
      <c r="G8" s="8" t="s">
        <v>50</v>
      </c>
      <c r="H8" s="9" t="s">
        <v>148</v>
      </c>
      <c r="I8" s="35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171"/>
      <c r="S8" s="174"/>
      <c r="T8" s="177"/>
      <c r="U8" s="26"/>
      <c r="V8" s="40"/>
    </row>
    <row r="9" spans="1:22" hidden="1" x14ac:dyDescent="0.25">
      <c r="A9" s="6">
        <v>8</v>
      </c>
      <c r="B9" s="7" t="s">
        <v>150</v>
      </c>
      <c r="C9" s="8" t="s">
        <v>29</v>
      </c>
      <c r="D9" s="18" t="s">
        <v>151</v>
      </c>
      <c r="E9" s="9" t="s">
        <v>23</v>
      </c>
      <c r="F9" s="8" t="s">
        <v>29</v>
      </c>
      <c r="G9" s="8" t="s">
        <v>152</v>
      </c>
      <c r="H9" s="9" t="s">
        <v>153</v>
      </c>
      <c r="I9" s="35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3" t="s">
        <v>154</v>
      </c>
      <c r="T9" s="30" t="s">
        <v>127</v>
      </c>
      <c r="U9" s="26"/>
      <c r="V9" s="40"/>
    </row>
    <row r="10" spans="1:22" hidden="1" x14ac:dyDescent="0.25">
      <c r="A10" s="6">
        <v>9</v>
      </c>
      <c r="B10" s="56" t="s">
        <v>155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5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3" t="s">
        <v>445</v>
      </c>
      <c r="T10" s="30" t="s">
        <v>27</v>
      </c>
      <c r="U10" s="63" t="s">
        <v>344</v>
      </c>
      <c r="V10" s="40" t="s">
        <v>434</v>
      </c>
    </row>
    <row r="11" spans="1:22" hidden="1" x14ac:dyDescent="0.25">
      <c r="A11" s="6">
        <v>10</v>
      </c>
      <c r="B11" s="7" t="s">
        <v>156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5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3" t="s">
        <v>305</v>
      </c>
      <c r="T11" s="30" t="s">
        <v>127</v>
      </c>
      <c r="U11" s="26"/>
      <c r="V11" s="40"/>
    </row>
    <row r="12" spans="1:22" x14ac:dyDescent="0.25">
      <c r="A12" s="6">
        <v>11</v>
      </c>
      <c r="B12" s="7" t="s">
        <v>157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158</v>
      </c>
      <c r="I12" s="35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3" t="s">
        <v>346</v>
      </c>
      <c r="T12" s="30" t="s">
        <v>27</v>
      </c>
      <c r="U12" s="63" t="s">
        <v>345</v>
      </c>
      <c r="V12" s="40" t="s">
        <v>435</v>
      </c>
    </row>
    <row r="13" spans="1:22" hidden="1" x14ac:dyDescent="0.25">
      <c r="A13" s="6">
        <v>12</v>
      </c>
      <c r="B13" s="7" t="s">
        <v>159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6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3" t="s">
        <v>160</v>
      </c>
      <c r="T13" s="30" t="s">
        <v>127</v>
      </c>
      <c r="U13" s="26"/>
      <c r="V13" s="40"/>
    </row>
    <row r="14" spans="1:22" hidden="1" x14ac:dyDescent="0.25">
      <c r="A14" s="6">
        <v>13</v>
      </c>
      <c r="B14" s="7" t="s">
        <v>161</v>
      </c>
      <c r="C14" s="8" t="s">
        <v>29</v>
      </c>
      <c r="D14" s="9" t="s">
        <v>162</v>
      </c>
      <c r="E14" s="9" t="s">
        <v>23</v>
      </c>
      <c r="F14" s="8" t="s">
        <v>21</v>
      </c>
      <c r="G14" s="8" t="s">
        <v>163</v>
      </c>
      <c r="H14" s="9" t="s">
        <v>164</v>
      </c>
      <c r="I14" s="36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3" t="s">
        <v>165</v>
      </c>
      <c r="T14" s="30" t="s">
        <v>127</v>
      </c>
      <c r="U14" s="26"/>
      <c r="V14" s="40"/>
    </row>
    <row r="15" spans="1:22" x14ac:dyDescent="0.25">
      <c r="A15" s="6">
        <v>14</v>
      </c>
      <c r="B15" s="7" t="s">
        <v>166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167</v>
      </c>
      <c r="I15" s="36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3" t="s">
        <v>346</v>
      </c>
      <c r="T15" s="30" t="s">
        <v>27</v>
      </c>
      <c r="U15" s="63" t="s">
        <v>346</v>
      </c>
      <c r="V15" s="40" t="s">
        <v>436</v>
      </c>
    </row>
    <row r="16" spans="1:22" hidden="1" x14ac:dyDescent="0.25">
      <c r="A16" s="6">
        <v>15</v>
      </c>
      <c r="B16" s="7" t="s">
        <v>168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6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3" t="s">
        <v>305</v>
      </c>
      <c r="T16" s="30" t="s">
        <v>127</v>
      </c>
      <c r="U16" s="26"/>
      <c r="V16" s="40"/>
    </row>
    <row r="17" spans="1:22" hidden="1" x14ac:dyDescent="0.25">
      <c r="A17" s="6">
        <v>16</v>
      </c>
      <c r="B17" s="7" t="s">
        <v>169</v>
      </c>
      <c r="C17" s="8" t="s">
        <v>21</v>
      </c>
      <c r="D17" s="9" t="s">
        <v>170</v>
      </c>
      <c r="E17" s="9" t="s">
        <v>23</v>
      </c>
      <c r="F17" s="8" t="s">
        <v>21</v>
      </c>
      <c r="G17" s="8" t="s">
        <v>50</v>
      </c>
      <c r="H17" s="9" t="s">
        <v>25</v>
      </c>
      <c r="I17" s="36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3" t="s">
        <v>171</v>
      </c>
      <c r="T17" s="30" t="s">
        <v>27</v>
      </c>
      <c r="U17" s="26"/>
      <c r="V17" s="40"/>
    </row>
    <row r="18" spans="1:22" hidden="1" x14ac:dyDescent="0.25">
      <c r="A18" s="6">
        <v>17</v>
      </c>
      <c r="B18" s="7" t="s">
        <v>172</v>
      </c>
      <c r="C18" s="8" t="s">
        <v>21</v>
      </c>
      <c r="D18" s="9" t="s">
        <v>173</v>
      </c>
      <c r="E18" s="9" t="s">
        <v>23</v>
      </c>
      <c r="F18" s="8" t="s">
        <v>21</v>
      </c>
      <c r="G18" s="8" t="s">
        <v>50</v>
      </c>
      <c r="H18" s="9" t="s">
        <v>25</v>
      </c>
      <c r="I18" s="36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3" t="s">
        <v>56</v>
      </c>
      <c r="T18" s="30" t="s">
        <v>27</v>
      </c>
      <c r="U18" s="26"/>
      <c r="V18" s="40"/>
    </row>
    <row r="19" spans="1:22" hidden="1" x14ac:dyDescent="0.25">
      <c r="A19" s="6">
        <v>18</v>
      </c>
      <c r="B19" s="7" t="s">
        <v>174</v>
      </c>
      <c r="C19" s="8" t="s">
        <v>21</v>
      </c>
      <c r="D19" s="9" t="s">
        <v>175</v>
      </c>
      <c r="E19" s="9" t="s">
        <v>23</v>
      </c>
      <c r="F19" s="8" t="s">
        <v>21</v>
      </c>
      <c r="G19" s="8" t="s">
        <v>176</v>
      </c>
      <c r="H19" s="9" t="s">
        <v>177</v>
      </c>
      <c r="I19" s="36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3" t="s">
        <v>178</v>
      </c>
      <c r="T19" s="30" t="s">
        <v>27</v>
      </c>
      <c r="U19" s="26"/>
      <c r="V19" s="40"/>
    </row>
    <row r="20" spans="1:22" hidden="1" x14ac:dyDescent="0.25">
      <c r="A20" s="6">
        <v>19</v>
      </c>
      <c r="B20" s="7" t="s">
        <v>179</v>
      </c>
      <c r="C20" s="8" t="s">
        <v>21</v>
      </c>
      <c r="D20" s="9" t="s">
        <v>180</v>
      </c>
      <c r="E20" s="9" t="s">
        <v>23</v>
      </c>
      <c r="F20" s="8" t="s">
        <v>21</v>
      </c>
      <c r="G20" s="8" t="s">
        <v>181</v>
      </c>
      <c r="H20" s="9" t="s">
        <v>182</v>
      </c>
      <c r="I20" s="36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2">
        <v>90750</v>
      </c>
      <c r="S20" s="33" t="s">
        <v>183</v>
      </c>
      <c r="T20" s="30" t="s">
        <v>27</v>
      </c>
      <c r="U20" s="26"/>
      <c r="V20" s="40"/>
    </row>
    <row r="21" spans="1:22" hidden="1" x14ac:dyDescent="0.25">
      <c r="A21" s="6">
        <v>20</v>
      </c>
      <c r="B21" s="56" t="s">
        <v>184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6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3" t="s">
        <v>445</v>
      </c>
      <c r="T21" s="30" t="s">
        <v>27</v>
      </c>
      <c r="U21" s="63" t="s">
        <v>329</v>
      </c>
      <c r="V21" s="40" t="s">
        <v>437</v>
      </c>
    </row>
    <row r="22" spans="1:22" hidden="1" x14ac:dyDescent="0.25">
      <c r="A22" s="6">
        <v>21</v>
      </c>
      <c r="B22" s="56" t="s">
        <v>186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187</v>
      </c>
      <c r="I22" s="36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3" t="s">
        <v>445</v>
      </c>
      <c r="T22" s="30" t="s">
        <v>27</v>
      </c>
      <c r="U22" s="63" t="s">
        <v>329</v>
      </c>
      <c r="V22" s="40" t="s">
        <v>437</v>
      </c>
    </row>
    <row r="23" spans="1:22" x14ac:dyDescent="0.25">
      <c r="A23" s="6">
        <v>22</v>
      </c>
      <c r="B23" s="7" t="s">
        <v>188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167</v>
      </c>
      <c r="I23" s="36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446</v>
      </c>
      <c r="T23" s="30" t="s">
        <v>94</v>
      </c>
      <c r="U23" s="63" t="s">
        <v>337</v>
      </c>
      <c r="V23" s="40" t="s">
        <v>438</v>
      </c>
    </row>
    <row r="24" spans="1:22" hidden="1" x14ac:dyDescent="0.25">
      <c r="A24" s="6">
        <v>23</v>
      </c>
      <c r="B24" s="7" t="s">
        <v>189</v>
      </c>
      <c r="C24" s="8" t="s">
        <v>29</v>
      </c>
      <c r="D24" s="9" t="s">
        <v>190</v>
      </c>
      <c r="E24" s="9" t="s">
        <v>23</v>
      </c>
      <c r="F24" s="8" t="s">
        <v>29</v>
      </c>
      <c r="G24" s="8" t="s">
        <v>64</v>
      </c>
      <c r="H24" s="9" t="s">
        <v>191</v>
      </c>
      <c r="I24" s="36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3" t="s">
        <v>397</v>
      </c>
      <c r="T24" s="30" t="s">
        <v>27</v>
      </c>
      <c r="U24" s="63" t="s">
        <v>337</v>
      </c>
      <c r="V24" s="40" t="s">
        <v>438</v>
      </c>
    </row>
    <row r="25" spans="1:22" hidden="1" x14ac:dyDescent="0.25">
      <c r="A25" s="6">
        <v>24</v>
      </c>
      <c r="B25" s="56" t="s">
        <v>192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148</v>
      </c>
      <c r="I25" s="36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3" t="s">
        <v>445</v>
      </c>
      <c r="T25" s="30" t="s">
        <v>27</v>
      </c>
      <c r="U25" s="63" t="s">
        <v>333</v>
      </c>
      <c r="V25" s="40" t="s">
        <v>439</v>
      </c>
    </row>
    <row r="26" spans="1:22" hidden="1" x14ac:dyDescent="0.25">
      <c r="A26" s="6">
        <v>25</v>
      </c>
      <c r="B26" s="7" t="s">
        <v>193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194</v>
      </c>
      <c r="H26" s="9" t="s">
        <v>195</v>
      </c>
      <c r="I26" s="36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9">
        <v>204544493</v>
      </c>
      <c r="S26" s="33" t="s">
        <v>334</v>
      </c>
      <c r="T26" s="30" t="s">
        <v>27</v>
      </c>
      <c r="U26" s="26"/>
      <c r="V26" s="40"/>
    </row>
    <row r="27" spans="1:22" hidden="1" x14ac:dyDescent="0.25">
      <c r="A27" s="6">
        <v>26</v>
      </c>
      <c r="B27" s="7" t="s">
        <v>196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6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3" t="s">
        <v>318</v>
      </c>
      <c r="T27" s="30" t="s">
        <v>127</v>
      </c>
      <c r="U27" s="26"/>
      <c r="V27" s="40"/>
    </row>
    <row r="28" spans="1:22" hidden="1" x14ac:dyDescent="0.25">
      <c r="A28" s="6">
        <v>27</v>
      </c>
      <c r="B28" s="7" t="s">
        <v>197</v>
      </c>
      <c r="C28" s="8" t="s">
        <v>21</v>
      </c>
      <c r="D28" s="9" t="s">
        <v>198</v>
      </c>
      <c r="E28" s="9" t="s">
        <v>23</v>
      </c>
      <c r="F28" s="8" t="s">
        <v>21</v>
      </c>
      <c r="G28" s="8" t="s">
        <v>181</v>
      </c>
      <c r="H28" s="9" t="s">
        <v>199</v>
      </c>
      <c r="I28" s="36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3" t="s">
        <v>397</v>
      </c>
      <c r="T28" s="30" t="s">
        <v>27</v>
      </c>
      <c r="U28" s="63" t="s">
        <v>333</v>
      </c>
      <c r="V28" s="40" t="s">
        <v>439</v>
      </c>
    </row>
    <row r="29" spans="1:22" hidden="1" x14ac:dyDescent="0.25">
      <c r="A29" s="6">
        <v>28</v>
      </c>
      <c r="B29" s="7" t="s">
        <v>200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6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9">
        <v>204544493</v>
      </c>
      <c r="S29" s="33" t="s">
        <v>334</v>
      </c>
      <c r="T29" s="30" t="s">
        <v>27</v>
      </c>
      <c r="U29" s="26"/>
      <c r="V29" s="40"/>
    </row>
    <row r="30" spans="1:22" hidden="1" x14ac:dyDescent="0.25">
      <c r="A30" s="6">
        <v>29</v>
      </c>
      <c r="B30" s="55" t="s">
        <v>201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202</v>
      </c>
      <c r="I30" s="36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3" t="s">
        <v>445</v>
      </c>
      <c r="T30" s="30" t="s">
        <v>27</v>
      </c>
      <c r="U30" s="63" t="s">
        <v>335</v>
      </c>
      <c r="V30" s="40" t="s">
        <v>440</v>
      </c>
    </row>
    <row r="31" spans="1:22" hidden="1" x14ac:dyDescent="0.25">
      <c r="A31" s="6">
        <v>30</v>
      </c>
      <c r="B31" s="55" t="s">
        <v>203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6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3" t="s">
        <v>445</v>
      </c>
      <c r="T31" s="30" t="s">
        <v>27</v>
      </c>
      <c r="U31" s="63" t="s">
        <v>335</v>
      </c>
      <c r="V31" s="40" t="s">
        <v>440</v>
      </c>
    </row>
    <row r="32" spans="1:22" hidden="1" x14ac:dyDescent="0.25">
      <c r="A32" s="6">
        <v>31</v>
      </c>
      <c r="B32" s="55" t="s">
        <v>204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6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3" t="s">
        <v>445</v>
      </c>
      <c r="T32" s="30" t="s">
        <v>27</v>
      </c>
      <c r="U32" s="63" t="s">
        <v>335</v>
      </c>
      <c r="V32" s="40" t="s">
        <v>440</v>
      </c>
    </row>
    <row r="33" spans="1:22" hidden="1" x14ac:dyDescent="0.25">
      <c r="A33" s="6">
        <v>32</v>
      </c>
      <c r="B33" s="30" t="s">
        <v>205</v>
      </c>
      <c r="C33" s="26" t="s">
        <v>21</v>
      </c>
      <c r="D33" s="30" t="s">
        <v>206</v>
      </c>
      <c r="E33" s="30" t="s">
        <v>23</v>
      </c>
      <c r="F33" s="26" t="s">
        <v>21</v>
      </c>
      <c r="G33" s="26" t="s">
        <v>79</v>
      </c>
      <c r="H33" s="30" t="s">
        <v>207</v>
      </c>
      <c r="I33" s="36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3" t="s">
        <v>329</v>
      </c>
      <c r="T33" s="30" t="s">
        <v>127</v>
      </c>
      <c r="U33" s="26"/>
      <c r="V33" s="40"/>
    </row>
    <row r="34" spans="1:22" hidden="1" x14ac:dyDescent="0.25">
      <c r="A34" s="6">
        <v>33</v>
      </c>
      <c r="B34" s="30" t="s">
        <v>208</v>
      </c>
      <c r="C34" s="26" t="s">
        <v>21</v>
      </c>
      <c r="D34" s="30" t="s">
        <v>209</v>
      </c>
      <c r="E34" s="30" t="s">
        <v>23</v>
      </c>
      <c r="F34" s="26" t="s">
        <v>21</v>
      </c>
      <c r="G34" s="26" t="s">
        <v>79</v>
      </c>
      <c r="H34" s="30" t="s">
        <v>210</v>
      </c>
      <c r="I34" s="36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2">
        <v>331946</v>
      </c>
      <c r="S34" s="33" t="s">
        <v>211</v>
      </c>
      <c r="T34" s="30" t="s">
        <v>127</v>
      </c>
      <c r="U34" s="26"/>
      <c r="V34" s="40"/>
    </row>
    <row r="35" spans="1:22" hidden="1" x14ac:dyDescent="0.25">
      <c r="A35" s="6">
        <v>34</v>
      </c>
      <c r="B35" s="55" t="s">
        <v>212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213</v>
      </c>
      <c r="H35" s="30" t="s">
        <v>214</v>
      </c>
      <c r="I35" s="36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3" t="s">
        <v>317</v>
      </c>
      <c r="T35" s="30" t="s">
        <v>127</v>
      </c>
      <c r="U35" s="26"/>
      <c r="V35" s="40"/>
    </row>
    <row r="36" spans="1:22" hidden="1" x14ac:dyDescent="0.25">
      <c r="A36" s="6">
        <v>35</v>
      </c>
      <c r="B36" s="55" t="s">
        <v>215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216</v>
      </c>
      <c r="I36" s="36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3" t="s">
        <v>317</v>
      </c>
      <c r="T36" s="30" t="s">
        <v>127</v>
      </c>
      <c r="U36" s="26"/>
      <c r="V36" s="40"/>
    </row>
    <row r="37" spans="1:22" hidden="1" x14ac:dyDescent="0.25">
      <c r="A37" s="6">
        <v>36</v>
      </c>
      <c r="B37" s="55" t="s">
        <v>217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218</v>
      </c>
      <c r="I37" s="36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3" t="s">
        <v>317</v>
      </c>
      <c r="T37" s="30" t="s">
        <v>127</v>
      </c>
      <c r="U37" s="26"/>
      <c r="V37" s="40"/>
    </row>
    <row r="38" spans="1:22" x14ac:dyDescent="0.25">
      <c r="A38" s="6">
        <v>37</v>
      </c>
      <c r="B38" s="30" t="s">
        <v>219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220</v>
      </c>
      <c r="H38" s="30" t="s">
        <v>221</v>
      </c>
      <c r="I38" s="36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446</v>
      </c>
      <c r="T38" s="30" t="s">
        <v>94</v>
      </c>
      <c r="U38" s="63" t="s">
        <v>334</v>
      </c>
      <c r="V38" s="40" t="s">
        <v>340</v>
      </c>
    </row>
    <row r="39" spans="1:22" hidden="1" x14ac:dyDescent="0.25">
      <c r="A39" s="6">
        <v>38</v>
      </c>
      <c r="B39" s="30" t="s">
        <v>222</v>
      </c>
      <c r="C39" s="26" t="s">
        <v>21</v>
      </c>
      <c r="D39" s="30" t="s">
        <v>223</v>
      </c>
      <c r="E39" s="30" t="s">
        <v>23</v>
      </c>
      <c r="F39" s="26" t="s">
        <v>21</v>
      </c>
      <c r="G39" s="26" t="s">
        <v>40</v>
      </c>
      <c r="H39" s="30" t="s">
        <v>224</v>
      </c>
      <c r="I39" s="36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178">
        <v>622391</v>
      </c>
      <c r="S39" s="180" t="s">
        <v>225</v>
      </c>
      <c r="T39" s="182" t="s">
        <v>127</v>
      </c>
      <c r="U39" s="26"/>
      <c r="V39" s="40"/>
    </row>
    <row r="40" spans="1:22" hidden="1" x14ac:dyDescent="0.25">
      <c r="A40" s="6">
        <v>39</v>
      </c>
      <c r="B40" s="30" t="s">
        <v>226</v>
      </c>
      <c r="C40" s="26" t="s">
        <v>21</v>
      </c>
      <c r="D40" s="30" t="s">
        <v>227</v>
      </c>
      <c r="E40" s="30" t="s">
        <v>23</v>
      </c>
      <c r="F40" s="26" t="s">
        <v>21</v>
      </c>
      <c r="G40" s="26" t="s">
        <v>50</v>
      </c>
      <c r="H40" s="30" t="s">
        <v>25</v>
      </c>
      <c r="I40" s="36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179"/>
      <c r="S40" s="181"/>
      <c r="T40" s="183"/>
      <c r="U40" s="26"/>
      <c r="V40" s="40"/>
    </row>
    <row r="41" spans="1:22" hidden="1" x14ac:dyDescent="0.25">
      <c r="A41" s="6">
        <v>40</v>
      </c>
      <c r="B41" s="55" t="s">
        <v>228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194</v>
      </c>
      <c r="H41" s="30" t="s">
        <v>229</v>
      </c>
      <c r="I41" s="36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3" t="s">
        <v>317</v>
      </c>
      <c r="T41" s="30" t="s">
        <v>127</v>
      </c>
      <c r="U41" s="26"/>
      <c r="V41" s="40"/>
    </row>
    <row r="42" spans="1:22" hidden="1" x14ac:dyDescent="0.25">
      <c r="A42" s="6">
        <v>41</v>
      </c>
      <c r="B42" s="30" t="s">
        <v>230</v>
      </c>
      <c r="C42" s="26" t="s">
        <v>29</v>
      </c>
      <c r="D42" s="30" t="s">
        <v>231</v>
      </c>
      <c r="E42" s="30" t="s">
        <v>23</v>
      </c>
      <c r="F42" s="26" t="s">
        <v>29</v>
      </c>
      <c r="G42" s="26" t="s">
        <v>79</v>
      </c>
      <c r="H42" s="30" t="s">
        <v>232</v>
      </c>
      <c r="I42" s="36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3" t="s">
        <v>461</v>
      </c>
      <c r="T42" s="30" t="s">
        <v>27</v>
      </c>
      <c r="U42" s="63" t="s">
        <v>334</v>
      </c>
      <c r="V42" s="40" t="s">
        <v>340</v>
      </c>
    </row>
    <row r="43" spans="1:22" hidden="1" x14ac:dyDescent="0.25">
      <c r="A43" s="6">
        <v>42</v>
      </c>
      <c r="B43" s="55" t="s">
        <v>233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6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3" t="s">
        <v>317</v>
      </c>
      <c r="T43" s="30" t="s">
        <v>127</v>
      </c>
      <c r="U43" s="26"/>
      <c r="V43" s="40"/>
    </row>
    <row r="44" spans="1:22" hidden="1" x14ac:dyDescent="0.25">
      <c r="A44" s="6">
        <v>43</v>
      </c>
      <c r="B44" s="30" t="s">
        <v>234</v>
      </c>
      <c r="C44" s="26" t="s">
        <v>21</v>
      </c>
      <c r="D44" s="22" t="s">
        <v>235</v>
      </c>
      <c r="E44" s="22" t="s">
        <v>23</v>
      </c>
      <c r="F44" s="8" t="s">
        <v>21</v>
      </c>
      <c r="G44" s="8" t="s">
        <v>79</v>
      </c>
      <c r="H44" s="22" t="s">
        <v>207</v>
      </c>
      <c r="I44" s="37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3" t="s">
        <v>236</v>
      </c>
      <c r="T44" s="30" t="s">
        <v>127</v>
      </c>
      <c r="U44" s="26"/>
      <c r="V44" s="40"/>
    </row>
    <row r="45" spans="1:22" hidden="1" x14ac:dyDescent="0.25">
      <c r="A45" s="6">
        <v>44</v>
      </c>
      <c r="B45" s="30" t="s">
        <v>237</v>
      </c>
      <c r="C45" s="26" t="s">
        <v>21</v>
      </c>
      <c r="D45" s="22" t="s">
        <v>238</v>
      </c>
      <c r="E45" s="22" t="s">
        <v>23</v>
      </c>
      <c r="F45" s="8" t="s">
        <v>21</v>
      </c>
      <c r="G45" s="8" t="s">
        <v>79</v>
      </c>
      <c r="H45" s="22" t="s">
        <v>207</v>
      </c>
      <c r="I45" s="37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2">
        <v>196972</v>
      </c>
      <c r="S45" s="33" t="s">
        <v>211</v>
      </c>
      <c r="T45" s="30" t="s">
        <v>127</v>
      </c>
      <c r="U45" s="26"/>
      <c r="V45" s="40"/>
    </row>
    <row r="46" spans="1:22" hidden="1" x14ac:dyDescent="0.25">
      <c r="A46" s="6">
        <v>45</v>
      </c>
      <c r="B46" s="38" t="s">
        <v>239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7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9">
        <v>204544493</v>
      </c>
      <c r="S46" s="33" t="s">
        <v>334</v>
      </c>
      <c r="T46" s="30" t="s">
        <v>27</v>
      </c>
      <c r="U46" s="26"/>
      <c r="V46" s="40"/>
    </row>
    <row r="47" spans="1:22" hidden="1" x14ac:dyDescent="0.25">
      <c r="A47" s="6">
        <v>46</v>
      </c>
      <c r="B47" s="38" t="s">
        <v>240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241</v>
      </c>
      <c r="H47" s="30" t="s">
        <v>80</v>
      </c>
      <c r="I47" s="37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9">
        <v>204544493</v>
      </c>
      <c r="S47" s="33" t="s">
        <v>334</v>
      </c>
      <c r="T47" s="30" t="s">
        <v>27</v>
      </c>
      <c r="U47" s="26"/>
      <c r="V47" s="40"/>
    </row>
    <row r="48" spans="1:22" hidden="1" x14ac:dyDescent="0.25">
      <c r="A48" s="6">
        <v>47</v>
      </c>
      <c r="B48" s="38" t="s">
        <v>242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243</v>
      </c>
      <c r="I48" s="37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9">
        <v>204544493</v>
      </c>
      <c r="S48" s="33" t="s">
        <v>334</v>
      </c>
      <c r="T48" s="30" t="s">
        <v>27</v>
      </c>
      <c r="U48" s="26"/>
      <c r="V48" s="40"/>
    </row>
    <row r="49" spans="1:22" hidden="1" x14ac:dyDescent="0.25">
      <c r="A49" s="6">
        <v>48</v>
      </c>
      <c r="B49" s="38" t="s">
        <v>244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245</v>
      </c>
      <c r="H49" s="30" t="s">
        <v>246</v>
      </c>
      <c r="I49" s="37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9">
        <v>204544493</v>
      </c>
      <c r="S49" s="33" t="s">
        <v>334</v>
      </c>
      <c r="T49" s="30" t="s">
        <v>27</v>
      </c>
      <c r="U49" s="26"/>
      <c r="V49" s="40"/>
    </row>
    <row r="50" spans="1:22" hidden="1" x14ac:dyDescent="0.25">
      <c r="A50" s="6">
        <v>49</v>
      </c>
      <c r="B50" s="38" t="s">
        <v>247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248</v>
      </c>
      <c r="I50" s="37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9">
        <v>204544493</v>
      </c>
      <c r="S50" s="33" t="s">
        <v>334</v>
      </c>
      <c r="T50" s="30" t="s">
        <v>27</v>
      </c>
      <c r="U50" s="26"/>
      <c r="V50" s="40"/>
    </row>
    <row r="51" spans="1:22" hidden="1" x14ac:dyDescent="0.25">
      <c r="A51" s="6">
        <v>50</v>
      </c>
      <c r="B51" s="38" t="s">
        <v>249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7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9">
        <v>204544493</v>
      </c>
      <c r="S51" s="33" t="s">
        <v>334</v>
      </c>
      <c r="T51" s="30" t="s">
        <v>27</v>
      </c>
      <c r="U51" s="26"/>
      <c r="V51" s="40"/>
    </row>
    <row r="52" spans="1:22" hidden="1" x14ac:dyDescent="0.25">
      <c r="A52" s="6">
        <v>51</v>
      </c>
      <c r="B52" s="38" t="s">
        <v>250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251</v>
      </c>
      <c r="H52" s="30" t="s">
        <v>252</v>
      </c>
      <c r="I52" s="37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9">
        <v>204544493</v>
      </c>
      <c r="S52" s="33" t="s">
        <v>334</v>
      </c>
      <c r="T52" s="30" t="s">
        <v>27</v>
      </c>
      <c r="U52" s="26"/>
      <c r="V52" s="40"/>
    </row>
    <row r="53" spans="1:22" hidden="1" x14ac:dyDescent="0.25">
      <c r="A53" s="6">
        <v>52</v>
      </c>
      <c r="B53" s="38" t="s">
        <v>253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254</v>
      </c>
      <c r="I53" s="37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3" t="s">
        <v>334</v>
      </c>
      <c r="T53" s="30" t="s">
        <v>27</v>
      </c>
      <c r="U53" s="26"/>
      <c r="V53" s="40"/>
    </row>
    <row r="54" spans="1:22" x14ac:dyDescent="0.25">
      <c r="A54" s="6">
        <v>53</v>
      </c>
      <c r="B54" s="30" t="s">
        <v>255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181</v>
      </c>
      <c r="H54" s="30" t="s">
        <v>256</v>
      </c>
      <c r="I54" s="37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3" t="s">
        <v>450</v>
      </c>
      <c r="T54" s="30" t="s">
        <v>27</v>
      </c>
      <c r="U54" s="63" t="s">
        <v>347</v>
      </c>
      <c r="V54" s="40" t="s">
        <v>399</v>
      </c>
    </row>
    <row r="55" spans="1:22" hidden="1" x14ac:dyDescent="0.25">
      <c r="A55" s="6">
        <v>54</v>
      </c>
      <c r="B55" s="30" t="s">
        <v>257</v>
      </c>
      <c r="C55" s="26" t="s">
        <v>29</v>
      </c>
      <c r="D55" s="30" t="s">
        <v>258</v>
      </c>
      <c r="E55" s="30" t="s">
        <v>259</v>
      </c>
      <c r="F55" s="26" t="s">
        <v>29</v>
      </c>
      <c r="G55" s="26" t="s">
        <v>112</v>
      </c>
      <c r="H55" s="30" t="s">
        <v>113</v>
      </c>
      <c r="I55" s="37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3" t="s">
        <v>485</v>
      </c>
      <c r="T55" s="30" t="s">
        <v>27</v>
      </c>
      <c r="U55" s="63" t="s">
        <v>468</v>
      </c>
      <c r="V55" s="43" t="s">
        <v>479</v>
      </c>
    </row>
    <row r="56" spans="1:22" hidden="1" x14ac:dyDescent="0.25">
      <c r="A56" s="6">
        <v>55</v>
      </c>
      <c r="B56" s="30" t="s">
        <v>260</v>
      </c>
      <c r="C56" s="26" t="s">
        <v>29</v>
      </c>
      <c r="D56" s="30" t="s">
        <v>258</v>
      </c>
      <c r="E56" s="30" t="s">
        <v>259</v>
      </c>
      <c r="F56" s="26" t="s">
        <v>29</v>
      </c>
      <c r="G56" s="26" t="s">
        <v>112</v>
      </c>
      <c r="H56" s="30" t="s">
        <v>113</v>
      </c>
      <c r="I56" s="37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3" t="s">
        <v>485</v>
      </c>
      <c r="T56" s="30" t="s">
        <v>27</v>
      </c>
      <c r="U56" s="63" t="s">
        <v>468</v>
      </c>
      <c r="V56" s="43" t="s">
        <v>479</v>
      </c>
    </row>
    <row r="57" spans="1:22" hidden="1" x14ac:dyDescent="0.25">
      <c r="A57" s="6">
        <v>56</v>
      </c>
      <c r="B57" s="30" t="s">
        <v>261</v>
      </c>
      <c r="C57" s="26" t="s">
        <v>21</v>
      </c>
      <c r="D57" s="22" t="s">
        <v>262</v>
      </c>
      <c r="E57" s="22" t="s">
        <v>23</v>
      </c>
      <c r="F57" s="8" t="s">
        <v>21</v>
      </c>
      <c r="G57" s="8" t="s">
        <v>50</v>
      </c>
      <c r="H57" s="22" t="s">
        <v>25</v>
      </c>
      <c r="I57" s="37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2">
        <v>396072</v>
      </c>
      <c r="S57" s="33" t="s">
        <v>211</v>
      </c>
      <c r="T57" s="30" t="s">
        <v>127</v>
      </c>
      <c r="U57" s="8"/>
      <c r="V57" s="40"/>
    </row>
    <row r="58" spans="1:22" hidden="1" x14ac:dyDescent="0.25">
      <c r="A58" s="6">
        <v>57</v>
      </c>
      <c r="B58" s="30" t="s">
        <v>263</v>
      </c>
      <c r="C58" s="26" t="s">
        <v>29</v>
      </c>
      <c r="D58" s="39" t="s">
        <v>264</v>
      </c>
      <c r="E58" s="30" t="s">
        <v>49</v>
      </c>
      <c r="F58" s="26" t="s">
        <v>29</v>
      </c>
      <c r="G58" s="26" t="s">
        <v>24</v>
      </c>
      <c r="H58" s="30" t="s">
        <v>138</v>
      </c>
      <c r="I58" s="37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3" t="s">
        <v>305</v>
      </c>
      <c r="T58" s="30" t="s">
        <v>127</v>
      </c>
      <c r="U58" s="40"/>
      <c r="V58" s="40"/>
    </row>
    <row r="59" spans="1:22" x14ac:dyDescent="0.25">
      <c r="A59" s="6">
        <v>58</v>
      </c>
      <c r="B59" s="30" t="s">
        <v>265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194</v>
      </c>
      <c r="H59" s="30" t="s">
        <v>266</v>
      </c>
      <c r="I59" s="37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3" t="s">
        <v>450</v>
      </c>
      <c r="T59" s="30" t="s">
        <v>27</v>
      </c>
      <c r="U59" s="63" t="s">
        <v>330</v>
      </c>
      <c r="V59" s="40" t="s">
        <v>441</v>
      </c>
    </row>
    <row r="60" spans="1:22" x14ac:dyDescent="0.25">
      <c r="A60" s="6">
        <v>59</v>
      </c>
      <c r="B60" s="30" t="s">
        <v>267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181</v>
      </c>
      <c r="H60" s="30" t="s">
        <v>268</v>
      </c>
      <c r="I60" s="37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3" t="s">
        <v>450</v>
      </c>
      <c r="T60" s="30" t="s">
        <v>27</v>
      </c>
      <c r="U60" s="63" t="s">
        <v>330</v>
      </c>
      <c r="V60" s="40" t="s">
        <v>441</v>
      </c>
    </row>
    <row r="61" spans="1:22" hidden="1" x14ac:dyDescent="0.25">
      <c r="A61" s="6">
        <v>60</v>
      </c>
      <c r="B61" s="30" t="s">
        <v>269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7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3" t="s">
        <v>305</v>
      </c>
      <c r="T61" s="30" t="s">
        <v>127</v>
      </c>
      <c r="U61" s="40"/>
      <c r="V61" s="40"/>
    </row>
    <row r="62" spans="1:22" hidden="1" x14ac:dyDescent="0.25">
      <c r="A62" s="6">
        <v>61</v>
      </c>
      <c r="B62" s="30" t="s">
        <v>270</v>
      </c>
      <c r="C62" s="26" t="s">
        <v>29</v>
      </c>
      <c r="D62" s="30" t="s">
        <v>173</v>
      </c>
      <c r="E62" s="30" t="s">
        <v>49</v>
      </c>
      <c r="F62" s="26" t="s">
        <v>29</v>
      </c>
      <c r="G62" s="26" t="s">
        <v>72</v>
      </c>
      <c r="H62" s="30" t="s">
        <v>271</v>
      </c>
      <c r="I62" s="37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3" t="s">
        <v>486</v>
      </c>
      <c r="T62" s="30" t="s">
        <v>127</v>
      </c>
      <c r="U62" s="64" t="s">
        <v>348</v>
      </c>
      <c r="V62" s="40" t="s">
        <v>435</v>
      </c>
    </row>
    <row r="63" spans="1:22" hidden="1" x14ac:dyDescent="0.25">
      <c r="A63" s="6">
        <v>62</v>
      </c>
      <c r="B63" s="30" t="s">
        <v>272</v>
      </c>
      <c r="C63" s="26" t="s">
        <v>29</v>
      </c>
      <c r="D63" s="30" t="s">
        <v>173</v>
      </c>
      <c r="E63" s="30" t="s">
        <v>49</v>
      </c>
      <c r="F63" s="26" t="s">
        <v>29</v>
      </c>
      <c r="G63" s="26" t="s">
        <v>273</v>
      </c>
      <c r="H63" s="30" t="s">
        <v>274</v>
      </c>
      <c r="I63" s="37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3" t="s">
        <v>486</v>
      </c>
      <c r="T63" s="30" t="s">
        <v>127</v>
      </c>
      <c r="U63" s="64" t="s">
        <v>348</v>
      </c>
      <c r="V63" s="40" t="s">
        <v>435</v>
      </c>
    </row>
    <row r="64" spans="1:22" hidden="1" x14ac:dyDescent="0.25">
      <c r="A64" s="6">
        <v>63</v>
      </c>
      <c r="B64" s="30" t="s">
        <v>275</v>
      </c>
      <c r="C64" s="26" t="s">
        <v>21</v>
      </c>
      <c r="D64" s="30" t="s">
        <v>276</v>
      </c>
      <c r="E64" s="30" t="s">
        <v>23</v>
      </c>
      <c r="F64" s="26" t="s">
        <v>21</v>
      </c>
      <c r="G64" s="26" t="s">
        <v>50</v>
      </c>
      <c r="H64" s="30" t="s">
        <v>25</v>
      </c>
      <c r="I64" s="37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3" t="s">
        <v>468</v>
      </c>
      <c r="T64" s="30" t="s">
        <v>27</v>
      </c>
      <c r="U64" s="64" t="s">
        <v>331</v>
      </c>
      <c r="V64" s="40" t="s">
        <v>375</v>
      </c>
    </row>
    <row r="65" spans="1:22" hidden="1" x14ac:dyDescent="0.25">
      <c r="A65" s="6">
        <v>64</v>
      </c>
      <c r="B65" s="30" t="s">
        <v>277</v>
      </c>
      <c r="C65" s="26" t="s">
        <v>21</v>
      </c>
      <c r="D65" s="30" t="s">
        <v>278</v>
      </c>
      <c r="E65" s="30" t="s">
        <v>23</v>
      </c>
      <c r="F65" s="26" t="s">
        <v>21</v>
      </c>
      <c r="G65" s="26" t="s">
        <v>40</v>
      </c>
      <c r="H65" s="30" t="s">
        <v>224</v>
      </c>
      <c r="I65" s="37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2">
        <v>243805</v>
      </c>
      <c r="S65" s="33" t="s">
        <v>211</v>
      </c>
      <c r="T65" s="30" t="s">
        <v>127</v>
      </c>
      <c r="U65" s="77"/>
      <c r="V65" s="40"/>
    </row>
    <row r="66" spans="1:22" hidden="1" x14ac:dyDescent="0.25">
      <c r="A66" s="6">
        <v>65</v>
      </c>
      <c r="B66" s="30" t="s">
        <v>279</v>
      </c>
      <c r="C66" s="26" t="s">
        <v>21</v>
      </c>
      <c r="D66" s="30" t="s">
        <v>280</v>
      </c>
      <c r="E66" s="30" t="s">
        <v>23</v>
      </c>
      <c r="F66" s="26" t="s">
        <v>21</v>
      </c>
      <c r="G66" s="26" t="s">
        <v>50</v>
      </c>
      <c r="H66" s="30" t="s">
        <v>25</v>
      </c>
      <c r="I66" s="37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3" t="s">
        <v>281</v>
      </c>
      <c r="T66" s="30" t="s">
        <v>127</v>
      </c>
      <c r="U66" s="77"/>
      <c r="V66" s="40"/>
    </row>
    <row r="67" spans="1:22" hidden="1" x14ac:dyDescent="0.25">
      <c r="A67" s="6">
        <v>66</v>
      </c>
      <c r="B67" s="30" t="s">
        <v>282</v>
      </c>
      <c r="C67" s="26" t="s">
        <v>21</v>
      </c>
      <c r="D67" s="30" t="s">
        <v>283</v>
      </c>
      <c r="E67" s="30" t="s">
        <v>23</v>
      </c>
      <c r="F67" s="26" t="s">
        <v>21</v>
      </c>
      <c r="G67" s="26" t="s">
        <v>79</v>
      </c>
      <c r="H67" s="30" t="s">
        <v>207</v>
      </c>
      <c r="I67" s="37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3" t="s">
        <v>486</v>
      </c>
      <c r="T67" s="30" t="s">
        <v>127</v>
      </c>
      <c r="U67" s="64" t="s">
        <v>331</v>
      </c>
      <c r="V67" s="40" t="s">
        <v>478</v>
      </c>
    </row>
    <row r="68" spans="1:22" hidden="1" x14ac:dyDescent="0.25">
      <c r="A68" s="8">
        <v>67</v>
      </c>
      <c r="B68" s="57" t="s">
        <v>315</v>
      </c>
      <c r="C68" s="8" t="s">
        <v>316</v>
      </c>
      <c r="D68" s="22" t="s">
        <v>85</v>
      </c>
      <c r="E68" s="22" t="s">
        <v>49</v>
      </c>
      <c r="F68" s="8" t="s">
        <v>21</v>
      </c>
      <c r="G68" s="8" t="s">
        <v>24</v>
      </c>
      <c r="H68" s="40"/>
      <c r="I68" s="37">
        <v>44254</v>
      </c>
      <c r="J68" s="22">
        <v>5</v>
      </c>
      <c r="K68" s="22">
        <v>95</v>
      </c>
      <c r="L68" s="22">
        <v>95</v>
      </c>
      <c r="M68" s="42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3" t="s">
        <v>317</v>
      </c>
      <c r="T68" s="30" t="s">
        <v>127</v>
      </c>
      <c r="U68" s="40"/>
      <c r="V68" s="40"/>
    </row>
    <row r="69" spans="1:22" x14ac:dyDescent="0.25">
      <c r="A69" s="6">
        <v>68</v>
      </c>
      <c r="B69" s="30" t="s">
        <v>452</v>
      </c>
      <c r="C69" s="26" t="s">
        <v>316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2">
        <v>1</v>
      </c>
      <c r="K69" s="28">
        <v>236</v>
      </c>
      <c r="L69" s="28">
        <v>236</v>
      </c>
      <c r="M69" s="85">
        <v>6608000</v>
      </c>
      <c r="N69" s="85">
        <v>0</v>
      </c>
      <c r="O69" s="85">
        <v>0</v>
      </c>
      <c r="P69" s="85">
        <v>0</v>
      </c>
      <c r="Q69" s="14">
        <f>SUM(M69:P69)</f>
        <v>6608000</v>
      </c>
      <c r="R69" s="21">
        <v>15127000</v>
      </c>
      <c r="S69" s="33" t="s">
        <v>450</v>
      </c>
      <c r="T69" s="30" t="s">
        <v>27</v>
      </c>
      <c r="U69" s="64" t="s">
        <v>331</v>
      </c>
      <c r="V69" s="40" t="s">
        <v>375</v>
      </c>
    </row>
    <row r="70" spans="1:22" hidden="1" x14ac:dyDescent="0.25">
      <c r="L70" s="52"/>
      <c r="Q70" s="49"/>
      <c r="S70" s="88" t="s">
        <v>453</v>
      </c>
    </row>
    <row r="71" spans="1:22" x14ac:dyDescent="0.25">
      <c r="L71" s="49">
        <f>SUBTOTAL(9,L2:L70)</f>
        <v>569</v>
      </c>
    </row>
  </sheetData>
  <autoFilter ref="A1:U70">
    <filterColumn colId="3">
      <filters>
        <filter val="RMS"/>
      </filters>
    </filterColumn>
  </autoFilter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F1" activePane="topRight" state="frozen"/>
      <selection activeCell="Q52" sqref="Q52:Q68"/>
      <selection pane="topRight" activeCell="R18" sqref="R18:T1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8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41" t="s">
        <v>343</v>
      </c>
      <c r="V1" s="46" t="s">
        <v>342</v>
      </c>
    </row>
    <row r="2" spans="1:22" hidden="1" x14ac:dyDescent="0.25">
      <c r="A2" s="6">
        <v>1</v>
      </c>
      <c r="B2" s="7" t="s">
        <v>288</v>
      </c>
      <c r="C2" s="8" t="s">
        <v>29</v>
      </c>
      <c r="D2" s="30" t="s">
        <v>289</v>
      </c>
      <c r="E2" s="30" t="s">
        <v>49</v>
      </c>
      <c r="F2" s="30" t="s">
        <v>29</v>
      </c>
      <c r="G2" s="30" t="s">
        <v>194</v>
      </c>
      <c r="H2" s="30" t="s">
        <v>229</v>
      </c>
      <c r="I2" s="37">
        <v>44257</v>
      </c>
      <c r="J2" s="44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3" t="s">
        <v>305</v>
      </c>
      <c r="T2" s="30" t="s">
        <v>127</v>
      </c>
      <c r="U2" s="40"/>
      <c r="V2" s="40"/>
    </row>
    <row r="3" spans="1:22" hidden="1" x14ac:dyDescent="0.25">
      <c r="A3" s="6">
        <v>2</v>
      </c>
      <c r="B3" s="9" t="s">
        <v>290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291</v>
      </c>
      <c r="I3" s="37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3" t="s">
        <v>454</v>
      </c>
      <c r="T3" s="30" t="s">
        <v>27</v>
      </c>
      <c r="U3" s="40" t="s">
        <v>338</v>
      </c>
      <c r="V3" s="40" t="s">
        <v>451</v>
      </c>
    </row>
    <row r="4" spans="1:22" hidden="1" x14ac:dyDescent="0.25">
      <c r="A4" s="6">
        <v>3</v>
      </c>
      <c r="B4" s="9" t="s">
        <v>292</v>
      </c>
      <c r="C4" s="8" t="s">
        <v>29</v>
      </c>
      <c r="D4" s="30" t="s">
        <v>283</v>
      </c>
      <c r="E4" s="30" t="s">
        <v>49</v>
      </c>
      <c r="F4" s="30" t="s">
        <v>29</v>
      </c>
      <c r="G4" s="30" t="s">
        <v>273</v>
      </c>
      <c r="H4" s="30" t="s">
        <v>293</v>
      </c>
      <c r="I4" s="37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3" t="s">
        <v>486</v>
      </c>
      <c r="T4" s="30" t="s">
        <v>27</v>
      </c>
      <c r="U4" s="43" t="s">
        <v>332</v>
      </c>
      <c r="V4" s="40" t="s">
        <v>480</v>
      </c>
    </row>
    <row r="5" spans="1:22" hidden="1" x14ac:dyDescent="0.25">
      <c r="A5" s="6">
        <v>4</v>
      </c>
      <c r="B5" s="9" t="s">
        <v>294</v>
      </c>
      <c r="C5" s="8" t="s">
        <v>29</v>
      </c>
      <c r="D5" s="30" t="s">
        <v>283</v>
      </c>
      <c r="E5" s="30" t="s">
        <v>49</v>
      </c>
      <c r="F5" s="30" t="s">
        <v>29</v>
      </c>
      <c r="G5" s="30" t="s">
        <v>295</v>
      </c>
      <c r="H5" s="30" t="s">
        <v>296</v>
      </c>
      <c r="I5" s="37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3" t="s">
        <v>486</v>
      </c>
      <c r="T5" s="30" t="s">
        <v>27</v>
      </c>
      <c r="U5" s="43" t="s">
        <v>332</v>
      </c>
      <c r="V5" s="40" t="s">
        <v>480</v>
      </c>
    </row>
    <row r="6" spans="1:22" hidden="1" x14ac:dyDescent="0.25">
      <c r="A6" s="6">
        <v>5</v>
      </c>
      <c r="B6" s="9" t="s">
        <v>297</v>
      </c>
      <c r="C6" s="8" t="s">
        <v>29</v>
      </c>
      <c r="D6" s="30" t="s">
        <v>283</v>
      </c>
      <c r="E6" s="30" t="s">
        <v>49</v>
      </c>
      <c r="F6" s="30" t="s">
        <v>29</v>
      </c>
      <c r="G6" s="30" t="s">
        <v>72</v>
      </c>
      <c r="H6" s="30" t="s">
        <v>298</v>
      </c>
      <c r="I6" s="37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3" t="s">
        <v>486</v>
      </c>
      <c r="T6" s="30" t="s">
        <v>27</v>
      </c>
      <c r="U6" s="43" t="s">
        <v>332</v>
      </c>
      <c r="V6" s="40" t="s">
        <v>480</v>
      </c>
    </row>
    <row r="7" spans="1:22" hidden="1" x14ac:dyDescent="0.25">
      <c r="A7" s="6">
        <v>6</v>
      </c>
      <c r="B7" s="9" t="s">
        <v>299</v>
      </c>
      <c r="C7" s="8" t="s">
        <v>29</v>
      </c>
      <c r="D7" s="30" t="s">
        <v>140</v>
      </c>
      <c r="E7" s="30" t="s">
        <v>147</v>
      </c>
      <c r="F7" s="30" t="s">
        <v>29</v>
      </c>
      <c r="G7" s="30" t="s">
        <v>104</v>
      </c>
      <c r="H7" s="30" t="s">
        <v>105</v>
      </c>
      <c r="I7" s="37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90" t="s">
        <v>443</v>
      </c>
      <c r="V7" s="40" t="s">
        <v>457</v>
      </c>
    </row>
    <row r="8" spans="1:22" hidden="1" x14ac:dyDescent="0.25">
      <c r="A8" s="6">
        <v>7</v>
      </c>
      <c r="B8" s="9" t="s">
        <v>300</v>
      </c>
      <c r="C8" s="8" t="s">
        <v>29</v>
      </c>
      <c r="D8" s="30" t="s">
        <v>140</v>
      </c>
      <c r="E8" s="30" t="s">
        <v>49</v>
      </c>
      <c r="F8" s="30" t="s">
        <v>29</v>
      </c>
      <c r="G8" s="30" t="s">
        <v>112</v>
      </c>
      <c r="H8" s="30" t="s">
        <v>113</v>
      </c>
      <c r="I8" s="37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3" t="s">
        <v>491</v>
      </c>
      <c r="T8" s="30" t="s">
        <v>127</v>
      </c>
      <c r="U8" s="90" t="s">
        <v>443</v>
      </c>
      <c r="V8" s="40" t="s">
        <v>457</v>
      </c>
    </row>
    <row r="9" spans="1:22" hidden="1" x14ac:dyDescent="0.25">
      <c r="A9" s="6">
        <v>8</v>
      </c>
      <c r="B9" s="9" t="s">
        <v>301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302</v>
      </c>
      <c r="I9" s="37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3" t="s">
        <v>454</v>
      </c>
      <c r="T9" s="30" t="s">
        <v>27</v>
      </c>
      <c r="U9" s="43" t="s">
        <v>332</v>
      </c>
      <c r="V9" s="40" t="s">
        <v>444</v>
      </c>
    </row>
    <row r="10" spans="1:22" hidden="1" x14ac:dyDescent="0.25">
      <c r="A10" s="6">
        <v>9</v>
      </c>
      <c r="B10" s="9" t="s">
        <v>303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304</v>
      </c>
      <c r="I10" s="37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3" t="s">
        <v>454</v>
      </c>
      <c r="T10" s="30" t="s">
        <v>27</v>
      </c>
      <c r="U10" s="43" t="s">
        <v>332</v>
      </c>
      <c r="V10" s="40" t="s">
        <v>444</v>
      </c>
    </row>
    <row r="11" spans="1:22" hidden="1" x14ac:dyDescent="0.25">
      <c r="A11" s="6">
        <v>10</v>
      </c>
      <c r="B11" s="22" t="s">
        <v>306</v>
      </c>
      <c r="C11" s="26" t="s">
        <v>21</v>
      </c>
      <c r="D11" s="30" t="s">
        <v>283</v>
      </c>
      <c r="E11" s="30" t="s">
        <v>49</v>
      </c>
      <c r="F11" s="30" t="s">
        <v>21</v>
      </c>
      <c r="G11" s="30" t="s">
        <v>79</v>
      </c>
      <c r="H11" s="30" t="s">
        <v>210</v>
      </c>
      <c r="I11" s="37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3" t="s">
        <v>486</v>
      </c>
      <c r="T11" s="30" t="s">
        <v>27</v>
      </c>
      <c r="U11" s="43" t="s">
        <v>338</v>
      </c>
      <c r="V11" s="40" t="s">
        <v>481</v>
      </c>
    </row>
    <row r="12" spans="1:22" hidden="1" x14ac:dyDescent="0.25">
      <c r="A12" s="6">
        <v>11</v>
      </c>
      <c r="B12" s="55" t="s">
        <v>307</v>
      </c>
      <c r="C12" s="26" t="s">
        <v>21</v>
      </c>
      <c r="D12" s="30" t="s">
        <v>185</v>
      </c>
      <c r="E12" s="30" t="s">
        <v>49</v>
      </c>
      <c r="F12" s="30" t="s">
        <v>21</v>
      </c>
      <c r="G12" s="30" t="s">
        <v>50</v>
      </c>
      <c r="H12" s="30" t="s">
        <v>25</v>
      </c>
      <c r="I12" s="37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3" t="s">
        <v>317</v>
      </c>
      <c r="T12" s="30" t="s">
        <v>127</v>
      </c>
      <c r="U12" s="43"/>
      <c r="V12" s="40"/>
    </row>
    <row r="13" spans="1:22" hidden="1" x14ac:dyDescent="0.25">
      <c r="A13" s="6">
        <v>12</v>
      </c>
      <c r="B13" s="30" t="s">
        <v>308</v>
      </c>
      <c r="C13" s="26" t="s">
        <v>21</v>
      </c>
      <c r="D13" s="30" t="s">
        <v>309</v>
      </c>
      <c r="E13" s="30" t="s">
        <v>49</v>
      </c>
      <c r="F13" s="30" t="s">
        <v>21</v>
      </c>
      <c r="G13" s="30" t="s">
        <v>24</v>
      </c>
      <c r="H13" s="30" t="s">
        <v>25</v>
      </c>
      <c r="I13" s="37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3" t="s">
        <v>305</v>
      </c>
      <c r="T13" s="30" t="s">
        <v>27</v>
      </c>
      <c r="U13" s="43"/>
      <c r="V13" s="40"/>
    </row>
    <row r="14" spans="1:22" hidden="1" x14ac:dyDescent="0.25">
      <c r="A14" s="6">
        <v>13</v>
      </c>
      <c r="B14" s="30" t="s">
        <v>310</v>
      </c>
      <c r="C14" s="26" t="s">
        <v>21</v>
      </c>
      <c r="D14" s="30" t="s">
        <v>311</v>
      </c>
      <c r="E14" s="30" t="s">
        <v>49</v>
      </c>
      <c r="F14" s="30" t="s">
        <v>21</v>
      </c>
      <c r="G14" s="30" t="s">
        <v>50</v>
      </c>
      <c r="H14" s="30" t="s">
        <v>25</v>
      </c>
      <c r="I14" s="37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3" t="s">
        <v>580</v>
      </c>
      <c r="T14" s="30" t="s">
        <v>127</v>
      </c>
      <c r="U14" s="43"/>
      <c r="V14" s="40"/>
    </row>
    <row r="15" spans="1:22" hidden="1" x14ac:dyDescent="0.25">
      <c r="A15" s="6">
        <v>14</v>
      </c>
      <c r="B15" s="55" t="s">
        <v>312</v>
      </c>
      <c r="C15" s="26" t="s">
        <v>21</v>
      </c>
      <c r="D15" s="30" t="s">
        <v>185</v>
      </c>
      <c r="E15" s="30" t="s">
        <v>49</v>
      </c>
      <c r="F15" s="30" t="s">
        <v>21</v>
      </c>
      <c r="G15" s="30" t="s">
        <v>50</v>
      </c>
      <c r="H15" s="30" t="s">
        <v>25</v>
      </c>
      <c r="I15" s="37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3" t="s">
        <v>317</v>
      </c>
      <c r="T15" s="30" t="s">
        <v>127</v>
      </c>
      <c r="U15" s="43"/>
      <c r="V15" s="40"/>
    </row>
    <row r="16" spans="1:22" hidden="1" x14ac:dyDescent="0.25">
      <c r="A16" s="6">
        <v>15</v>
      </c>
      <c r="B16" s="22" t="s">
        <v>313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220</v>
      </c>
      <c r="H16" s="22" t="s">
        <v>314</v>
      </c>
      <c r="I16" s="37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3" t="s">
        <v>454</v>
      </c>
      <c r="T16" s="30" t="s">
        <v>27</v>
      </c>
      <c r="U16" s="43" t="s">
        <v>339</v>
      </c>
      <c r="V16" s="40" t="s">
        <v>336</v>
      </c>
    </row>
    <row r="17" spans="1:22" hidden="1" x14ac:dyDescent="0.25">
      <c r="A17" s="6">
        <v>16</v>
      </c>
      <c r="B17" s="22" t="s">
        <v>350</v>
      </c>
      <c r="C17" s="8" t="s">
        <v>21</v>
      </c>
      <c r="D17" s="22" t="s">
        <v>53</v>
      </c>
      <c r="E17" s="22" t="s">
        <v>49</v>
      </c>
      <c r="F17" s="22" t="s">
        <v>351</v>
      </c>
      <c r="G17" s="22" t="s">
        <v>50</v>
      </c>
      <c r="H17" s="22" t="s">
        <v>25</v>
      </c>
      <c r="I17" s="66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3" t="s">
        <v>468</v>
      </c>
      <c r="T17" s="30" t="s">
        <v>27</v>
      </c>
      <c r="U17" s="61" t="s">
        <v>358</v>
      </c>
      <c r="V17" s="40" t="s">
        <v>444</v>
      </c>
    </row>
    <row r="18" spans="1:22" x14ac:dyDescent="0.25">
      <c r="A18" s="6">
        <v>17</v>
      </c>
      <c r="B18" s="22" t="s">
        <v>352</v>
      </c>
      <c r="C18" s="8" t="s">
        <v>21</v>
      </c>
      <c r="D18" s="22" t="s">
        <v>185</v>
      </c>
      <c r="E18" s="22" t="s">
        <v>49</v>
      </c>
      <c r="F18" s="22" t="s">
        <v>21</v>
      </c>
      <c r="G18" s="22" t="s">
        <v>50</v>
      </c>
      <c r="H18" s="22" t="s">
        <v>25</v>
      </c>
      <c r="I18" s="66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3" t="s">
        <v>707</v>
      </c>
      <c r="T18" s="30" t="s">
        <v>127</v>
      </c>
      <c r="U18" s="61" t="s">
        <v>358</v>
      </c>
      <c r="V18" s="40" t="s">
        <v>482</v>
      </c>
    </row>
    <row r="19" spans="1:22" hidden="1" x14ac:dyDescent="0.25">
      <c r="A19" s="6">
        <v>18</v>
      </c>
      <c r="B19" s="22" t="s">
        <v>353</v>
      </c>
      <c r="C19" s="8" t="s">
        <v>21</v>
      </c>
      <c r="D19" s="22" t="s">
        <v>354</v>
      </c>
      <c r="E19" s="22" t="s">
        <v>49</v>
      </c>
      <c r="F19" s="22" t="s">
        <v>21</v>
      </c>
      <c r="G19" s="22" t="s">
        <v>194</v>
      </c>
      <c r="H19" s="22" t="s">
        <v>25</v>
      </c>
      <c r="I19" s="66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3" t="s">
        <v>360</v>
      </c>
      <c r="T19" s="30" t="s">
        <v>27</v>
      </c>
      <c r="U19" s="61"/>
      <c r="V19" s="40"/>
    </row>
    <row r="20" spans="1:22" x14ac:dyDescent="0.25">
      <c r="A20" s="6">
        <v>19</v>
      </c>
      <c r="B20" s="22" t="s">
        <v>355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66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61" t="s">
        <v>359</v>
      </c>
      <c r="V20" s="40" t="s">
        <v>438</v>
      </c>
    </row>
    <row r="21" spans="1:22" hidden="1" x14ac:dyDescent="0.25">
      <c r="A21" s="6">
        <v>20</v>
      </c>
      <c r="B21" s="22" t="s">
        <v>356</v>
      </c>
      <c r="C21" s="8" t="s">
        <v>21</v>
      </c>
      <c r="D21" s="22" t="s">
        <v>357</v>
      </c>
      <c r="E21" s="22" t="s">
        <v>49</v>
      </c>
      <c r="F21" s="22" t="s">
        <v>21</v>
      </c>
      <c r="G21" s="22" t="s">
        <v>24</v>
      </c>
      <c r="H21" s="22" t="s">
        <v>25</v>
      </c>
      <c r="I21" s="67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3" t="s">
        <v>331</v>
      </c>
      <c r="T21" s="30" t="s">
        <v>27</v>
      </c>
      <c r="U21" s="61"/>
      <c r="V21" s="40"/>
    </row>
    <row r="22" spans="1:22" hidden="1" x14ac:dyDescent="0.25">
      <c r="A22" s="6">
        <v>21</v>
      </c>
      <c r="B22" s="73" t="s">
        <v>361</v>
      </c>
      <c r="C22" s="74" t="s">
        <v>29</v>
      </c>
      <c r="D22" s="73" t="s">
        <v>362</v>
      </c>
      <c r="E22" s="73" t="s">
        <v>49</v>
      </c>
      <c r="F22" s="73" t="s">
        <v>29</v>
      </c>
      <c r="G22" s="73" t="s">
        <v>112</v>
      </c>
      <c r="H22" s="73" t="s">
        <v>113</v>
      </c>
      <c r="I22" s="75">
        <v>44266</v>
      </c>
      <c r="J22" s="73">
        <v>3</v>
      </c>
      <c r="K22" s="73">
        <v>63</v>
      </c>
      <c r="L22" s="73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3" t="s">
        <v>330</v>
      </c>
      <c r="T22" s="30" t="s">
        <v>27</v>
      </c>
      <c r="U22" s="40"/>
      <c r="V22" s="40"/>
    </row>
    <row r="23" spans="1:22" hidden="1" x14ac:dyDescent="0.25">
      <c r="A23" s="6">
        <v>22</v>
      </c>
      <c r="B23" s="22" t="s">
        <v>365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366</v>
      </c>
      <c r="I23" s="66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3" t="s">
        <v>490</v>
      </c>
      <c r="T23" s="30" t="s">
        <v>127</v>
      </c>
      <c r="U23" s="43" t="s">
        <v>377</v>
      </c>
      <c r="V23" s="40" t="s">
        <v>479</v>
      </c>
    </row>
    <row r="24" spans="1:22" hidden="1" x14ac:dyDescent="0.25">
      <c r="A24" s="6">
        <v>23</v>
      </c>
      <c r="B24" s="22" t="s">
        <v>367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254</v>
      </c>
      <c r="I24" s="66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3" t="s">
        <v>490</v>
      </c>
      <c r="T24" s="30" t="s">
        <v>127</v>
      </c>
      <c r="U24" s="43" t="s">
        <v>377</v>
      </c>
      <c r="V24" s="40" t="s">
        <v>479</v>
      </c>
    </row>
    <row r="25" spans="1:22" hidden="1" x14ac:dyDescent="0.25">
      <c r="A25" s="6">
        <v>24</v>
      </c>
      <c r="B25" s="22" t="s">
        <v>368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194</v>
      </c>
      <c r="H25" s="22" t="s">
        <v>369</v>
      </c>
      <c r="I25" s="66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3" t="s">
        <v>490</v>
      </c>
      <c r="T25" s="30" t="s">
        <v>127</v>
      </c>
      <c r="U25" s="43" t="s">
        <v>377</v>
      </c>
      <c r="V25" s="40" t="s">
        <v>479</v>
      </c>
    </row>
    <row r="26" spans="1:22" hidden="1" x14ac:dyDescent="0.25">
      <c r="A26" s="6">
        <v>25</v>
      </c>
      <c r="B26" s="22" t="s">
        <v>370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176</v>
      </c>
      <c r="H26" s="22" t="s">
        <v>371</v>
      </c>
      <c r="I26" s="66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3" t="s">
        <v>490</v>
      </c>
      <c r="T26" s="30" t="s">
        <v>127</v>
      </c>
      <c r="U26" s="43" t="s">
        <v>377</v>
      </c>
      <c r="V26" s="40" t="s">
        <v>479</v>
      </c>
    </row>
    <row r="27" spans="1:22" hidden="1" x14ac:dyDescent="0.25">
      <c r="A27" s="6">
        <v>26</v>
      </c>
      <c r="B27" s="22" t="s">
        <v>372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181</v>
      </c>
      <c r="H27" s="22" t="s">
        <v>373</v>
      </c>
      <c r="I27" s="66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3" t="s">
        <v>490</v>
      </c>
      <c r="T27" s="30" t="s">
        <v>127</v>
      </c>
      <c r="U27" s="43" t="s">
        <v>377</v>
      </c>
      <c r="V27" s="40" t="s">
        <v>479</v>
      </c>
    </row>
    <row r="28" spans="1:22" hidden="1" x14ac:dyDescent="0.25">
      <c r="A28" s="6">
        <v>27</v>
      </c>
      <c r="B28" s="22" t="s">
        <v>374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66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3" t="s">
        <v>490</v>
      </c>
      <c r="T28" s="30" t="s">
        <v>127</v>
      </c>
      <c r="U28" s="43" t="s">
        <v>377</v>
      </c>
      <c r="V28" s="40" t="s">
        <v>479</v>
      </c>
    </row>
    <row r="29" spans="1:22" x14ac:dyDescent="0.25">
      <c r="A29" s="6">
        <v>28</v>
      </c>
      <c r="B29" s="22" t="s">
        <v>378</v>
      </c>
      <c r="C29" s="8" t="s">
        <v>21</v>
      </c>
      <c r="D29" s="22" t="s">
        <v>379</v>
      </c>
      <c r="E29" s="22" t="s">
        <v>49</v>
      </c>
      <c r="F29" s="22" t="s">
        <v>21</v>
      </c>
      <c r="G29" s="22" t="s">
        <v>79</v>
      </c>
      <c r="H29" s="22" t="s">
        <v>210</v>
      </c>
      <c r="I29" s="66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61" t="s">
        <v>396</v>
      </c>
      <c r="V29" s="40" t="s">
        <v>399</v>
      </c>
    </row>
    <row r="30" spans="1:22" hidden="1" x14ac:dyDescent="0.25">
      <c r="A30" s="6">
        <v>29</v>
      </c>
      <c r="B30" s="22" t="s">
        <v>380</v>
      </c>
      <c r="C30" s="8" t="s">
        <v>21</v>
      </c>
      <c r="D30" s="22" t="s">
        <v>381</v>
      </c>
      <c r="E30" s="22" t="s">
        <v>49</v>
      </c>
      <c r="F30" s="22" t="s">
        <v>21</v>
      </c>
      <c r="G30" s="22" t="s">
        <v>79</v>
      </c>
      <c r="H30" s="22" t="s">
        <v>210</v>
      </c>
      <c r="I30" s="66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3" t="s">
        <v>489</v>
      </c>
      <c r="T30" s="30" t="s">
        <v>27</v>
      </c>
      <c r="U30" s="61" t="s">
        <v>396</v>
      </c>
      <c r="V30" s="40" t="s">
        <v>399</v>
      </c>
    </row>
    <row r="31" spans="1:22" hidden="1" x14ac:dyDescent="0.25">
      <c r="A31" s="6">
        <v>30</v>
      </c>
      <c r="B31" s="76" t="s">
        <v>382</v>
      </c>
      <c r="C31" s="8" t="s">
        <v>21</v>
      </c>
      <c r="D31" s="22" t="s">
        <v>384</v>
      </c>
      <c r="E31" s="22" t="s">
        <v>49</v>
      </c>
      <c r="F31" s="22" t="s">
        <v>21</v>
      </c>
      <c r="G31" s="22" t="s">
        <v>104</v>
      </c>
      <c r="H31" s="76" t="s">
        <v>383</v>
      </c>
      <c r="I31" s="66">
        <v>44269</v>
      </c>
      <c r="J31" s="76">
        <v>2</v>
      </c>
      <c r="K31" s="76">
        <v>19</v>
      </c>
      <c r="L31" s="76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3" t="s">
        <v>469</v>
      </c>
      <c r="T31" s="30" t="s">
        <v>127</v>
      </c>
      <c r="U31" s="61" t="s">
        <v>397</v>
      </c>
      <c r="V31" s="40"/>
    </row>
    <row r="32" spans="1:22" hidden="1" x14ac:dyDescent="0.25">
      <c r="A32" s="6">
        <v>31</v>
      </c>
      <c r="B32" s="22" t="s">
        <v>385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386</v>
      </c>
      <c r="I32" s="66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3" t="s">
        <v>490</v>
      </c>
      <c r="T32" s="30" t="s">
        <v>127</v>
      </c>
      <c r="U32" s="61" t="s">
        <v>396</v>
      </c>
      <c r="V32" s="40" t="s">
        <v>399</v>
      </c>
    </row>
    <row r="33" spans="1:22" hidden="1" x14ac:dyDescent="0.25">
      <c r="A33" s="6">
        <v>32</v>
      </c>
      <c r="B33" s="22" t="s">
        <v>387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181</v>
      </c>
      <c r="H33" s="22" t="s">
        <v>373</v>
      </c>
      <c r="I33" s="66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3" t="s">
        <v>490</v>
      </c>
      <c r="T33" s="30" t="s">
        <v>127</v>
      </c>
      <c r="U33" s="61" t="s">
        <v>396</v>
      </c>
      <c r="V33" s="40" t="s">
        <v>399</v>
      </c>
    </row>
    <row r="34" spans="1:22" hidden="1" x14ac:dyDescent="0.25">
      <c r="A34" s="6">
        <v>33</v>
      </c>
      <c r="B34" s="22" t="s">
        <v>388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176</v>
      </c>
      <c r="H34" s="22" t="s">
        <v>371</v>
      </c>
      <c r="I34" s="66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3" t="s">
        <v>490</v>
      </c>
      <c r="T34" s="30" t="s">
        <v>127</v>
      </c>
      <c r="U34" s="61" t="s">
        <v>396</v>
      </c>
      <c r="V34" s="40" t="s">
        <v>399</v>
      </c>
    </row>
    <row r="35" spans="1:22" hidden="1" x14ac:dyDescent="0.25">
      <c r="A35" s="6">
        <v>34</v>
      </c>
      <c r="B35" s="22" t="s">
        <v>389</v>
      </c>
      <c r="C35" s="8" t="s">
        <v>29</v>
      </c>
      <c r="D35" s="22" t="s">
        <v>390</v>
      </c>
      <c r="E35" s="22" t="s">
        <v>49</v>
      </c>
      <c r="F35" s="22" t="s">
        <v>29</v>
      </c>
      <c r="G35" s="22" t="s">
        <v>245</v>
      </c>
      <c r="H35" s="22" t="s">
        <v>246</v>
      </c>
      <c r="I35" s="66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3" t="s">
        <v>445</v>
      </c>
      <c r="T35" s="30" t="s">
        <v>127</v>
      </c>
      <c r="U35" s="61" t="s">
        <v>397</v>
      </c>
      <c r="V35" s="40"/>
    </row>
    <row r="36" spans="1:22" hidden="1" x14ac:dyDescent="0.25">
      <c r="A36" s="6">
        <v>35</v>
      </c>
      <c r="B36" s="22" t="s">
        <v>391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241</v>
      </c>
      <c r="H36" s="22" t="s">
        <v>80</v>
      </c>
      <c r="I36" s="66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3" t="s">
        <v>490</v>
      </c>
      <c r="T36" s="30" t="s">
        <v>127</v>
      </c>
      <c r="U36" s="61" t="s">
        <v>397</v>
      </c>
      <c r="V36" s="40" t="s">
        <v>441</v>
      </c>
    </row>
    <row r="37" spans="1:22" hidden="1" x14ac:dyDescent="0.25">
      <c r="A37" s="6">
        <v>36</v>
      </c>
      <c r="B37" s="22" t="s">
        <v>392</v>
      </c>
      <c r="C37" s="8" t="s">
        <v>29</v>
      </c>
      <c r="D37" s="22" t="s">
        <v>53</v>
      </c>
      <c r="E37" s="22" t="s">
        <v>393</v>
      </c>
      <c r="F37" s="22" t="s">
        <v>29</v>
      </c>
      <c r="G37" s="22" t="s">
        <v>104</v>
      </c>
      <c r="H37" s="22" t="s">
        <v>394</v>
      </c>
      <c r="I37" s="66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3" t="s">
        <v>468</v>
      </c>
      <c r="T37" s="30" t="s">
        <v>27</v>
      </c>
      <c r="U37" s="61" t="s">
        <v>398</v>
      </c>
      <c r="V37" s="40"/>
    </row>
    <row r="38" spans="1:22" hidden="1" x14ac:dyDescent="0.25">
      <c r="A38" s="6">
        <v>37</v>
      </c>
      <c r="B38" s="22" t="s">
        <v>400</v>
      </c>
      <c r="C38" s="8" t="s">
        <v>29</v>
      </c>
      <c r="D38" s="22" t="s">
        <v>97</v>
      </c>
      <c r="E38" s="22" t="s">
        <v>401</v>
      </c>
      <c r="F38" s="22" t="s">
        <v>29</v>
      </c>
      <c r="G38" s="22" t="s">
        <v>163</v>
      </c>
      <c r="H38" s="22" t="s">
        <v>164</v>
      </c>
      <c r="I38" s="66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3" t="s">
        <v>489</v>
      </c>
      <c r="T38" s="30" t="s">
        <v>27</v>
      </c>
      <c r="U38" s="61" t="s">
        <v>413</v>
      </c>
      <c r="V38" s="40" t="s">
        <v>375</v>
      </c>
    </row>
    <row r="39" spans="1:22" hidden="1" x14ac:dyDescent="0.25">
      <c r="A39" s="6">
        <v>38</v>
      </c>
      <c r="B39" s="22" t="s">
        <v>402</v>
      </c>
      <c r="C39" s="8" t="s">
        <v>29</v>
      </c>
      <c r="D39" s="22" t="s">
        <v>97</v>
      </c>
      <c r="E39" s="22" t="s">
        <v>401</v>
      </c>
      <c r="F39" s="22" t="s">
        <v>29</v>
      </c>
      <c r="G39" s="22" t="s">
        <v>79</v>
      </c>
      <c r="H39" s="22" t="s">
        <v>232</v>
      </c>
      <c r="I39" s="66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3" t="s">
        <v>489</v>
      </c>
      <c r="T39" s="30" t="s">
        <v>27</v>
      </c>
      <c r="U39" s="61" t="s">
        <v>413</v>
      </c>
      <c r="V39" s="40" t="s">
        <v>375</v>
      </c>
    </row>
    <row r="40" spans="1:22" hidden="1" x14ac:dyDescent="0.25">
      <c r="A40" s="6">
        <v>39</v>
      </c>
      <c r="B40" s="22" t="s">
        <v>403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220</v>
      </c>
      <c r="H40" s="22" t="s">
        <v>404</v>
      </c>
      <c r="I40" s="66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3" t="s">
        <v>490</v>
      </c>
      <c r="T40" s="30" t="s">
        <v>127</v>
      </c>
      <c r="U40" s="61" t="s">
        <v>413</v>
      </c>
      <c r="V40" s="40" t="s">
        <v>375</v>
      </c>
    </row>
    <row r="41" spans="1:22" hidden="1" x14ac:dyDescent="0.25">
      <c r="A41" s="6">
        <v>40</v>
      </c>
      <c r="B41" s="22" t="s">
        <v>405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273</v>
      </c>
      <c r="H41" s="22" t="s">
        <v>293</v>
      </c>
      <c r="I41" s="66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3" t="s">
        <v>490</v>
      </c>
      <c r="T41" s="30" t="s">
        <v>127</v>
      </c>
      <c r="U41" s="61" t="s">
        <v>413</v>
      </c>
      <c r="V41" s="40" t="s">
        <v>375</v>
      </c>
    </row>
    <row r="42" spans="1:22" hidden="1" x14ac:dyDescent="0.25">
      <c r="A42" s="6">
        <v>41</v>
      </c>
      <c r="B42" s="22" t="s">
        <v>406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66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3" t="s">
        <v>490</v>
      </c>
      <c r="T42" s="30" t="s">
        <v>127</v>
      </c>
      <c r="U42" s="61" t="s">
        <v>413</v>
      </c>
      <c r="V42" s="40" t="s">
        <v>375</v>
      </c>
    </row>
    <row r="43" spans="1:22" hidden="1" x14ac:dyDescent="0.25">
      <c r="A43" s="6">
        <v>42</v>
      </c>
      <c r="B43" s="22" t="s">
        <v>407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386</v>
      </c>
      <c r="I43" s="66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3" t="s">
        <v>490</v>
      </c>
      <c r="T43" s="30" t="s">
        <v>127</v>
      </c>
      <c r="U43" s="61" t="s">
        <v>413</v>
      </c>
      <c r="V43" s="40" t="s">
        <v>375</v>
      </c>
    </row>
    <row r="44" spans="1:22" hidden="1" x14ac:dyDescent="0.25">
      <c r="A44" s="6">
        <v>43</v>
      </c>
      <c r="B44" s="22" t="s">
        <v>408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66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3" t="s">
        <v>490</v>
      </c>
      <c r="T44" s="30" t="s">
        <v>127</v>
      </c>
      <c r="U44" s="61" t="s">
        <v>414</v>
      </c>
      <c r="V44" s="40" t="s">
        <v>376</v>
      </c>
    </row>
    <row r="45" spans="1:22" hidden="1" x14ac:dyDescent="0.25">
      <c r="A45" s="6">
        <v>44</v>
      </c>
      <c r="B45" s="22" t="s">
        <v>409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254</v>
      </c>
      <c r="I45" s="66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3" t="s">
        <v>490</v>
      </c>
      <c r="T45" s="30" t="s">
        <v>127</v>
      </c>
      <c r="U45" s="79" t="s">
        <v>415</v>
      </c>
      <c r="V45" s="40" t="s">
        <v>451</v>
      </c>
    </row>
    <row r="46" spans="1:22" hidden="1" x14ac:dyDescent="0.25">
      <c r="A46" s="6">
        <v>45</v>
      </c>
      <c r="B46" s="22" t="s">
        <v>410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411</v>
      </c>
      <c r="I46" s="66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3" t="s">
        <v>490</v>
      </c>
      <c r="T46" s="30" t="s">
        <v>127</v>
      </c>
      <c r="U46" s="61" t="s">
        <v>414</v>
      </c>
      <c r="V46" s="40" t="s">
        <v>376</v>
      </c>
    </row>
    <row r="47" spans="1:22" hidden="1" x14ac:dyDescent="0.25">
      <c r="A47" s="6">
        <v>46</v>
      </c>
      <c r="B47" s="22" t="s">
        <v>412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194</v>
      </c>
      <c r="H47" s="22" t="s">
        <v>302</v>
      </c>
      <c r="I47" s="66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3" t="s">
        <v>490</v>
      </c>
      <c r="T47" s="30" t="s">
        <v>127</v>
      </c>
      <c r="U47" s="61" t="s">
        <v>414</v>
      </c>
      <c r="V47" s="40" t="s">
        <v>376</v>
      </c>
    </row>
    <row r="48" spans="1:22" hidden="1" x14ac:dyDescent="0.25">
      <c r="A48" s="81">
        <v>47</v>
      </c>
      <c r="B48" s="22" t="s">
        <v>417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210</v>
      </c>
      <c r="I48" s="36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3" t="s">
        <v>490</v>
      </c>
      <c r="T48" s="30" t="s">
        <v>127</v>
      </c>
      <c r="U48" s="79" t="s">
        <v>415</v>
      </c>
      <c r="V48" s="40" t="s">
        <v>451</v>
      </c>
    </row>
    <row r="49" spans="1:22" hidden="1" x14ac:dyDescent="0.25">
      <c r="A49" s="81">
        <v>48</v>
      </c>
      <c r="B49" s="22" t="s">
        <v>418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220</v>
      </c>
      <c r="H49" s="30" t="s">
        <v>419</v>
      </c>
      <c r="I49" s="36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3" t="s">
        <v>490</v>
      </c>
      <c r="T49" s="30" t="s">
        <v>127</v>
      </c>
      <c r="U49" s="79" t="s">
        <v>415</v>
      </c>
      <c r="V49" s="40" t="s">
        <v>451</v>
      </c>
    </row>
    <row r="50" spans="1:22" hidden="1" x14ac:dyDescent="0.25">
      <c r="A50" s="81">
        <v>49</v>
      </c>
      <c r="B50" s="86" t="s">
        <v>420</v>
      </c>
      <c r="C50" s="26" t="s">
        <v>21</v>
      </c>
      <c r="D50" s="30" t="s">
        <v>30</v>
      </c>
      <c r="E50" s="30" t="s">
        <v>49</v>
      </c>
      <c r="F50" s="30" t="s">
        <v>21</v>
      </c>
      <c r="G50" s="82" t="s">
        <v>181</v>
      </c>
      <c r="H50" s="82" t="s">
        <v>199</v>
      </c>
      <c r="I50" s="83">
        <v>44274</v>
      </c>
      <c r="J50" s="82">
        <v>7</v>
      </c>
      <c r="K50" s="84">
        <v>16</v>
      </c>
      <c r="L50" s="84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3" t="s">
        <v>490</v>
      </c>
      <c r="T50" s="30" t="s">
        <v>127</v>
      </c>
      <c r="U50" s="61" t="s">
        <v>442</v>
      </c>
      <c r="V50" s="40" t="s">
        <v>444</v>
      </c>
    </row>
    <row r="51" spans="1:22" hidden="1" x14ac:dyDescent="0.25">
      <c r="A51" s="81">
        <v>50</v>
      </c>
      <c r="B51" s="82" t="s">
        <v>421</v>
      </c>
      <c r="C51" s="26" t="s">
        <v>21</v>
      </c>
      <c r="D51" s="82" t="s">
        <v>53</v>
      </c>
      <c r="E51" s="30" t="s">
        <v>49</v>
      </c>
      <c r="F51" s="30" t="s">
        <v>21</v>
      </c>
      <c r="G51" s="82" t="s">
        <v>79</v>
      </c>
      <c r="H51" s="82" t="s">
        <v>210</v>
      </c>
      <c r="I51" s="83">
        <v>44274</v>
      </c>
      <c r="J51" s="82">
        <v>1</v>
      </c>
      <c r="K51" s="84">
        <v>1</v>
      </c>
      <c r="L51" s="84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3" t="s">
        <v>468</v>
      </c>
      <c r="T51" s="30" t="s">
        <v>27</v>
      </c>
      <c r="U51" s="61" t="s">
        <v>442</v>
      </c>
      <c r="V51" s="40"/>
    </row>
    <row r="52" spans="1:22" hidden="1" x14ac:dyDescent="0.25">
      <c r="A52" s="81">
        <v>51</v>
      </c>
      <c r="B52" s="86" t="s">
        <v>422</v>
      </c>
      <c r="C52" s="26" t="s">
        <v>21</v>
      </c>
      <c r="D52" s="30" t="s">
        <v>30</v>
      </c>
      <c r="E52" s="30" t="s">
        <v>49</v>
      </c>
      <c r="F52" s="30" t="s">
        <v>21</v>
      </c>
      <c r="G52" s="82" t="s">
        <v>194</v>
      </c>
      <c r="H52" s="82" t="s">
        <v>423</v>
      </c>
      <c r="I52" s="83">
        <v>44274</v>
      </c>
      <c r="J52" s="82">
        <v>5</v>
      </c>
      <c r="K52" s="84">
        <v>99</v>
      </c>
      <c r="L52" s="84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3" t="s">
        <v>490</v>
      </c>
      <c r="T52" s="30" t="s">
        <v>127</v>
      </c>
      <c r="U52" s="61" t="s">
        <v>442</v>
      </c>
      <c r="V52" s="40" t="s">
        <v>444</v>
      </c>
    </row>
    <row r="53" spans="1:22" hidden="1" x14ac:dyDescent="0.25">
      <c r="A53" s="81">
        <v>52</v>
      </c>
      <c r="B53" s="86" t="s">
        <v>424</v>
      </c>
      <c r="C53" s="26" t="s">
        <v>21</v>
      </c>
      <c r="D53" s="30" t="s">
        <v>30</v>
      </c>
      <c r="E53" s="30" t="s">
        <v>49</v>
      </c>
      <c r="F53" s="30" t="s">
        <v>21</v>
      </c>
      <c r="G53" s="82" t="s">
        <v>176</v>
      </c>
      <c r="H53" s="82" t="s">
        <v>425</v>
      </c>
      <c r="I53" s="83">
        <v>44274</v>
      </c>
      <c r="J53" s="82">
        <v>4</v>
      </c>
      <c r="K53" s="84">
        <v>90</v>
      </c>
      <c r="L53" s="84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3" t="s">
        <v>490</v>
      </c>
      <c r="T53" s="30" t="s">
        <v>127</v>
      </c>
      <c r="U53" s="61" t="s">
        <v>442</v>
      </c>
      <c r="V53" s="40" t="s">
        <v>444</v>
      </c>
    </row>
    <row r="54" spans="1:22" hidden="1" x14ac:dyDescent="0.25">
      <c r="A54" s="81">
        <v>53</v>
      </c>
      <c r="B54" s="82" t="s">
        <v>426</v>
      </c>
      <c r="C54" s="26" t="s">
        <v>21</v>
      </c>
      <c r="D54" s="82" t="s">
        <v>427</v>
      </c>
      <c r="E54" s="30" t="s">
        <v>49</v>
      </c>
      <c r="F54" s="82" t="s">
        <v>21</v>
      </c>
      <c r="G54" s="82" t="s">
        <v>241</v>
      </c>
      <c r="H54" s="82" t="s">
        <v>428</v>
      </c>
      <c r="I54" s="83">
        <v>44275</v>
      </c>
      <c r="J54" s="82">
        <v>1</v>
      </c>
      <c r="K54" s="84">
        <v>10</v>
      </c>
      <c r="L54" s="84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85">
        <v>306968</v>
      </c>
      <c r="S54" s="33" t="s">
        <v>358</v>
      </c>
      <c r="T54" s="30" t="s">
        <v>27</v>
      </c>
      <c r="U54" s="61"/>
      <c r="V54" s="40"/>
    </row>
    <row r="55" spans="1:22" hidden="1" x14ac:dyDescent="0.25">
      <c r="A55" s="81">
        <v>54</v>
      </c>
      <c r="B55" s="82" t="s">
        <v>429</v>
      </c>
      <c r="C55" s="26" t="s">
        <v>21</v>
      </c>
      <c r="D55" s="82" t="s">
        <v>427</v>
      </c>
      <c r="E55" s="30" t="s">
        <v>49</v>
      </c>
      <c r="F55" s="82" t="s">
        <v>21</v>
      </c>
      <c r="G55" s="82" t="s">
        <v>181</v>
      </c>
      <c r="H55" s="82" t="s">
        <v>199</v>
      </c>
      <c r="I55" s="83">
        <v>44275</v>
      </c>
      <c r="J55" s="82">
        <v>3</v>
      </c>
      <c r="K55" s="84">
        <v>63</v>
      </c>
      <c r="L55" s="84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85">
        <v>675373</v>
      </c>
      <c r="S55" s="33" t="s">
        <v>358</v>
      </c>
      <c r="T55" s="30" t="s">
        <v>27</v>
      </c>
      <c r="U55" s="61"/>
      <c r="V55" s="40"/>
    </row>
    <row r="56" spans="1:22" hidden="1" x14ac:dyDescent="0.25">
      <c r="A56" s="81">
        <v>55</v>
      </c>
      <c r="B56" s="82" t="s">
        <v>430</v>
      </c>
      <c r="C56" s="26" t="s">
        <v>21</v>
      </c>
      <c r="D56" s="82" t="s">
        <v>431</v>
      </c>
      <c r="E56" s="30" t="s">
        <v>49</v>
      </c>
      <c r="F56" s="82" t="s">
        <v>21</v>
      </c>
      <c r="G56" s="82" t="s">
        <v>40</v>
      </c>
      <c r="H56" s="82" t="s">
        <v>432</v>
      </c>
      <c r="I56" s="83">
        <v>44275</v>
      </c>
      <c r="J56" s="82">
        <v>1</v>
      </c>
      <c r="K56" s="84">
        <v>44</v>
      </c>
      <c r="L56" s="84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85">
        <v>414209</v>
      </c>
      <c r="S56" s="33" t="s">
        <v>358</v>
      </c>
      <c r="T56" s="30" t="s">
        <v>27</v>
      </c>
      <c r="U56" s="61"/>
      <c r="V56" s="40"/>
    </row>
    <row r="57" spans="1:22" hidden="1" x14ac:dyDescent="0.25">
      <c r="A57" s="81">
        <v>56</v>
      </c>
      <c r="B57" s="82" t="s">
        <v>433</v>
      </c>
      <c r="C57" s="26" t="s">
        <v>21</v>
      </c>
      <c r="D57" s="82" t="s">
        <v>53</v>
      </c>
      <c r="E57" s="30" t="s">
        <v>49</v>
      </c>
      <c r="F57" s="82" t="s">
        <v>21</v>
      </c>
      <c r="G57" s="82" t="s">
        <v>79</v>
      </c>
      <c r="H57" s="82" t="s">
        <v>210</v>
      </c>
      <c r="I57" s="83">
        <v>44275</v>
      </c>
      <c r="J57" s="82">
        <v>3</v>
      </c>
      <c r="K57" s="84">
        <v>8</v>
      </c>
      <c r="L57" s="84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3" t="s">
        <v>468</v>
      </c>
      <c r="T57" s="30" t="s">
        <v>27</v>
      </c>
      <c r="U57" s="61" t="s">
        <v>443</v>
      </c>
      <c r="V57" s="40"/>
    </row>
    <row r="58" spans="1:22" hidden="1" x14ac:dyDescent="0.25">
      <c r="A58" s="6">
        <v>57</v>
      </c>
      <c r="B58" s="86" t="s">
        <v>447</v>
      </c>
      <c r="C58" s="8" t="s">
        <v>21</v>
      </c>
      <c r="D58" s="86" t="s">
        <v>427</v>
      </c>
      <c r="E58" s="22" t="s">
        <v>49</v>
      </c>
      <c r="F58" s="86" t="s">
        <v>21</v>
      </c>
      <c r="G58" s="86" t="s">
        <v>181</v>
      </c>
      <c r="H58" s="86" t="s">
        <v>448</v>
      </c>
      <c r="I58" s="66">
        <v>44277</v>
      </c>
      <c r="J58" s="86">
        <v>3</v>
      </c>
      <c r="K58" s="87">
        <v>50</v>
      </c>
      <c r="L58" s="87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2">
        <f>L58*1100</f>
        <v>55000</v>
      </c>
      <c r="Q58" s="14">
        <f t="shared" si="13"/>
        <v>541860</v>
      </c>
      <c r="R58" s="14">
        <v>541860</v>
      </c>
      <c r="S58" s="33" t="s">
        <v>450</v>
      </c>
      <c r="T58" s="30" t="s">
        <v>27</v>
      </c>
      <c r="U58" s="40"/>
      <c r="V58" s="40"/>
    </row>
    <row r="59" spans="1:22" hidden="1" x14ac:dyDescent="0.25">
      <c r="A59" s="6">
        <v>58</v>
      </c>
      <c r="B59" s="86" t="s">
        <v>449</v>
      </c>
      <c r="C59" s="8" t="s">
        <v>21</v>
      </c>
      <c r="D59" s="86" t="s">
        <v>53</v>
      </c>
      <c r="E59" s="22" t="s">
        <v>49</v>
      </c>
      <c r="F59" s="86" t="s">
        <v>21</v>
      </c>
      <c r="G59" s="86" t="s">
        <v>79</v>
      </c>
      <c r="H59" s="82" t="s">
        <v>210</v>
      </c>
      <c r="I59" s="66">
        <v>44277</v>
      </c>
      <c r="J59" s="86">
        <v>4</v>
      </c>
      <c r="K59" s="87">
        <v>32</v>
      </c>
      <c r="L59" s="87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3" t="s">
        <v>468</v>
      </c>
      <c r="T59" s="30" t="s">
        <v>27</v>
      </c>
      <c r="U59" s="40"/>
      <c r="V59" s="40"/>
    </row>
    <row r="60" spans="1:22" hidden="1" x14ac:dyDescent="0.25">
      <c r="A60" s="6">
        <v>59</v>
      </c>
      <c r="B60" s="86" t="s">
        <v>459</v>
      </c>
      <c r="C60" s="8" t="s">
        <v>21</v>
      </c>
      <c r="D60" s="86" t="s">
        <v>460</v>
      </c>
      <c r="E60" s="22" t="s">
        <v>49</v>
      </c>
      <c r="F60" s="86" t="s">
        <v>21</v>
      </c>
      <c r="G60" s="86" t="s">
        <v>24</v>
      </c>
      <c r="H60" s="86" t="s">
        <v>25</v>
      </c>
      <c r="I60" s="66">
        <v>44279</v>
      </c>
      <c r="J60" s="86">
        <v>1</v>
      </c>
      <c r="K60" s="87">
        <v>10</v>
      </c>
      <c r="L60" s="87">
        <v>10</v>
      </c>
      <c r="M60" s="23">
        <f>((L60*32550)+(L60*32550)*10%)+8250+((L60*150))</f>
        <v>367800</v>
      </c>
      <c r="N60" s="89">
        <f t="shared" si="14"/>
        <v>8690</v>
      </c>
      <c r="O60" s="89">
        <f t="shared" si="15"/>
        <v>31532</v>
      </c>
      <c r="P60" s="42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3" t="s">
        <v>461</v>
      </c>
      <c r="U60" s="40"/>
      <c r="V60" s="40"/>
    </row>
    <row r="61" spans="1:22" hidden="1" x14ac:dyDescent="0.25">
      <c r="A61" s="6">
        <v>60</v>
      </c>
      <c r="B61" s="86" t="s">
        <v>462</v>
      </c>
      <c r="C61" s="8" t="s">
        <v>21</v>
      </c>
      <c r="D61" s="86" t="s">
        <v>463</v>
      </c>
      <c r="E61" s="22" t="s">
        <v>49</v>
      </c>
      <c r="F61" s="86" t="s">
        <v>21</v>
      </c>
      <c r="G61" s="86" t="s">
        <v>40</v>
      </c>
      <c r="H61" s="86" t="s">
        <v>383</v>
      </c>
      <c r="I61" s="66">
        <v>44279</v>
      </c>
      <c r="J61" s="86">
        <v>1</v>
      </c>
      <c r="K61" s="87">
        <v>10</v>
      </c>
      <c r="L61" s="87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3" t="s">
        <v>461</v>
      </c>
      <c r="U61" s="40"/>
      <c r="V61" s="40"/>
    </row>
    <row r="62" spans="1:22" hidden="1" x14ac:dyDescent="0.25">
      <c r="A62" s="6">
        <v>61</v>
      </c>
      <c r="B62" s="86" t="s">
        <v>464</v>
      </c>
      <c r="C62" s="8" t="s">
        <v>21</v>
      </c>
      <c r="D62" s="86" t="s">
        <v>53</v>
      </c>
      <c r="E62" s="22" t="s">
        <v>49</v>
      </c>
      <c r="F62" s="86" t="s">
        <v>21</v>
      </c>
      <c r="G62" s="86" t="s">
        <v>79</v>
      </c>
      <c r="H62" s="86" t="s">
        <v>210</v>
      </c>
      <c r="I62" s="66">
        <v>44279</v>
      </c>
      <c r="J62" s="86">
        <v>2</v>
      </c>
      <c r="K62" s="87">
        <v>16</v>
      </c>
      <c r="L62" s="87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3" t="s">
        <v>486</v>
      </c>
      <c r="T62" s="30" t="s">
        <v>27</v>
      </c>
      <c r="U62" s="43" t="s">
        <v>483</v>
      </c>
      <c r="V62" s="40" t="s">
        <v>349</v>
      </c>
    </row>
    <row r="63" spans="1:22" x14ac:dyDescent="0.25">
      <c r="A63" s="6">
        <v>62</v>
      </c>
      <c r="B63" s="86" t="s">
        <v>465</v>
      </c>
      <c r="C63" s="8" t="s">
        <v>21</v>
      </c>
      <c r="D63" s="86" t="s">
        <v>466</v>
      </c>
      <c r="E63" s="22" t="s">
        <v>49</v>
      </c>
      <c r="F63" s="86" t="s">
        <v>21</v>
      </c>
      <c r="G63" s="86" t="s">
        <v>79</v>
      </c>
      <c r="H63" s="86" t="s">
        <v>210</v>
      </c>
      <c r="I63" s="66">
        <v>44279</v>
      </c>
      <c r="J63" s="86">
        <v>2</v>
      </c>
      <c r="K63" s="87">
        <v>33</v>
      </c>
      <c r="L63" s="87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3" t="s">
        <v>483</v>
      </c>
      <c r="V63" s="40" t="s">
        <v>349</v>
      </c>
    </row>
    <row r="64" spans="1:22" x14ac:dyDescent="0.25">
      <c r="A64" s="6">
        <v>63</v>
      </c>
      <c r="B64" s="86" t="s">
        <v>467</v>
      </c>
      <c r="C64" s="8" t="s">
        <v>21</v>
      </c>
      <c r="D64" s="86" t="s">
        <v>357</v>
      </c>
      <c r="E64" s="22" t="s">
        <v>49</v>
      </c>
      <c r="F64" s="86" t="s">
        <v>21</v>
      </c>
      <c r="G64" s="86" t="s">
        <v>79</v>
      </c>
      <c r="H64" s="86" t="s">
        <v>210</v>
      </c>
      <c r="I64" s="66">
        <v>44279</v>
      </c>
      <c r="J64" s="86">
        <v>1</v>
      </c>
      <c r="K64" s="87">
        <v>31</v>
      </c>
      <c r="L64" s="87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3" t="s">
        <v>483</v>
      </c>
      <c r="V64" s="40" t="s">
        <v>349</v>
      </c>
    </row>
    <row r="65" spans="1:22" hidden="1" x14ac:dyDescent="0.25">
      <c r="A65" s="26">
        <v>64</v>
      </c>
      <c r="B65" s="86" t="s">
        <v>471</v>
      </c>
      <c r="C65" s="8" t="s">
        <v>21</v>
      </c>
      <c r="D65" s="86" t="s">
        <v>53</v>
      </c>
      <c r="E65" s="22" t="s">
        <v>49</v>
      </c>
      <c r="F65" s="86" t="s">
        <v>21</v>
      </c>
      <c r="G65" s="86" t="s">
        <v>79</v>
      </c>
      <c r="H65" s="86" t="s">
        <v>210</v>
      </c>
      <c r="I65" s="66">
        <v>44280</v>
      </c>
      <c r="J65" s="86">
        <v>3</v>
      </c>
      <c r="K65" s="87">
        <v>47</v>
      </c>
      <c r="L65" s="87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3" t="s">
        <v>486</v>
      </c>
      <c r="T65" s="30" t="s">
        <v>27</v>
      </c>
      <c r="U65" s="43" t="s">
        <v>484</v>
      </c>
      <c r="V65" s="40"/>
    </row>
    <row r="66" spans="1:22" hidden="1" x14ac:dyDescent="0.25">
      <c r="A66" s="26">
        <v>65</v>
      </c>
      <c r="B66" s="86" t="s">
        <v>472</v>
      </c>
      <c r="C66" s="8" t="s">
        <v>21</v>
      </c>
      <c r="D66" s="86" t="s">
        <v>463</v>
      </c>
      <c r="E66" s="22" t="s">
        <v>49</v>
      </c>
      <c r="F66" s="86" t="s">
        <v>21</v>
      </c>
      <c r="G66" s="86" t="s">
        <v>40</v>
      </c>
      <c r="H66" s="86" t="s">
        <v>383</v>
      </c>
      <c r="I66" s="66">
        <v>44280</v>
      </c>
      <c r="J66" s="86">
        <v>1</v>
      </c>
      <c r="K66" s="87">
        <v>1</v>
      </c>
      <c r="L66" s="87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3" t="s">
        <v>469</v>
      </c>
      <c r="T66" s="30" t="s">
        <v>127</v>
      </c>
      <c r="U66" s="40"/>
      <c r="V66" s="40"/>
    </row>
    <row r="67" spans="1:22" hidden="1" x14ac:dyDescent="0.25">
      <c r="A67" s="26">
        <v>66</v>
      </c>
      <c r="B67" s="86" t="s">
        <v>473</v>
      </c>
      <c r="C67" s="8" t="s">
        <v>21</v>
      </c>
      <c r="D67" s="86" t="s">
        <v>474</v>
      </c>
      <c r="E67" s="22" t="s">
        <v>49</v>
      </c>
      <c r="F67" s="86" t="s">
        <v>21</v>
      </c>
      <c r="G67" s="86" t="s">
        <v>79</v>
      </c>
      <c r="H67" s="86" t="s">
        <v>210</v>
      </c>
      <c r="I67" s="66">
        <v>44280</v>
      </c>
      <c r="J67" s="86">
        <v>3</v>
      </c>
      <c r="K67" s="87">
        <v>130</v>
      </c>
      <c r="L67" s="87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3" t="s">
        <v>469</v>
      </c>
      <c r="T67" s="30" t="s">
        <v>127</v>
      </c>
      <c r="U67" s="40"/>
      <c r="V67" s="40"/>
    </row>
    <row r="68" spans="1:22" hidden="1" x14ac:dyDescent="0.25">
      <c r="A68" s="26">
        <v>67</v>
      </c>
      <c r="B68" s="86" t="s">
        <v>475</v>
      </c>
      <c r="C68" s="8" t="s">
        <v>21</v>
      </c>
      <c r="D68" s="86" t="s">
        <v>53</v>
      </c>
      <c r="E68" s="22" t="s">
        <v>49</v>
      </c>
      <c r="F68" s="86" t="s">
        <v>21</v>
      </c>
      <c r="G68" s="86" t="s">
        <v>79</v>
      </c>
      <c r="H68" s="86" t="s">
        <v>210</v>
      </c>
      <c r="I68" s="66">
        <v>44281</v>
      </c>
      <c r="J68" s="86">
        <v>5</v>
      </c>
      <c r="K68" s="87">
        <v>61</v>
      </c>
      <c r="L68" s="87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3" t="s">
        <v>486</v>
      </c>
      <c r="T68" s="30" t="s">
        <v>27</v>
      </c>
      <c r="U68" s="43" t="s">
        <v>485</v>
      </c>
      <c r="V68" s="40"/>
    </row>
    <row r="69" spans="1:22" x14ac:dyDescent="0.25">
      <c r="A69" s="26">
        <v>68</v>
      </c>
      <c r="B69" s="86" t="s">
        <v>476</v>
      </c>
      <c r="C69" s="8" t="s">
        <v>21</v>
      </c>
      <c r="D69" s="86" t="s">
        <v>477</v>
      </c>
      <c r="E69" s="22" t="s">
        <v>49</v>
      </c>
      <c r="F69" s="86" t="s">
        <v>21</v>
      </c>
      <c r="G69" s="86" t="s">
        <v>79</v>
      </c>
      <c r="H69" s="86" t="s">
        <v>210</v>
      </c>
      <c r="I69" s="66">
        <v>44281</v>
      </c>
      <c r="J69" s="86">
        <v>1</v>
      </c>
      <c r="K69" s="87">
        <v>21</v>
      </c>
      <c r="L69" s="87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3" t="s">
        <v>485</v>
      </c>
      <c r="V69" s="40"/>
    </row>
    <row r="70" spans="1:22" hidden="1" x14ac:dyDescent="0.25">
      <c r="A70" s="6"/>
      <c r="B70" s="86"/>
      <c r="C70" s="8"/>
      <c r="D70" s="86"/>
      <c r="E70" s="22"/>
      <c r="F70" s="86"/>
      <c r="G70" s="86"/>
      <c r="H70" s="86"/>
      <c r="I70" s="66"/>
      <c r="J70" s="86"/>
      <c r="K70" s="87"/>
      <c r="L70" s="87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9"/>
    </row>
    <row r="72" spans="1:22" x14ac:dyDescent="0.25">
      <c r="Q72" s="91"/>
    </row>
    <row r="74" spans="1:22" x14ac:dyDescent="0.25">
      <c r="Q74" s="52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F1" activePane="topRight" state="frozen"/>
      <selection activeCell="U4" sqref="U4"/>
      <selection pane="topRight" activeCell="N4" sqref="N4"/>
    </sheetView>
  </sheetViews>
  <sheetFormatPr defaultRowHeight="15" x14ac:dyDescent="0.25"/>
  <cols>
    <col min="1" max="1" width="5.42578125" style="92" customWidth="1"/>
    <col min="2" max="2" width="12.7109375" style="92" bestFit="1" customWidth="1"/>
    <col min="3" max="3" width="9" style="92" customWidth="1"/>
    <col min="4" max="4" width="20.7109375" style="92" bestFit="1" customWidth="1"/>
    <col min="5" max="5" width="16.5703125" style="92" bestFit="1" customWidth="1"/>
    <col min="6" max="8" width="9.140625" style="92"/>
    <col min="9" max="9" width="10" style="93" bestFit="1" customWidth="1"/>
    <col min="10" max="12" width="9.140625" style="92"/>
    <col min="13" max="13" width="12.85546875" style="92" bestFit="1" customWidth="1"/>
    <col min="14" max="15" width="9.140625" style="92"/>
    <col min="16" max="16" width="10.5703125" style="92" bestFit="1" customWidth="1"/>
    <col min="17" max="17" width="14.28515625" style="92" bestFit="1" customWidth="1"/>
    <col min="18" max="18" width="14" style="92" bestFit="1" customWidth="1"/>
    <col min="19" max="19" width="13" style="92" bestFit="1" customWidth="1"/>
    <col min="20" max="20" width="11" style="92" bestFit="1" customWidth="1"/>
    <col min="21" max="21" width="14.5703125" style="92" customWidth="1"/>
    <col min="22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x14ac:dyDescent="0.25">
      <c r="A2" s="6">
        <v>1</v>
      </c>
      <c r="B2" s="86" t="s">
        <v>487</v>
      </c>
      <c r="C2" s="8" t="s">
        <v>21</v>
      </c>
      <c r="D2" s="86" t="s">
        <v>488</v>
      </c>
      <c r="E2" s="22" t="s">
        <v>49</v>
      </c>
      <c r="F2" s="86" t="s">
        <v>21</v>
      </c>
      <c r="G2" s="86" t="s">
        <v>220</v>
      </c>
      <c r="H2" s="86" t="s">
        <v>419</v>
      </c>
      <c r="I2" s="37">
        <v>44294</v>
      </c>
      <c r="J2" s="86">
        <v>1</v>
      </c>
      <c r="K2" s="87">
        <v>30</v>
      </c>
      <c r="L2" s="87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96" t="s">
        <v>511</v>
      </c>
    </row>
    <row r="3" spans="1:22" x14ac:dyDescent="0.25">
      <c r="A3" s="6">
        <v>2</v>
      </c>
      <c r="B3" s="86" t="s">
        <v>492</v>
      </c>
      <c r="C3" s="8" t="s">
        <v>29</v>
      </c>
      <c r="D3" s="86" t="s">
        <v>493</v>
      </c>
      <c r="E3" s="22" t="s">
        <v>49</v>
      </c>
      <c r="F3" s="86" t="s">
        <v>29</v>
      </c>
      <c r="G3" s="86" t="s">
        <v>79</v>
      </c>
      <c r="H3" s="86" t="s">
        <v>218</v>
      </c>
      <c r="I3" s="37">
        <v>44309</v>
      </c>
      <c r="J3" s="86">
        <v>3</v>
      </c>
      <c r="K3" s="87">
        <v>54</v>
      </c>
      <c r="L3" s="87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3" t="s">
        <v>494</v>
      </c>
      <c r="T3" s="30" t="s">
        <v>27</v>
      </c>
    </row>
    <row r="4" spans="1:22" x14ac:dyDescent="0.25">
      <c r="A4" s="26">
        <v>3</v>
      </c>
      <c r="B4" s="30" t="s">
        <v>495</v>
      </c>
      <c r="C4" s="26" t="s">
        <v>29</v>
      </c>
      <c r="D4" s="30" t="s">
        <v>496</v>
      </c>
      <c r="E4" s="30" t="s">
        <v>49</v>
      </c>
      <c r="F4" s="30" t="s">
        <v>29</v>
      </c>
      <c r="G4" s="30" t="s">
        <v>24</v>
      </c>
      <c r="H4" s="30" t="s">
        <v>93</v>
      </c>
      <c r="I4" s="37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514</v>
      </c>
      <c r="T4" s="30" t="s">
        <v>27</v>
      </c>
      <c r="U4" s="33" t="s">
        <v>510</v>
      </c>
    </row>
    <row r="5" spans="1:22" x14ac:dyDescent="0.25">
      <c r="A5" s="26">
        <v>4</v>
      </c>
      <c r="B5" s="30"/>
      <c r="C5" s="8" t="s">
        <v>499</v>
      </c>
      <c r="D5" s="30" t="s">
        <v>162</v>
      </c>
      <c r="E5" s="22" t="s">
        <v>49</v>
      </c>
      <c r="F5" s="30" t="s">
        <v>21</v>
      </c>
      <c r="G5" s="30" t="s">
        <v>194</v>
      </c>
      <c r="H5" s="30"/>
      <c r="I5" s="37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3" t="s">
        <v>600</v>
      </c>
      <c r="T5" s="30" t="s">
        <v>27</v>
      </c>
      <c r="U5" s="96" t="s">
        <v>509</v>
      </c>
    </row>
    <row r="6" spans="1:22" x14ac:dyDescent="0.25">
      <c r="Q6" s="94"/>
    </row>
    <row r="11" spans="1:22" x14ac:dyDescent="0.25">
      <c r="M11" s="94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workbookViewId="0">
      <pane xSplit="2" topLeftCell="C1" activePane="topRight" state="frozen"/>
      <selection activeCell="C20" sqref="C20"/>
      <selection pane="topRight" activeCell="A13" sqref="A13"/>
    </sheetView>
  </sheetViews>
  <sheetFormatPr defaultRowHeight="15" x14ac:dyDescent="0.25"/>
  <cols>
    <col min="1" max="1" width="5.42578125" style="92" customWidth="1"/>
    <col min="2" max="2" width="12.7109375" style="92" bestFit="1" customWidth="1"/>
    <col min="3" max="3" width="9" style="95" customWidth="1"/>
    <col min="4" max="4" width="20.7109375" style="92" bestFit="1" customWidth="1"/>
    <col min="5" max="5" width="16.5703125" style="92" bestFit="1" customWidth="1"/>
    <col min="6" max="8" width="9.140625" style="92"/>
    <col min="9" max="9" width="10.28515625" style="93" bestFit="1" customWidth="1"/>
    <col min="10" max="12" width="9.140625" style="92"/>
    <col min="13" max="13" width="10.5703125" style="92" bestFit="1" customWidth="1"/>
    <col min="14" max="15" width="11.42578125" style="92" bestFit="1" customWidth="1"/>
    <col min="16" max="16" width="10.5703125" style="92" bestFit="1" customWidth="1"/>
    <col min="17" max="17" width="14.28515625" style="92" bestFit="1" customWidth="1"/>
    <col min="18" max="18" width="14" style="92" bestFit="1" customWidth="1"/>
    <col min="19" max="20" width="11" style="92" bestFit="1" customWidth="1"/>
    <col min="21" max="21" width="14.5703125" style="92" customWidth="1"/>
    <col min="22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x14ac:dyDescent="0.25">
      <c r="A2" s="26">
        <v>1</v>
      </c>
      <c r="B2" s="30" t="s">
        <v>498</v>
      </c>
      <c r="C2" s="8" t="s">
        <v>29</v>
      </c>
      <c r="D2" s="30" t="s">
        <v>493</v>
      </c>
      <c r="E2" s="22" t="s">
        <v>49</v>
      </c>
      <c r="F2" s="30" t="s">
        <v>29</v>
      </c>
      <c r="G2" s="30" t="s">
        <v>79</v>
      </c>
      <c r="H2" s="30" t="s">
        <v>232</v>
      </c>
      <c r="I2" s="37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3" t="s">
        <v>500</v>
      </c>
      <c r="T2" s="30" t="s">
        <v>27</v>
      </c>
      <c r="U2" s="30"/>
      <c r="V2" s="30"/>
    </row>
    <row r="3" spans="1:22" x14ac:dyDescent="0.25">
      <c r="A3" s="26">
        <v>2</v>
      </c>
      <c r="B3" s="30" t="s">
        <v>501</v>
      </c>
      <c r="C3" s="26" t="s">
        <v>29</v>
      </c>
      <c r="D3" s="30" t="s">
        <v>30</v>
      </c>
      <c r="E3" s="30" t="s">
        <v>49</v>
      </c>
      <c r="F3" s="30" t="s">
        <v>502</v>
      </c>
      <c r="G3" s="30" t="s">
        <v>60</v>
      </c>
      <c r="H3" s="30" t="s">
        <v>503</v>
      </c>
      <c r="I3" s="37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3" t="s">
        <v>529</v>
      </c>
      <c r="T3" s="30" t="s">
        <v>27</v>
      </c>
      <c r="U3" s="33" t="s">
        <v>521</v>
      </c>
      <c r="V3" s="30"/>
    </row>
    <row r="4" spans="1:22" x14ac:dyDescent="0.25">
      <c r="A4" s="26">
        <v>3</v>
      </c>
      <c r="B4" s="30" t="s">
        <v>504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167</v>
      </c>
      <c r="I4" s="37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3" t="s">
        <v>529</v>
      </c>
      <c r="T4" s="30" t="s">
        <v>27</v>
      </c>
      <c r="U4" s="33" t="s">
        <v>521</v>
      </c>
      <c r="V4" s="30"/>
    </row>
    <row r="5" spans="1:22" x14ac:dyDescent="0.25">
      <c r="A5" s="26">
        <v>4</v>
      </c>
      <c r="B5" s="30" t="s">
        <v>505</v>
      </c>
      <c r="C5" s="26" t="s">
        <v>29</v>
      </c>
      <c r="D5" s="30" t="s">
        <v>513</v>
      </c>
      <c r="E5" s="30" t="s">
        <v>49</v>
      </c>
      <c r="F5" s="30" t="s">
        <v>29</v>
      </c>
      <c r="G5" s="30" t="s">
        <v>251</v>
      </c>
      <c r="H5" s="30" t="s">
        <v>55</v>
      </c>
      <c r="I5" s="37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3" t="s">
        <v>542</v>
      </c>
      <c r="T5" s="30" t="s">
        <v>27</v>
      </c>
      <c r="U5" s="33" t="s">
        <v>521</v>
      </c>
      <c r="V5" s="30"/>
    </row>
    <row r="6" spans="1:22" x14ac:dyDescent="0.25">
      <c r="A6" s="26">
        <v>5</v>
      </c>
      <c r="B6" s="30" t="s">
        <v>506</v>
      </c>
      <c r="C6" s="26" t="s">
        <v>29</v>
      </c>
      <c r="D6" s="30" t="s">
        <v>507</v>
      </c>
      <c r="E6" s="30" t="s">
        <v>49</v>
      </c>
      <c r="F6" s="30" t="s">
        <v>29</v>
      </c>
      <c r="G6" s="30" t="s">
        <v>76</v>
      </c>
      <c r="H6" s="30" t="s">
        <v>508</v>
      </c>
      <c r="I6" s="37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  <c r="U6" s="33" t="s">
        <v>522</v>
      </c>
      <c r="V6" s="30"/>
    </row>
    <row r="7" spans="1:22" x14ac:dyDescent="0.25">
      <c r="A7" s="26">
        <v>6</v>
      </c>
      <c r="B7" s="30" t="s">
        <v>515</v>
      </c>
      <c r="C7" s="26" t="s">
        <v>29</v>
      </c>
      <c r="D7" s="30" t="s">
        <v>513</v>
      </c>
      <c r="E7" s="30" t="s">
        <v>49</v>
      </c>
      <c r="F7" s="30" t="s">
        <v>502</v>
      </c>
      <c r="G7" s="30" t="s">
        <v>40</v>
      </c>
      <c r="H7" s="30" t="s">
        <v>516</v>
      </c>
      <c r="I7" s="37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3" t="s">
        <v>542</v>
      </c>
      <c r="T7" s="30" t="s">
        <v>27</v>
      </c>
      <c r="U7" s="33" t="s">
        <v>415</v>
      </c>
      <c r="V7" s="30"/>
    </row>
    <row r="8" spans="1:22" x14ac:dyDescent="0.25">
      <c r="A8" s="26">
        <v>7</v>
      </c>
      <c r="B8" s="30" t="s">
        <v>517</v>
      </c>
      <c r="C8" s="26" t="s">
        <v>29</v>
      </c>
      <c r="D8" s="30" t="s">
        <v>513</v>
      </c>
      <c r="E8" s="30" t="s">
        <v>519</v>
      </c>
      <c r="F8" s="30" t="s">
        <v>502</v>
      </c>
      <c r="G8" s="30" t="s">
        <v>69</v>
      </c>
      <c r="H8" s="30" t="s">
        <v>520</v>
      </c>
      <c r="I8" s="37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69">
        <v>7778180</v>
      </c>
      <c r="S8" s="172" t="s">
        <v>562</v>
      </c>
      <c r="T8" s="175" t="s">
        <v>27</v>
      </c>
      <c r="U8" s="33" t="s">
        <v>443</v>
      </c>
      <c r="V8" s="30"/>
    </row>
    <row r="9" spans="1:22" x14ac:dyDescent="0.25">
      <c r="A9" s="26">
        <v>8</v>
      </c>
      <c r="B9" s="30" t="s">
        <v>518</v>
      </c>
      <c r="C9" s="26" t="s">
        <v>29</v>
      </c>
      <c r="D9" s="30" t="s">
        <v>513</v>
      </c>
      <c r="E9" s="30" t="s">
        <v>519</v>
      </c>
      <c r="F9" s="30" t="s">
        <v>502</v>
      </c>
      <c r="G9" s="30" t="s">
        <v>69</v>
      </c>
      <c r="H9" s="30" t="s">
        <v>520</v>
      </c>
      <c r="I9" s="37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171"/>
      <c r="S9" s="174"/>
      <c r="T9" s="177"/>
      <c r="U9" s="33" t="s">
        <v>443</v>
      </c>
      <c r="V9" s="30"/>
    </row>
    <row r="10" spans="1:22" x14ac:dyDescent="0.25">
      <c r="A10" s="81">
        <v>9</v>
      </c>
      <c r="B10" s="30" t="s">
        <v>523</v>
      </c>
      <c r="C10" s="26" t="s">
        <v>29</v>
      </c>
      <c r="D10" s="30" t="s">
        <v>30</v>
      </c>
      <c r="E10" s="30" t="s">
        <v>526</v>
      </c>
      <c r="F10" s="30" t="s">
        <v>29</v>
      </c>
      <c r="G10" s="30" t="s">
        <v>176</v>
      </c>
      <c r="H10" s="30" t="s">
        <v>527</v>
      </c>
      <c r="I10" s="37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69">
        <v>26376000</v>
      </c>
      <c r="S10" s="172" t="s">
        <v>579</v>
      </c>
      <c r="T10" s="175" t="s">
        <v>27</v>
      </c>
      <c r="U10" s="33" t="s">
        <v>443</v>
      </c>
      <c r="V10" s="30"/>
    </row>
    <row r="11" spans="1:22" x14ac:dyDescent="0.25">
      <c r="A11" s="81">
        <v>10</v>
      </c>
      <c r="B11" s="30" t="s">
        <v>524</v>
      </c>
      <c r="C11" s="26" t="s">
        <v>29</v>
      </c>
      <c r="D11" s="30" t="s">
        <v>30</v>
      </c>
      <c r="E11" s="30" t="s">
        <v>526</v>
      </c>
      <c r="F11" s="30" t="s">
        <v>29</v>
      </c>
      <c r="G11" s="30" t="s">
        <v>35</v>
      </c>
      <c r="H11" s="30" t="s">
        <v>528</v>
      </c>
      <c r="I11" s="37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70"/>
      <c r="S11" s="176"/>
      <c r="T11" s="176"/>
      <c r="U11" s="33" t="s">
        <v>443</v>
      </c>
      <c r="V11" s="30"/>
    </row>
    <row r="12" spans="1:22" x14ac:dyDescent="0.25">
      <c r="A12" s="81">
        <v>11</v>
      </c>
      <c r="B12" s="30" t="s">
        <v>525</v>
      </c>
      <c r="C12" s="26" t="s">
        <v>29</v>
      </c>
      <c r="D12" s="30" t="s">
        <v>30</v>
      </c>
      <c r="E12" s="30" t="s">
        <v>526</v>
      </c>
      <c r="F12" s="30" t="s">
        <v>29</v>
      </c>
      <c r="G12" s="30" t="s">
        <v>194</v>
      </c>
      <c r="H12" s="30" t="s">
        <v>266</v>
      </c>
      <c r="I12" s="37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70"/>
      <c r="S12" s="176"/>
      <c r="T12" s="176"/>
      <c r="U12" s="33" t="s">
        <v>443</v>
      </c>
      <c r="V12" s="30"/>
    </row>
    <row r="13" spans="1:22" ht="15" customHeight="1" x14ac:dyDescent="0.25">
      <c r="A13" s="26">
        <v>12</v>
      </c>
      <c r="B13" s="30" t="s">
        <v>530</v>
      </c>
      <c r="C13" s="26" t="s">
        <v>29</v>
      </c>
      <c r="D13" s="30" t="s">
        <v>536</v>
      </c>
      <c r="E13" s="30" t="s">
        <v>49</v>
      </c>
      <c r="F13" s="30" t="s">
        <v>29</v>
      </c>
      <c r="G13" s="30" t="s">
        <v>64</v>
      </c>
      <c r="H13" s="30" t="s">
        <v>537</v>
      </c>
      <c r="I13" s="37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84"/>
      <c r="S13" s="185"/>
      <c r="T13" s="185"/>
      <c r="U13" s="30"/>
      <c r="V13" s="30"/>
    </row>
    <row r="14" spans="1:22" x14ac:dyDescent="0.25">
      <c r="A14" s="26">
        <v>13</v>
      </c>
      <c r="B14" s="30" t="s">
        <v>531</v>
      </c>
      <c r="C14" s="26" t="s">
        <v>29</v>
      </c>
      <c r="D14" s="30" t="s">
        <v>30</v>
      </c>
      <c r="E14" s="30" t="s">
        <v>526</v>
      </c>
      <c r="F14" s="30" t="s">
        <v>29</v>
      </c>
      <c r="G14" s="30" t="s">
        <v>176</v>
      </c>
      <c r="H14" s="30" t="s">
        <v>538</v>
      </c>
      <c r="I14" s="37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70"/>
      <c r="S14" s="176"/>
      <c r="T14" s="176"/>
      <c r="U14" s="30"/>
      <c r="V14" s="30"/>
    </row>
    <row r="15" spans="1:22" x14ac:dyDescent="0.25">
      <c r="A15" s="26">
        <v>14</v>
      </c>
      <c r="B15" s="30" t="s">
        <v>532</v>
      </c>
      <c r="C15" s="26" t="s">
        <v>29</v>
      </c>
      <c r="D15" s="30" t="s">
        <v>30</v>
      </c>
      <c r="E15" s="30" t="s">
        <v>526</v>
      </c>
      <c r="F15" s="30" t="s">
        <v>29</v>
      </c>
      <c r="G15" s="30" t="s">
        <v>79</v>
      </c>
      <c r="H15" s="30" t="s">
        <v>539</v>
      </c>
      <c r="I15" s="37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70"/>
      <c r="S15" s="176"/>
      <c r="T15" s="176"/>
      <c r="U15" s="30"/>
      <c r="V15" s="30"/>
    </row>
    <row r="16" spans="1:22" x14ac:dyDescent="0.25">
      <c r="A16" s="26">
        <v>15</v>
      </c>
      <c r="B16" s="30" t="s">
        <v>533</v>
      </c>
      <c r="C16" s="26" t="s">
        <v>29</v>
      </c>
      <c r="D16" s="30" t="s">
        <v>30</v>
      </c>
      <c r="E16" s="30" t="s">
        <v>526</v>
      </c>
      <c r="F16" s="30" t="s">
        <v>29</v>
      </c>
      <c r="G16" s="30" t="s">
        <v>64</v>
      </c>
      <c r="H16" s="30" t="s">
        <v>540</v>
      </c>
      <c r="I16" s="37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70"/>
      <c r="S16" s="176"/>
      <c r="T16" s="176"/>
      <c r="U16" s="30"/>
      <c r="V16" s="30"/>
    </row>
    <row r="17" spans="1:22" x14ac:dyDescent="0.25">
      <c r="A17" s="26">
        <v>16</v>
      </c>
      <c r="B17" s="30" t="s">
        <v>534</v>
      </c>
      <c r="C17" s="26" t="s">
        <v>29</v>
      </c>
      <c r="D17" s="30" t="s">
        <v>30</v>
      </c>
      <c r="E17" s="30" t="s">
        <v>526</v>
      </c>
      <c r="F17" s="30" t="s">
        <v>29</v>
      </c>
      <c r="G17" s="30" t="s">
        <v>64</v>
      </c>
      <c r="H17" s="30" t="s">
        <v>540</v>
      </c>
      <c r="I17" s="37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70"/>
      <c r="S17" s="176"/>
      <c r="T17" s="176"/>
      <c r="U17" s="30"/>
      <c r="V17" s="30"/>
    </row>
    <row r="18" spans="1:22" x14ac:dyDescent="0.25">
      <c r="A18" s="26">
        <v>17</v>
      </c>
      <c r="B18" s="30" t="s">
        <v>535</v>
      </c>
      <c r="C18" s="26" t="s">
        <v>29</v>
      </c>
      <c r="D18" s="30" t="s">
        <v>30</v>
      </c>
      <c r="E18" s="30" t="s">
        <v>526</v>
      </c>
      <c r="F18" s="30" t="s">
        <v>29</v>
      </c>
      <c r="G18" s="30" t="s">
        <v>69</v>
      </c>
      <c r="H18" s="30" t="s">
        <v>541</v>
      </c>
      <c r="I18" s="37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71"/>
      <c r="S18" s="177"/>
      <c r="T18" s="177"/>
      <c r="U18" s="30"/>
      <c r="V18" s="30"/>
    </row>
    <row r="19" spans="1:22" x14ac:dyDescent="0.25">
      <c r="A19" s="26">
        <v>18</v>
      </c>
      <c r="B19" s="30" t="s">
        <v>543</v>
      </c>
      <c r="C19" s="26" t="s">
        <v>29</v>
      </c>
      <c r="D19" s="30" t="s">
        <v>544</v>
      </c>
      <c r="E19" s="30" t="s">
        <v>23</v>
      </c>
      <c r="F19" s="30" t="s">
        <v>29</v>
      </c>
      <c r="G19" s="30" t="s">
        <v>79</v>
      </c>
      <c r="H19" s="30" t="s">
        <v>232</v>
      </c>
      <c r="I19" s="37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3" t="s">
        <v>545</v>
      </c>
      <c r="T19" s="30" t="s">
        <v>27</v>
      </c>
      <c r="U19" s="30"/>
      <c r="V19" s="30"/>
    </row>
    <row r="20" spans="1:22" x14ac:dyDescent="0.25">
      <c r="A20" s="26">
        <v>19</v>
      </c>
      <c r="B20" s="30" t="s">
        <v>546</v>
      </c>
      <c r="C20" s="26" t="s">
        <v>29</v>
      </c>
      <c r="D20" s="30" t="s">
        <v>544</v>
      </c>
      <c r="E20" s="30" t="s">
        <v>49</v>
      </c>
      <c r="F20" s="30" t="s">
        <v>29</v>
      </c>
      <c r="G20" s="30" t="s">
        <v>547</v>
      </c>
      <c r="H20" s="30" t="s">
        <v>548</v>
      </c>
      <c r="I20" s="37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3" t="s">
        <v>549</v>
      </c>
      <c r="T20" s="30" t="s">
        <v>27</v>
      </c>
    </row>
    <row r="21" spans="1:22" x14ac:dyDescent="0.25">
      <c r="L21" s="92">
        <f>SUBTOTAL(9,L2:L20)</f>
        <v>2699</v>
      </c>
      <c r="Q21" s="94"/>
      <c r="R21" s="94"/>
    </row>
    <row r="22" spans="1:22" x14ac:dyDescent="0.25">
      <c r="Q22" s="94"/>
      <c r="R22" s="111"/>
    </row>
    <row r="23" spans="1:22" x14ac:dyDescent="0.25">
      <c r="Q23" s="111"/>
    </row>
  </sheetData>
  <autoFilter ref="A1:V20"/>
  <mergeCells count="6">
    <mergeCell ref="R8:R9"/>
    <mergeCell ref="S8:S9"/>
    <mergeCell ref="T8:T9"/>
    <mergeCell ref="R10:R18"/>
    <mergeCell ref="S10:S18"/>
    <mergeCell ref="T10:T18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A51" workbookViewId="0">
      <selection activeCell="A54" sqref="A54"/>
    </sheetView>
  </sheetViews>
  <sheetFormatPr defaultRowHeight="15" x14ac:dyDescent="0.25"/>
  <cols>
    <col min="1" max="1" width="4.28515625" style="95" bestFit="1" customWidth="1"/>
    <col min="2" max="2" width="12.7109375" style="92" bestFit="1" customWidth="1"/>
    <col min="3" max="3" width="9.140625" style="95"/>
    <col min="4" max="4" width="18.85546875" style="92" bestFit="1" customWidth="1"/>
    <col min="5" max="5" width="12.7109375" style="92" bestFit="1" customWidth="1"/>
    <col min="6" max="8" width="9.140625" style="92"/>
    <col min="9" max="9" width="9.7109375" style="93" bestFit="1" customWidth="1"/>
    <col min="10" max="12" width="9.140625" style="92"/>
    <col min="13" max="13" width="12.85546875" style="92" customWidth="1"/>
    <col min="14" max="16" width="9.140625" style="92" customWidth="1"/>
    <col min="17" max="18" width="14" style="92" bestFit="1" customWidth="1"/>
    <col min="19" max="20" width="11.85546875" style="92" bestFit="1" customWidth="1"/>
    <col min="21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6" t="s">
        <v>9</v>
      </c>
      <c r="K1" s="46" t="s">
        <v>10</v>
      </c>
      <c r="L1" s="46" t="s">
        <v>11</v>
      </c>
      <c r="M1" s="9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1" t="s">
        <v>17</v>
      </c>
      <c r="S1" s="41" t="s">
        <v>18</v>
      </c>
      <c r="T1" s="41" t="s">
        <v>19</v>
      </c>
      <c r="U1" s="78" t="s">
        <v>343</v>
      </c>
      <c r="V1" s="46" t="s">
        <v>342</v>
      </c>
    </row>
    <row r="2" spans="1:22" x14ac:dyDescent="0.25">
      <c r="A2" s="26">
        <v>1</v>
      </c>
      <c r="B2" s="30" t="s">
        <v>550</v>
      </c>
      <c r="C2" s="26" t="s">
        <v>29</v>
      </c>
      <c r="D2" s="30" t="s">
        <v>536</v>
      </c>
      <c r="E2" s="30" t="s">
        <v>49</v>
      </c>
      <c r="F2" s="30" t="s">
        <v>29</v>
      </c>
      <c r="G2" s="30" t="s">
        <v>64</v>
      </c>
      <c r="H2" s="30" t="s">
        <v>540</v>
      </c>
      <c r="I2" s="37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3" t="s">
        <v>575</v>
      </c>
      <c r="T2" s="30" t="s">
        <v>27</v>
      </c>
      <c r="U2" s="30"/>
      <c r="V2" s="30"/>
    </row>
    <row r="3" spans="1:22" x14ac:dyDescent="0.25">
      <c r="A3" s="26">
        <v>2</v>
      </c>
      <c r="B3" s="30" t="s">
        <v>551</v>
      </c>
      <c r="C3" s="26" t="s">
        <v>29</v>
      </c>
      <c r="D3" s="30" t="s">
        <v>544</v>
      </c>
      <c r="E3" s="30" t="s">
        <v>49</v>
      </c>
      <c r="F3" s="30" t="s">
        <v>29</v>
      </c>
      <c r="G3" s="30" t="s">
        <v>64</v>
      </c>
      <c r="H3" s="30" t="s">
        <v>552</v>
      </c>
      <c r="I3" s="37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3" t="s">
        <v>556</v>
      </c>
      <c r="T3" s="30" t="s">
        <v>27</v>
      </c>
      <c r="U3" s="30"/>
      <c r="V3" s="30"/>
    </row>
    <row r="4" spans="1:22" x14ac:dyDescent="0.25">
      <c r="A4" s="26">
        <v>3</v>
      </c>
      <c r="B4" s="30" t="s">
        <v>553</v>
      </c>
      <c r="C4" s="26" t="s">
        <v>29</v>
      </c>
      <c r="D4" s="30" t="s">
        <v>544</v>
      </c>
      <c r="E4" s="30" t="s">
        <v>49</v>
      </c>
      <c r="F4" s="30" t="s">
        <v>29</v>
      </c>
      <c r="G4" s="30" t="s">
        <v>79</v>
      </c>
      <c r="H4" s="30" t="s">
        <v>232</v>
      </c>
      <c r="I4" s="37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189">
        <v>1102194</v>
      </c>
      <c r="S4" s="190" t="s">
        <v>557</v>
      </c>
      <c r="T4" s="191" t="s">
        <v>27</v>
      </c>
      <c r="U4" s="30"/>
      <c r="V4" s="30"/>
    </row>
    <row r="5" spans="1:22" x14ac:dyDescent="0.25">
      <c r="A5" s="26">
        <v>4</v>
      </c>
      <c r="B5" s="30" t="s">
        <v>554</v>
      </c>
      <c r="C5" s="26" t="s">
        <v>29</v>
      </c>
      <c r="D5" s="30" t="s">
        <v>544</v>
      </c>
      <c r="E5" s="30" t="s">
        <v>49</v>
      </c>
      <c r="F5" s="30" t="s">
        <v>29</v>
      </c>
      <c r="G5" s="30" t="s">
        <v>24</v>
      </c>
      <c r="H5" s="30" t="s">
        <v>555</v>
      </c>
      <c r="I5" s="37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189"/>
      <c r="S5" s="191"/>
      <c r="T5" s="191"/>
      <c r="U5" s="30"/>
      <c r="V5" s="30"/>
    </row>
    <row r="6" spans="1:22" x14ac:dyDescent="0.25">
      <c r="A6" s="26">
        <v>5</v>
      </c>
      <c r="B6" s="30" t="s">
        <v>563</v>
      </c>
      <c r="C6" s="26" t="s">
        <v>29</v>
      </c>
      <c r="D6" s="30" t="s">
        <v>544</v>
      </c>
      <c r="E6" s="30" t="s">
        <v>49</v>
      </c>
      <c r="F6" s="30" t="s">
        <v>29</v>
      </c>
      <c r="G6" s="30" t="s">
        <v>251</v>
      </c>
      <c r="H6" s="30" t="s">
        <v>564</v>
      </c>
      <c r="I6" s="37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3" t="s">
        <v>565</v>
      </c>
      <c r="T6" s="30" t="s">
        <v>27</v>
      </c>
      <c r="U6" s="30"/>
      <c r="V6" s="30"/>
    </row>
    <row r="7" spans="1:22" x14ac:dyDescent="0.25">
      <c r="A7" s="26">
        <v>6</v>
      </c>
      <c r="B7" s="106" t="s">
        <v>566</v>
      </c>
      <c r="C7" s="26" t="s">
        <v>29</v>
      </c>
      <c r="D7" s="30" t="s">
        <v>30</v>
      </c>
      <c r="E7" s="30" t="s">
        <v>526</v>
      </c>
      <c r="F7" s="103" t="s">
        <v>29</v>
      </c>
      <c r="G7" s="103" t="s">
        <v>273</v>
      </c>
      <c r="H7" s="103" t="s">
        <v>274</v>
      </c>
      <c r="I7" s="104">
        <v>44351</v>
      </c>
      <c r="J7" s="103">
        <v>5</v>
      </c>
      <c r="K7" s="103">
        <v>116</v>
      </c>
      <c r="L7" s="103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186">
        <v>11505000</v>
      </c>
      <c r="S7" s="188" t="s">
        <v>614</v>
      </c>
      <c r="T7" s="187" t="s">
        <v>27</v>
      </c>
      <c r="U7" s="30"/>
      <c r="V7" s="30"/>
    </row>
    <row r="8" spans="1:22" x14ac:dyDescent="0.25">
      <c r="A8" s="26">
        <v>7</v>
      </c>
      <c r="B8" s="106" t="s">
        <v>567</v>
      </c>
      <c r="C8" s="26" t="s">
        <v>29</v>
      </c>
      <c r="D8" s="30" t="s">
        <v>30</v>
      </c>
      <c r="E8" s="30" t="s">
        <v>526</v>
      </c>
      <c r="F8" s="103" t="s">
        <v>29</v>
      </c>
      <c r="G8" s="103" t="s">
        <v>79</v>
      </c>
      <c r="H8" s="103" t="s">
        <v>232</v>
      </c>
      <c r="I8" s="104">
        <v>44351</v>
      </c>
      <c r="J8" s="103">
        <v>3</v>
      </c>
      <c r="K8" s="103">
        <v>66</v>
      </c>
      <c r="L8" s="103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186"/>
      <c r="S8" s="188"/>
      <c r="T8" s="187"/>
      <c r="U8" s="30"/>
      <c r="V8" s="30"/>
    </row>
    <row r="9" spans="1:22" x14ac:dyDescent="0.25">
      <c r="A9" s="26">
        <v>8</v>
      </c>
      <c r="B9" s="106" t="s">
        <v>568</v>
      </c>
      <c r="C9" s="26" t="s">
        <v>29</v>
      </c>
      <c r="D9" s="105" t="s">
        <v>30</v>
      </c>
      <c r="E9" s="105" t="s">
        <v>526</v>
      </c>
      <c r="F9" s="103" t="s">
        <v>29</v>
      </c>
      <c r="G9" s="103" t="s">
        <v>69</v>
      </c>
      <c r="H9" s="103" t="s">
        <v>541</v>
      </c>
      <c r="I9" s="104">
        <v>44351</v>
      </c>
      <c r="J9" s="103">
        <v>9</v>
      </c>
      <c r="K9" s="103">
        <v>179</v>
      </c>
      <c r="L9" s="103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186"/>
      <c r="S9" s="188"/>
      <c r="T9" s="187"/>
      <c r="U9" s="30"/>
      <c r="V9" s="30"/>
    </row>
    <row r="10" spans="1:22" x14ac:dyDescent="0.25">
      <c r="A10" s="26">
        <v>9</v>
      </c>
      <c r="B10" s="106" t="s">
        <v>569</v>
      </c>
      <c r="C10" s="26" t="s">
        <v>29</v>
      </c>
      <c r="D10" s="30" t="s">
        <v>30</v>
      </c>
      <c r="E10" s="30" t="s">
        <v>526</v>
      </c>
      <c r="F10" s="103" t="s">
        <v>29</v>
      </c>
      <c r="G10" s="103" t="s">
        <v>220</v>
      </c>
      <c r="H10" s="103" t="s">
        <v>572</v>
      </c>
      <c r="I10" s="104">
        <v>44351</v>
      </c>
      <c r="J10" s="103">
        <v>9</v>
      </c>
      <c r="K10" s="103">
        <v>182</v>
      </c>
      <c r="L10" s="103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186"/>
      <c r="S10" s="188"/>
      <c r="T10" s="187"/>
      <c r="U10" s="30"/>
      <c r="V10" s="30"/>
    </row>
    <row r="11" spans="1:22" x14ac:dyDescent="0.25">
      <c r="A11" s="26">
        <v>10</v>
      </c>
      <c r="B11" s="107" t="s">
        <v>570</v>
      </c>
      <c r="C11" s="26" t="s">
        <v>29</v>
      </c>
      <c r="D11" s="105" t="s">
        <v>30</v>
      </c>
      <c r="E11" s="105" t="s">
        <v>526</v>
      </c>
      <c r="F11" s="103" t="s">
        <v>29</v>
      </c>
      <c r="G11" s="103" t="s">
        <v>573</v>
      </c>
      <c r="H11" s="103" t="s">
        <v>574</v>
      </c>
      <c r="I11" s="104">
        <v>44351</v>
      </c>
      <c r="J11" s="103">
        <v>1</v>
      </c>
      <c r="K11" s="103">
        <v>16</v>
      </c>
      <c r="L11" s="103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186"/>
      <c r="S11" s="188"/>
      <c r="T11" s="187"/>
      <c r="U11" s="30"/>
      <c r="V11" s="30"/>
    </row>
    <row r="12" spans="1:22" x14ac:dyDescent="0.25">
      <c r="A12" s="112">
        <v>11</v>
      </c>
      <c r="B12" s="108" t="s">
        <v>571</v>
      </c>
      <c r="C12" s="112" t="s">
        <v>29</v>
      </c>
      <c r="D12" s="105" t="s">
        <v>30</v>
      </c>
      <c r="E12" s="105" t="s">
        <v>526</v>
      </c>
      <c r="F12" s="107" t="s">
        <v>29</v>
      </c>
      <c r="G12" s="109" t="s">
        <v>64</v>
      </c>
      <c r="H12" s="109" t="s">
        <v>552</v>
      </c>
      <c r="I12" s="110">
        <v>44352</v>
      </c>
      <c r="J12" s="109">
        <v>5</v>
      </c>
      <c r="K12" s="109">
        <v>115</v>
      </c>
      <c r="L12" s="109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186"/>
      <c r="S12" s="188"/>
      <c r="T12" s="187"/>
      <c r="U12" s="30"/>
      <c r="V12" s="30"/>
    </row>
    <row r="13" spans="1:22" x14ac:dyDescent="0.25">
      <c r="A13" s="26">
        <v>12</v>
      </c>
      <c r="B13" s="30" t="s">
        <v>576</v>
      </c>
      <c r="C13" s="26" t="s">
        <v>29</v>
      </c>
      <c r="D13" s="30" t="s">
        <v>544</v>
      </c>
      <c r="E13" s="30" t="s">
        <v>49</v>
      </c>
      <c r="F13" s="30" t="s">
        <v>29</v>
      </c>
      <c r="G13" s="30" t="s">
        <v>64</v>
      </c>
      <c r="H13" s="30" t="s">
        <v>552</v>
      </c>
      <c r="I13" s="37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186">
        <v>1925425</v>
      </c>
      <c r="S13" s="188" t="s">
        <v>578</v>
      </c>
      <c r="T13" s="187" t="s">
        <v>27</v>
      </c>
      <c r="U13" s="30"/>
      <c r="V13" s="30"/>
    </row>
    <row r="14" spans="1:22" x14ac:dyDescent="0.25">
      <c r="A14" s="26">
        <v>13</v>
      </c>
      <c r="B14" s="30" t="s">
        <v>577</v>
      </c>
      <c r="C14" s="26" t="s">
        <v>29</v>
      </c>
      <c r="D14" s="30" t="s">
        <v>544</v>
      </c>
      <c r="E14" s="30" t="s">
        <v>49</v>
      </c>
      <c r="F14" s="30" t="s">
        <v>29</v>
      </c>
      <c r="G14" s="30" t="s">
        <v>547</v>
      </c>
      <c r="H14" s="30" t="s">
        <v>548</v>
      </c>
      <c r="I14" s="37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186"/>
      <c r="S14" s="187"/>
      <c r="T14" s="187"/>
      <c r="U14" s="30"/>
      <c r="V14" s="30"/>
    </row>
    <row r="15" spans="1:22" x14ac:dyDescent="0.25">
      <c r="A15" s="26">
        <v>14</v>
      </c>
      <c r="B15" s="30" t="s">
        <v>581</v>
      </c>
      <c r="C15" s="26" t="s">
        <v>29</v>
      </c>
      <c r="D15" s="30" t="s">
        <v>30</v>
      </c>
      <c r="E15" s="30" t="s">
        <v>526</v>
      </c>
      <c r="F15" s="30" t="s">
        <v>29</v>
      </c>
      <c r="G15" s="30" t="s">
        <v>64</v>
      </c>
      <c r="H15" s="30" t="s">
        <v>552</v>
      </c>
      <c r="I15" s="37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3" t="s">
        <v>654</v>
      </c>
      <c r="T15" s="30" t="s">
        <v>27</v>
      </c>
      <c r="U15" s="30"/>
      <c r="V15" s="30"/>
    </row>
    <row r="16" spans="1:22" x14ac:dyDescent="0.25">
      <c r="A16" s="26">
        <v>15</v>
      </c>
      <c r="B16" s="30" t="s">
        <v>582</v>
      </c>
      <c r="C16" s="26" t="s">
        <v>29</v>
      </c>
      <c r="D16" s="30" t="s">
        <v>544</v>
      </c>
      <c r="E16" s="30" t="s">
        <v>49</v>
      </c>
      <c r="F16" s="30" t="s">
        <v>29</v>
      </c>
      <c r="G16" s="30" t="s">
        <v>64</v>
      </c>
      <c r="H16" s="30" t="s">
        <v>552</v>
      </c>
      <c r="I16" s="37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3" t="s">
        <v>592</v>
      </c>
      <c r="T16" s="30" t="s">
        <v>27</v>
      </c>
      <c r="U16" s="30"/>
      <c r="V16" s="30"/>
    </row>
    <row r="17" spans="1:22" x14ac:dyDescent="0.25">
      <c r="A17" s="26">
        <v>16</v>
      </c>
      <c r="B17" s="30" t="s">
        <v>583</v>
      </c>
      <c r="C17" s="26" t="s">
        <v>29</v>
      </c>
      <c r="D17" s="30" t="s">
        <v>30</v>
      </c>
      <c r="E17" s="30" t="s">
        <v>526</v>
      </c>
      <c r="F17" s="30" t="s">
        <v>29</v>
      </c>
      <c r="G17" s="30" t="s">
        <v>194</v>
      </c>
      <c r="H17" s="30" t="s">
        <v>195</v>
      </c>
      <c r="I17" s="37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3" t="s">
        <v>654</v>
      </c>
      <c r="T17" s="30" t="s">
        <v>27</v>
      </c>
      <c r="U17" s="30"/>
      <c r="V17" s="30"/>
    </row>
    <row r="18" spans="1:22" x14ac:dyDescent="0.25">
      <c r="A18" s="26">
        <v>17</v>
      </c>
      <c r="B18" s="30" t="s">
        <v>584</v>
      </c>
      <c r="C18" s="26" t="s">
        <v>29</v>
      </c>
      <c r="D18" s="30" t="s">
        <v>85</v>
      </c>
      <c r="E18" s="30" t="s">
        <v>560</v>
      </c>
      <c r="F18" s="30" t="s">
        <v>29</v>
      </c>
      <c r="G18" s="30" t="s">
        <v>72</v>
      </c>
      <c r="H18" s="30" t="s">
        <v>585</v>
      </c>
      <c r="I18" s="37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30" t="s">
        <v>94</v>
      </c>
      <c r="S18" s="30" t="s">
        <v>94</v>
      </c>
      <c r="T18" s="30" t="s">
        <v>94</v>
      </c>
      <c r="U18" s="30"/>
      <c r="V18" s="30"/>
    </row>
    <row r="19" spans="1:22" x14ac:dyDescent="0.25">
      <c r="A19" s="26">
        <v>18</v>
      </c>
      <c r="B19" s="30" t="s">
        <v>586</v>
      </c>
      <c r="C19" s="26" t="s">
        <v>29</v>
      </c>
      <c r="D19" s="30" t="s">
        <v>85</v>
      </c>
      <c r="E19" s="30" t="s">
        <v>560</v>
      </c>
      <c r="F19" s="30" t="s">
        <v>29</v>
      </c>
      <c r="G19" s="30" t="s">
        <v>72</v>
      </c>
      <c r="H19" s="30" t="s">
        <v>585</v>
      </c>
      <c r="I19" s="37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30" t="s">
        <v>94</v>
      </c>
      <c r="S19" s="30" t="s">
        <v>94</v>
      </c>
      <c r="T19" s="30" t="s">
        <v>94</v>
      </c>
      <c r="U19" s="30"/>
      <c r="V19" s="30"/>
    </row>
    <row r="20" spans="1:22" x14ac:dyDescent="0.25">
      <c r="A20" s="26">
        <v>19</v>
      </c>
      <c r="B20" s="30" t="s">
        <v>587</v>
      </c>
      <c r="C20" s="26" t="s">
        <v>29</v>
      </c>
      <c r="D20" s="30" t="s">
        <v>53</v>
      </c>
      <c r="E20" s="30" t="s">
        <v>588</v>
      </c>
      <c r="F20" s="30" t="s">
        <v>29</v>
      </c>
      <c r="G20" s="30" t="s">
        <v>54</v>
      </c>
      <c r="H20" s="30" t="s">
        <v>589</v>
      </c>
      <c r="I20" s="37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3" t="s">
        <v>663</v>
      </c>
      <c r="T20" s="30" t="s">
        <v>27</v>
      </c>
      <c r="U20" s="30"/>
      <c r="V20" s="30"/>
    </row>
    <row r="21" spans="1:22" x14ac:dyDescent="0.25">
      <c r="A21" s="26">
        <v>20</v>
      </c>
      <c r="B21" s="30" t="s">
        <v>590</v>
      </c>
      <c r="C21" s="26" t="s">
        <v>29</v>
      </c>
      <c r="D21" s="30" t="s">
        <v>53</v>
      </c>
      <c r="E21" s="30" t="s">
        <v>588</v>
      </c>
      <c r="F21" s="30" t="s">
        <v>29</v>
      </c>
      <c r="G21" s="30" t="s">
        <v>591</v>
      </c>
      <c r="H21" s="30" t="s">
        <v>105</v>
      </c>
      <c r="I21" s="37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3" t="s">
        <v>663</v>
      </c>
      <c r="T21" s="30" t="s">
        <v>27</v>
      </c>
      <c r="U21" s="30"/>
      <c r="V21" s="30"/>
    </row>
    <row r="22" spans="1:22" x14ac:dyDescent="0.25">
      <c r="A22" s="26">
        <v>21</v>
      </c>
      <c r="B22" s="30" t="s">
        <v>593</v>
      </c>
      <c r="C22" s="26" t="s">
        <v>29</v>
      </c>
      <c r="D22" s="30" t="s">
        <v>544</v>
      </c>
      <c r="E22" s="30" t="s">
        <v>49</v>
      </c>
      <c r="F22" s="30" t="s">
        <v>29</v>
      </c>
      <c r="G22" s="30" t="s">
        <v>547</v>
      </c>
      <c r="H22" s="30" t="s">
        <v>110</v>
      </c>
      <c r="I22" s="37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3" t="s">
        <v>595</v>
      </c>
      <c r="T22" s="30" t="s">
        <v>27</v>
      </c>
      <c r="U22" s="30"/>
      <c r="V22" s="30"/>
    </row>
    <row r="23" spans="1:22" x14ac:dyDescent="0.25">
      <c r="A23" s="26">
        <v>22</v>
      </c>
      <c r="B23" s="30" t="s">
        <v>596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7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  <c r="U23" s="30"/>
      <c r="V23" s="30"/>
    </row>
    <row r="24" spans="1:22" x14ac:dyDescent="0.25">
      <c r="A24" s="26">
        <v>23</v>
      </c>
      <c r="B24" s="30" t="s">
        <v>597</v>
      </c>
      <c r="C24" s="26" t="s">
        <v>29</v>
      </c>
      <c r="D24" s="30" t="s">
        <v>30</v>
      </c>
      <c r="E24" s="30" t="s">
        <v>526</v>
      </c>
      <c r="F24" s="30" t="s">
        <v>29</v>
      </c>
      <c r="G24" s="30" t="s">
        <v>79</v>
      </c>
      <c r="H24" s="30" t="s">
        <v>232</v>
      </c>
      <c r="I24" s="37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56">
        <v>29701000</v>
      </c>
      <c r="S24" s="157" t="s">
        <v>742</v>
      </c>
      <c r="T24" s="157" t="s">
        <v>27</v>
      </c>
      <c r="U24" s="30"/>
      <c r="V24" s="30"/>
    </row>
    <row r="25" spans="1:22" x14ac:dyDescent="0.25">
      <c r="A25" s="26">
        <v>24</v>
      </c>
      <c r="B25" s="30" t="s">
        <v>598</v>
      </c>
      <c r="C25" s="26" t="s">
        <v>29</v>
      </c>
      <c r="D25" s="30" t="s">
        <v>30</v>
      </c>
      <c r="E25" s="30" t="s">
        <v>526</v>
      </c>
      <c r="F25" s="30" t="s">
        <v>29</v>
      </c>
      <c r="G25" s="30" t="s">
        <v>35</v>
      </c>
      <c r="H25" s="30" t="s">
        <v>36</v>
      </c>
      <c r="I25" s="37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56">
        <v>29701000</v>
      </c>
      <c r="S25" s="157" t="s">
        <v>742</v>
      </c>
      <c r="T25" s="157" t="s">
        <v>27</v>
      </c>
      <c r="U25" s="30"/>
      <c r="V25" s="30"/>
    </row>
    <row r="26" spans="1:22" x14ac:dyDescent="0.25">
      <c r="A26" s="26">
        <v>25</v>
      </c>
      <c r="B26" s="30" t="s">
        <v>599</v>
      </c>
      <c r="C26" s="26" t="s">
        <v>29</v>
      </c>
      <c r="D26" s="30" t="s">
        <v>30</v>
      </c>
      <c r="E26" s="30" t="s">
        <v>526</v>
      </c>
      <c r="F26" s="30" t="s">
        <v>29</v>
      </c>
      <c r="G26" s="30" t="s">
        <v>60</v>
      </c>
      <c r="H26" s="30" t="s">
        <v>61</v>
      </c>
      <c r="I26" s="37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56">
        <v>29701000</v>
      </c>
      <c r="S26" s="157" t="s">
        <v>742</v>
      </c>
      <c r="T26" s="157" t="s">
        <v>27</v>
      </c>
      <c r="U26" s="30"/>
      <c r="V26" s="30"/>
    </row>
    <row r="27" spans="1:22" ht="15" customHeight="1" x14ac:dyDescent="0.25">
      <c r="A27" s="26">
        <v>26</v>
      </c>
      <c r="B27" s="30" t="s">
        <v>601</v>
      </c>
      <c r="C27" s="26" t="s">
        <v>29</v>
      </c>
      <c r="D27" s="30" t="s">
        <v>544</v>
      </c>
      <c r="E27" s="30" t="s">
        <v>49</v>
      </c>
      <c r="F27" s="30" t="s">
        <v>29</v>
      </c>
      <c r="G27" s="30" t="s">
        <v>547</v>
      </c>
      <c r="H27" s="30" t="s">
        <v>548</v>
      </c>
      <c r="I27" s="37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63" t="s">
        <v>761</v>
      </c>
      <c r="T27" s="26" t="s">
        <v>27</v>
      </c>
      <c r="U27" s="30"/>
      <c r="V27" s="30"/>
    </row>
    <row r="28" spans="1:22" ht="15" customHeight="1" x14ac:dyDescent="0.25">
      <c r="A28" s="26">
        <v>27</v>
      </c>
      <c r="B28" s="30" t="s">
        <v>602</v>
      </c>
      <c r="C28" s="26" t="s">
        <v>29</v>
      </c>
      <c r="D28" s="30" t="s">
        <v>53</v>
      </c>
      <c r="E28" s="30" t="s">
        <v>603</v>
      </c>
      <c r="F28" s="30" t="s">
        <v>29</v>
      </c>
      <c r="G28" s="30" t="s">
        <v>295</v>
      </c>
      <c r="H28" s="30" t="s">
        <v>296</v>
      </c>
      <c r="I28" s="37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3" t="s">
        <v>663</v>
      </c>
      <c r="T28" s="30" t="s">
        <v>27</v>
      </c>
      <c r="U28" s="30"/>
      <c r="V28" s="30"/>
    </row>
    <row r="29" spans="1:22" x14ac:dyDescent="0.25">
      <c r="A29" s="26">
        <v>28</v>
      </c>
      <c r="B29" s="30" t="s">
        <v>604</v>
      </c>
      <c r="C29" s="26" t="s">
        <v>29</v>
      </c>
      <c r="D29" s="30" t="s">
        <v>30</v>
      </c>
      <c r="E29" s="30" t="s">
        <v>526</v>
      </c>
      <c r="F29" s="30" t="s">
        <v>29</v>
      </c>
      <c r="G29" s="30" t="s">
        <v>31</v>
      </c>
      <c r="H29" s="30" t="s">
        <v>386</v>
      </c>
      <c r="I29" s="37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56">
        <v>29701000</v>
      </c>
      <c r="S29" s="157" t="s">
        <v>742</v>
      </c>
      <c r="T29" s="157" t="s">
        <v>27</v>
      </c>
      <c r="U29" s="30"/>
      <c r="V29" s="30"/>
    </row>
    <row r="30" spans="1:22" x14ac:dyDescent="0.25">
      <c r="A30" s="26">
        <v>29</v>
      </c>
      <c r="B30" s="30" t="s">
        <v>605</v>
      </c>
      <c r="C30" s="26" t="s">
        <v>29</v>
      </c>
      <c r="D30" s="30" t="s">
        <v>606</v>
      </c>
      <c r="E30" s="30" t="s">
        <v>526</v>
      </c>
      <c r="F30" s="30" t="s">
        <v>502</v>
      </c>
      <c r="G30" s="30" t="s">
        <v>176</v>
      </c>
      <c r="H30" s="30" t="s">
        <v>538</v>
      </c>
      <c r="I30" s="37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56">
        <v>29701000</v>
      </c>
      <c r="S30" s="157" t="s">
        <v>742</v>
      </c>
      <c r="T30" s="157" t="s">
        <v>27</v>
      </c>
      <c r="U30" s="30"/>
      <c r="V30" s="30"/>
    </row>
    <row r="31" spans="1:22" x14ac:dyDescent="0.25">
      <c r="A31" s="26">
        <v>30</v>
      </c>
      <c r="B31" s="30" t="s">
        <v>607</v>
      </c>
      <c r="C31" s="26" t="s">
        <v>29</v>
      </c>
      <c r="D31" s="30" t="s">
        <v>30</v>
      </c>
      <c r="E31" s="30" t="s">
        <v>526</v>
      </c>
      <c r="F31" s="30" t="s">
        <v>29</v>
      </c>
      <c r="G31" s="30" t="s">
        <v>35</v>
      </c>
      <c r="H31" s="30" t="s">
        <v>528</v>
      </c>
      <c r="I31" s="37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56">
        <v>29701000</v>
      </c>
      <c r="S31" s="157" t="s">
        <v>742</v>
      </c>
      <c r="T31" s="157" t="s">
        <v>27</v>
      </c>
      <c r="U31" s="30"/>
      <c r="V31" s="30"/>
    </row>
    <row r="32" spans="1:22" x14ac:dyDescent="0.25">
      <c r="A32" s="26">
        <v>31</v>
      </c>
      <c r="B32" s="30" t="s">
        <v>608</v>
      </c>
      <c r="C32" s="26" t="s">
        <v>29</v>
      </c>
      <c r="D32" s="30" t="s">
        <v>30</v>
      </c>
      <c r="E32" s="30" t="s">
        <v>526</v>
      </c>
      <c r="F32" s="30" t="s">
        <v>29</v>
      </c>
      <c r="G32" s="30" t="s">
        <v>45</v>
      </c>
      <c r="H32" s="30" t="s">
        <v>609</v>
      </c>
      <c r="I32" s="37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56">
        <v>29701000</v>
      </c>
      <c r="S32" s="157" t="s">
        <v>742</v>
      </c>
      <c r="T32" s="157" t="s">
        <v>27</v>
      </c>
      <c r="U32" s="30"/>
      <c r="V32" s="30"/>
    </row>
    <row r="33" spans="1:22" x14ac:dyDescent="0.25">
      <c r="A33" s="26">
        <v>32</v>
      </c>
      <c r="B33" s="30" t="s">
        <v>610</v>
      </c>
      <c r="C33" s="26" t="s">
        <v>29</v>
      </c>
      <c r="D33" s="30" t="s">
        <v>30</v>
      </c>
      <c r="E33" s="30" t="s">
        <v>526</v>
      </c>
      <c r="F33" s="30" t="s">
        <v>502</v>
      </c>
      <c r="G33" s="30" t="s">
        <v>40</v>
      </c>
      <c r="H33" s="30" t="s">
        <v>609</v>
      </c>
      <c r="I33" s="37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56">
        <v>29701000</v>
      </c>
      <c r="S33" s="157" t="s">
        <v>742</v>
      </c>
      <c r="T33" s="157" t="s">
        <v>27</v>
      </c>
      <c r="U33" s="30"/>
      <c r="V33" s="30"/>
    </row>
    <row r="34" spans="1:22" x14ac:dyDescent="0.25">
      <c r="A34" s="26">
        <v>33</v>
      </c>
      <c r="B34" s="30" t="s">
        <v>611</v>
      </c>
      <c r="C34" s="26" t="s">
        <v>29</v>
      </c>
      <c r="D34" s="30" t="s">
        <v>30</v>
      </c>
      <c r="E34" s="30" t="s">
        <v>526</v>
      </c>
      <c r="F34" s="30" t="s">
        <v>29</v>
      </c>
      <c r="G34" s="30" t="s">
        <v>60</v>
      </c>
      <c r="H34" s="30" t="s">
        <v>503</v>
      </c>
      <c r="I34" s="37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56">
        <v>29701000</v>
      </c>
      <c r="S34" s="157" t="s">
        <v>742</v>
      </c>
      <c r="T34" s="157" t="s">
        <v>27</v>
      </c>
      <c r="U34" s="30"/>
      <c r="V34" s="30"/>
    </row>
    <row r="35" spans="1:22" x14ac:dyDescent="0.25">
      <c r="A35" s="26">
        <v>34</v>
      </c>
      <c r="B35" s="30" t="s">
        <v>612</v>
      </c>
      <c r="C35" s="26" t="s">
        <v>29</v>
      </c>
      <c r="D35" s="30" t="s">
        <v>30</v>
      </c>
      <c r="E35" s="30" t="s">
        <v>526</v>
      </c>
      <c r="F35" s="30" t="s">
        <v>29</v>
      </c>
      <c r="G35" s="30" t="s">
        <v>273</v>
      </c>
      <c r="H35" s="30" t="s">
        <v>613</v>
      </c>
      <c r="I35" s="37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56">
        <v>29701000</v>
      </c>
      <c r="S35" s="157" t="s">
        <v>742</v>
      </c>
      <c r="T35" s="157" t="s">
        <v>27</v>
      </c>
      <c r="U35" s="30"/>
      <c r="V35" s="30"/>
    </row>
    <row r="36" spans="1:22" ht="15" customHeight="1" x14ac:dyDescent="0.25">
      <c r="A36" s="26">
        <v>35</v>
      </c>
      <c r="B36" s="82" t="s">
        <v>615</v>
      </c>
      <c r="C36" s="26" t="s">
        <v>21</v>
      </c>
      <c r="D36" s="82" t="s">
        <v>616</v>
      </c>
      <c r="E36" s="30" t="s">
        <v>49</v>
      </c>
      <c r="F36" s="30" t="s">
        <v>21</v>
      </c>
      <c r="G36" s="30" t="s">
        <v>213</v>
      </c>
      <c r="H36" s="82" t="s">
        <v>617</v>
      </c>
      <c r="I36" s="37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295350</v>
      </c>
      <c r="S36" s="63" t="s">
        <v>741</v>
      </c>
      <c r="T36" s="157" t="s">
        <v>27</v>
      </c>
      <c r="U36" s="30"/>
      <c r="V36" s="30"/>
    </row>
    <row r="37" spans="1:22" ht="15" customHeight="1" x14ac:dyDescent="0.25">
      <c r="A37" s="113">
        <v>36</v>
      </c>
      <c r="B37" s="116" t="s">
        <v>618</v>
      </c>
      <c r="C37" s="113" t="s">
        <v>21</v>
      </c>
      <c r="D37" s="117" t="s">
        <v>622</v>
      </c>
      <c r="E37" s="118" t="s">
        <v>49</v>
      </c>
      <c r="F37" s="119" t="s">
        <v>21</v>
      </c>
      <c r="G37" s="120" t="s">
        <v>181</v>
      </c>
      <c r="H37" s="120" t="s">
        <v>448</v>
      </c>
      <c r="I37" s="121">
        <v>44365</v>
      </c>
      <c r="J37" s="120">
        <v>1</v>
      </c>
      <c r="K37" s="120">
        <v>25</v>
      </c>
      <c r="L37" s="120">
        <v>71</v>
      </c>
      <c r="M37" s="122">
        <f>((L37*6500)+(L37*6500)*10%)+8250+((0*150))</f>
        <v>515900</v>
      </c>
      <c r="N37" s="123">
        <v>0</v>
      </c>
      <c r="O37" s="123">
        <v>0</v>
      </c>
      <c r="P37" s="21">
        <f>L37*1100</f>
        <v>78100</v>
      </c>
      <c r="Q37" s="14">
        <f t="shared" si="31"/>
        <v>594000</v>
      </c>
      <c r="R37" s="27">
        <v>594000</v>
      </c>
      <c r="S37" s="63" t="s">
        <v>741</v>
      </c>
      <c r="T37" s="157" t="s">
        <v>27</v>
      </c>
      <c r="U37" s="30"/>
      <c r="V37" s="30"/>
    </row>
    <row r="38" spans="1:22" ht="15" customHeight="1" x14ac:dyDescent="0.25">
      <c r="A38" s="26">
        <v>37</v>
      </c>
      <c r="B38" s="114" t="s">
        <v>619</v>
      </c>
      <c r="C38" s="26" t="s">
        <v>21</v>
      </c>
      <c r="D38" s="115" t="s">
        <v>623</v>
      </c>
      <c r="E38" s="30" t="s">
        <v>49</v>
      </c>
      <c r="F38" s="106" t="s">
        <v>21</v>
      </c>
      <c r="G38" s="103" t="s">
        <v>40</v>
      </c>
      <c r="H38" s="103" t="s">
        <v>621</v>
      </c>
      <c r="I38" s="104">
        <v>44365</v>
      </c>
      <c r="J38" s="103">
        <v>1</v>
      </c>
      <c r="K38" s="103">
        <v>36</v>
      </c>
      <c r="L38" s="103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27">
        <v>245850</v>
      </c>
      <c r="S38" s="63" t="s">
        <v>741</v>
      </c>
      <c r="T38" s="157" t="s">
        <v>27</v>
      </c>
      <c r="U38" s="30"/>
      <c r="V38" s="30"/>
    </row>
    <row r="39" spans="1:22" ht="15" customHeight="1" x14ac:dyDescent="0.25">
      <c r="A39" s="112">
        <v>38</v>
      </c>
      <c r="B39" s="124" t="s">
        <v>620</v>
      </c>
      <c r="C39" s="112" t="s">
        <v>21</v>
      </c>
      <c r="D39" s="125" t="s">
        <v>624</v>
      </c>
      <c r="E39" s="105" t="s">
        <v>49</v>
      </c>
      <c r="F39" s="107" t="s">
        <v>21</v>
      </c>
      <c r="G39" s="109" t="s">
        <v>181</v>
      </c>
      <c r="H39" s="109" t="s">
        <v>448</v>
      </c>
      <c r="I39" s="110">
        <v>44365</v>
      </c>
      <c r="J39" s="109">
        <v>1</v>
      </c>
      <c r="K39" s="109">
        <v>10</v>
      </c>
      <c r="L39" s="109">
        <v>10</v>
      </c>
      <c r="M39" s="126">
        <f>((L39*6500)+(L39*6500)*10%)+8250+((0*150))</f>
        <v>79750</v>
      </c>
      <c r="N39" s="127">
        <v>0</v>
      </c>
      <c r="O39" s="127">
        <v>0</v>
      </c>
      <c r="P39" s="127">
        <f>L39*1100</f>
        <v>11000</v>
      </c>
      <c r="Q39" s="128">
        <f t="shared" si="31"/>
        <v>90750</v>
      </c>
      <c r="R39" s="27">
        <v>90750</v>
      </c>
      <c r="S39" s="63" t="s">
        <v>741</v>
      </c>
      <c r="T39" s="157" t="s">
        <v>27</v>
      </c>
      <c r="U39" s="105"/>
      <c r="V39" s="105"/>
    </row>
    <row r="40" spans="1:22" ht="15" customHeight="1" x14ac:dyDescent="0.25">
      <c r="A40" s="26">
        <v>39</v>
      </c>
      <c r="B40" s="82" t="s">
        <v>625</v>
      </c>
      <c r="C40" s="26" t="s">
        <v>29</v>
      </c>
      <c r="D40" s="82" t="s">
        <v>631</v>
      </c>
      <c r="E40" s="30" t="s">
        <v>147</v>
      </c>
      <c r="F40" s="82" t="s">
        <v>29</v>
      </c>
      <c r="G40" s="82" t="s">
        <v>632</v>
      </c>
      <c r="H40" s="82" t="s">
        <v>633</v>
      </c>
      <c r="I40" s="110">
        <v>44365</v>
      </c>
      <c r="J40" s="82">
        <v>1</v>
      </c>
      <c r="K40" s="82">
        <v>134</v>
      </c>
      <c r="L40" s="82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186">
        <v>6195544</v>
      </c>
      <c r="S40" s="172" t="s">
        <v>767</v>
      </c>
      <c r="T40" s="157" t="s">
        <v>27</v>
      </c>
      <c r="U40" s="30"/>
      <c r="V40" s="30"/>
    </row>
    <row r="41" spans="1:22" ht="15" customHeight="1" x14ac:dyDescent="0.25">
      <c r="A41" s="26">
        <v>40</v>
      </c>
      <c r="B41" s="82" t="s">
        <v>626</v>
      </c>
      <c r="C41" s="26" t="s">
        <v>29</v>
      </c>
      <c r="D41" s="82" t="s">
        <v>631</v>
      </c>
      <c r="E41" s="30" t="s">
        <v>49</v>
      </c>
      <c r="F41" s="82" t="s">
        <v>29</v>
      </c>
      <c r="G41" s="82" t="s">
        <v>632</v>
      </c>
      <c r="H41" s="82" t="s">
        <v>633</v>
      </c>
      <c r="I41" s="110">
        <v>44365</v>
      </c>
      <c r="J41" s="82">
        <v>1</v>
      </c>
      <c r="K41" s="82">
        <v>5</v>
      </c>
      <c r="L41" s="82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186"/>
      <c r="S41" s="174"/>
      <c r="T41" s="157" t="s">
        <v>27</v>
      </c>
      <c r="U41" s="30"/>
      <c r="V41" s="30"/>
    </row>
    <row r="42" spans="1:22" x14ac:dyDescent="0.25">
      <c r="A42" s="26">
        <v>41</v>
      </c>
      <c r="B42" s="82" t="s">
        <v>627</v>
      </c>
      <c r="C42" s="26" t="s">
        <v>29</v>
      </c>
      <c r="D42" s="82" t="s">
        <v>30</v>
      </c>
      <c r="E42" s="30" t="s">
        <v>526</v>
      </c>
      <c r="F42" s="82" t="s">
        <v>29</v>
      </c>
      <c r="G42" s="82" t="s">
        <v>79</v>
      </c>
      <c r="H42" s="82" t="s">
        <v>89</v>
      </c>
      <c r="I42" s="110">
        <v>44365</v>
      </c>
      <c r="J42" s="82">
        <v>3</v>
      </c>
      <c r="K42" s="82">
        <v>59</v>
      </c>
      <c r="L42" s="82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56">
        <v>29701000</v>
      </c>
      <c r="S42" s="157" t="s">
        <v>742</v>
      </c>
      <c r="T42" s="157" t="s">
        <v>27</v>
      </c>
      <c r="U42" s="30"/>
      <c r="V42" s="30"/>
    </row>
    <row r="43" spans="1:22" ht="15" customHeight="1" x14ac:dyDescent="0.25">
      <c r="A43" s="26">
        <v>42</v>
      </c>
      <c r="B43" s="82" t="s">
        <v>628</v>
      </c>
      <c r="C43" s="26" t="s">
        <v>29</v>
      </c>
      <c r="D43" s="82" t="s">
        <v>53</v>
      </c>
      <c r="E43" s="30" t="s">
        <v>588</v>
      </c>
      <c r="F43" s="82" t="s">
        <v>29</v>
      </c>
      <c r="G43" s="82" t="s">
        <v>104</v>
      </c>
      <c r="H43" s="82" t="s">
        <v>105</v>
      </c>
      <c r="I43" s="110">
        <v>44365</v>
      </c>
      <c r="J43" s="82">
        <v>1</v>
      </c>
      <c r="K43" s="82">
        <v>34</v>
      </c>
      <c r="L43" s="82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3" t="s">
        <v>663</v>
      </c>
      <c r="T43" s="30" t="s">
        <v>27</v>
      </c>
      <c r="U43" s="30"/>
      <c r="V43" s="30"/>
    </row>
    <row r="44" spans="1:22" ht="15" customHeight="1" x14ac:dyDescent="0.25">
      <c r="A44" s="26">
        <v>43</v>
      </c>
      <c r="B44" s="82" t="s">
        <v>629</v>
      </c>
      <c r="C44" s="26" t="s">
        <v>29</v>
      </c>
      <c r="D44" s="82" t="s">
        <v>53</v>
      </c>
      <c r="E44" s="30" t="s">
        <v>588</v>
      </c>
      <c r="F44" s="82" t="s">
        <v>29</v>
      </c>
      <c r="G44" s="82" t="s">
        <v>104</v>
      </c>
      <c r="H44" s="82" t="s">
        <v>105</v>
      </c>
      <c r="I44" s="110">
        <v>44365</v>
      </c>
      <c r="J44" s="82">
        <v>1</v>
      </c>
      <c r="K44" s="82">
        <v>26</v>
      </c>
      <c r="L44" s="82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3" t="s">
        <v>663</v>
      </c>
      <c r="T44" s="30" t="s">
        <v>27</v>
      </c>
      <c r="U44" s="30"/>
      <c r="V44" s="30"/>
    </row>
    <row r="45" spans="1:22" x14ac:dyDescent="0.25">
      <c r="A45" s="26">
        <v>44</v>
      </c>
      <c r="B45" s="82" t="s">
        <v>630</v>
      </c>
      <c r="C45" s="26" t="s">
        <v>29</v>
      </c>
      <c r="D45" s="82" t="s">
        <v>30</v>
      </c>
      <c r="E45" s="30" t="s">
        <v>526</v>
      </c>
      <c r="F45" s="82" t="s">
        <v>29</v>
      </c>
      <c r="G45" s="82" t="s">
        <v>35</v>
      </c>
      <c r="H45" s="82" t="s">
        <v>528</v>
      </c>
      <c r="I45" s="129">
        <v>44365</v>
      </c>
      <c r="J45" s="82">
        <v>4</v>
      </c>
      <c r="K45" s="82">
        <v>79</v>
      </c>
      <c r="L45" s="82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56">
        <v>29701000</v>
      </c>
      <c r="S45" s="157" t="s">
        <v>742</v>
      </c>
      <c r="T45" s="157" t="s">
        <v>27</v>
      </c>
      <c r="U45" s="30"/>
      <c r="V45" s="30"/>
    </row>
    <row r="46" spans="1:22" ht="15" customHeight="1" x14ac:dyDescent="0.25">
      <c r="A46" s="26">
        <v>45</v>
      </c>
      <c r="B46" s="82" t="s">
        <v>634</v>
      </c>
      <c r="C46" s="26" t="s">
        <v>29</v>
      </c>
      <c r="D46" s="82" t="s">
        <v>85</v>
      </c>
      <c r="E46" s="30" t="s">
        <v>638</v>
      </c>
      <c r="F46" s="82" t="s">
        <v>29</v>
      </c>
      <c r="G46" s="82" t="s">
        <v>72</v>
      </c>
      <c r="H46" s="82" t="s">
        <v>639</v>
      </c>
      <c r="I46" s="129">
        <v>44367</v>
      </c>
      <c r="J46" s="82">
        <v>5</v>
      </c>
      <c r="K46" s="82">
        <v>100</v>
      </c>
      <c r="L46" s="82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30" t="s">
        <v>94</v>
      </c>
      <c r="S46" s="30" t="s">
        <v>94</v>
      </c>
      <c r="T46" s="30" t="s">
        <v>94</v>
      </c>
      <c r="U46" s="30"/>
      <c r="V46" s="30"/>
    </row>
    <row r="47" spans="1:22" x14ac:dyDescent="0.25">
      <c r="A47" s="26">
        <v>46</v>
      </c>
      <c r="B47" s="82" t="s">
        <v>635</v>
      </c>
      <c r="C47" s="26" t="s">
        <v>29</v>
      </c>
      <c r="D47" s="82" t="s">
        <v>30</v>
      </c>
      <c r="E47" s="30" t="s">
        <v>526</v>
      </c>
      <c r="F47" s="82" t="s">
        <v>29</v>
      </c>
      <c r="G47" s="82" t="s">
        <v>40</v>
      </c>
      <c r="H47" s="82" t="s">
        <v>609</v>
      </c>
      <c r="I47" s="129">
        <v>44367</v>
      </c>
      <c r="J47" s="82">
        <v>1</v>
      </c>
      <c r="K47" s="82">
        <v>14</v>
      </c>
      <c r="L47" s="82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56">
        <v>29701000</v>
      </c>
      <c r="S47" s="157" t="s">
        <v>742</v>
      </c>
      <c r="T47" s="157" t="s">
        <v>27</v>
      </c>
      <c r="U47" s="30"/>
      <c r="V47" s="30"/>
    </row>
    <row r="48" spans="1:22" x14ac:dyDescent="0.25">
      <c r="A48" s="26">
        <v>47</v>
      </c>
      <c r="B48" s="82" t="s">
        <v>636</v>
      </c>
      <c r="C48" s="26" t="s">
        <v>29</v>
      </c>
      <c r="D48" s="82" t="s">
        <v>30</v>
      </c>
      <c r="E48" s="30" t="s">
        <v>526</v>
      </c>
      <c r="F48" s="82" t="s">
        <v>29</v>
      </c>
      <c r="G48" s="82" t="s">
        <v>241</v>
      </c>
      <c r="H48" s="82" t="s">
        <v>640</v>
      </c>
      <c r="I48" s="129">
        <v>44367</v>
      </c>
      <c r="J48" s="82">
        <v>5</v>
      </c>
      <c r="K48" s="82">
        <v>115</v>
      </c>
      <c r="L48" s="82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56">
        <v>29701000</v>
      </c>
      <c r="S48" s="157" t="s">
        <v>742</v>
      </c>
      <c r="T48" s="157" t="s">
        <v>27</v>
      </c>
      <c r="U48" s="30"/>
      <c r="V48" s="30"/>
    </row>
    <row r="49" spans="1:22" x14ac:dyDescent="0.25">
      <c r="A49" s="26">
        <v>48</v>
      </c>
      <c r="B49" s="82" t="s">
        <v>637</v>
      </c>
      <c r="C49" s="26" t="s">
        <v>29</v>
      </c>
      <c r="D49" s="82" t="s">
        <v>30</v>
      </c>
      <c r="E49" s="30" t="s">
        <v>526</v>
      </c>
      <c r="F49" s="82" t="s">
        <v>29</v>
      </c>
      <c r="G49" s="82" t="s">
        <v>79</v>
      </c>
      <c r="H49" s="82" t="s">
        <v>232</v>
      </c>
      <c r="I49" s="129">
        <v>44367</v>
      </c>
      <c r="J49" s="82">
        <v>7</v>
      </c>
      <c r="K49" s="82">
        <v>161</v>
      </c>
      <c r="L49" s="82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56">
        <v>29701000</v>
      </c>
      <c r="S49" s="157" t="s">
        <v>742</v>
      </c>
      <c r="T49" s="157" t="s">
        <v>27</v>
      </c>
      <c r="U49" s="30"/>
      <c r="V49" s="30"/>
    </row>
    <row r="50" spans="1:22" ht="15" customHeight="1" x14ac:dyDescent="0.25">
      <c r="A50" s="26">
        <v>49</v>
      </c>
      <c r="B50" s="30" t="s">
        <v>641</v>
      </c>
      <c r="C50" s="26" t="s">
        <v>21</v>
      </c>
      <c r="D50" s="30" t="s">
        <v>427</v>
      </c>
      <c r="E50" s="30" t="s">
        <v>49</v>
      </c>
      <c r="F50" s="30" t="s">
        <v>21</v>
      </c>
      <c r="G50" s="30" t="s">
        <v>181</v>
      </c>
      <c r="H50" s="82" t="s">
        <v>448</v>
      </c>
      <c r="I50" s="37">
        <v>44368</v>
      </c>
      <c r="J50" s="30">
        <v>2</v>
      </c>
      <c r="K50" s="30">
        <v>42</v>
      </c>
      <c r="L50" s="30">
        <v>42</v>
      </c>
      <c r="M50" s="122">
        <f>((L50*6500)+(L50*6500)*10%)+8250+((0*150))</f>
        <v>308550</v>
      </c>
      <c r="N50" s="123">
        <v>0</v>
      </c>
      <c r="O50" s="123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63" t="s">
        <v>762</v>
      </c>
      <c r="T50" s="157" t="s">
        <v>27</v>
      </c>
      <c r="U50" s="30"/>
      <c r="V50" s="30"/>
    </row>
    <row r="51" spans="1:22" ht="15" customHeight="1" x14ac:dyDescent="0.25">
      <c r="A51" s="26">
        <v>50</v>
      </c>
      <c r="B51" s="30" t="s">
        <v>642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7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159" t="s">
        <v>94</v>
      </c>
      <c r="S51" s="159" t="s">
        <v>94</v>
      </c>
      <c r="T51" s="159" t="s">
        <v>94</v>
      </c>
      <c r="U51" s="30"/>
      <c r="V51" s="30"/>
    </row>
    <row r="52" spans="1:22" ht="15" customHeight="1" x14ac:dyDescent="0.25">
      <c r="A52" s="26">
        <v>51</v>
      </c>
      <c r="B52" s="82" t="s">
        <v>643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7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3" t="s">
        <v>707</v>
      </c>
      <c r="T52" s="30" t="s">
        <v>127</v>
      </c>
      <c r="U52" s="30"/>
      <c r="V52" s="30"/>
    </row>
    <row r="53" spans="1:22" ht="15" customHeight="1" x14ac:dyDescent="0.25">
      <c r="A53" s="26">
        <v>52</v>
      </c>
      <c r="B53" s="82" t="s">
        <v>644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251</v>
      </c>
      <c r="H53" s="30" t="s">
        <v>110</v>
      </c>
      <c r="I53" s="37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159" t="s">
        <v>94</v>
      </c>
      <c r="S53" s="159" t="s">
        <v>94</v>
      </c>
      <c r="T53" s="159" t="s">
        <v>94</v>
      </c>
      <c r="U53" s="30"/>
      <c r="V53" s="30"/>
    </row>
    <row r="54" spans="1:22" ht="15" customHeight="1" x14ac:dyDescent="0.25">
      <c r="A54" s="26">
        <v>53</v>
      </c>
      <c r="B54" s="82" t="s">
        <v>646</v>
      </c>
      <c r="C54" s="26" t="s">
        <v>29</v>
      </c>
      <c r="D54" s="30" t="s">
        <v>631</v>
      </c>
      <c r="E54" s="30" t="s">
        <v>49</v>
      </c>
      <c r="F54" s="82" t="s">
        <v>29</v>
      </c>
      <c r="G54" s="82" t="s">
        <v>45</v>
      </c>
      <c r="H54" s="82" t="s">
        <v>43</v>
      </c>
      <c r="I54" s="37">
        <v>44370</v>
      </c>
      <c r="J54" s="82">
        <v>6</v>
      </c>
      <c r="K54" s="82">
        <v>100</v>
      </c>
      <c r="L54" s="82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/>
      <c r="S54" s="26"/>
      <c r="T54" s="26"/>
      <c r="U54" s="30"/>
      <c r="V54" s="30"/>
    </row>
    <row r="55" spans="1:22" x14ac:dyDescent="0.25">
      <c r="A55" s="26">
        <v>54</v>
      </c>
      <c r="B55" s="82" t="s">
        <v>647</v>
      </c>
      <c r="C55" s="26" t="s">
        <v>29</v>
      </c>
      <c r="D55" s="30" t="s">
        <v>30</v>
      </c>
      <c r="E55" s="30" t="s">
        <v>526</v>
      </c>
      <c r="F55" s="82" t="s">
        <v>29</v>
      </c>
      <c r="G55" s="82" t="s">
        <v>194</v>
      </c>
      <c r="H55" s="82" t="s">
        <v>369</v>
      </c>
      <c r="I55" s="37">
        <v>44370</v>
      </c>
      <c r="J55" s="82">
        <v>5</v>
      </c>
      <c r="K55" s="82">
        <v>82</v>
      </c>
      <c r="L55" s="82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56">
        <v>29701000</v>
      </c>
      <c r="S55" s="157" t="s">
        <v>742</v>
      </c>
      <c r="T55" s="157" t="s">
        <v>27</v>
      </c>
      <c r="U55" s="30"/>
      <c r="V55" s="30"/>
    </row>
    <row r="56" spans="1:22" x14ac:dyDescent="0.25">
      <c r="A56" s="26">
        <v>55</v>
      </c>
      <c r="B56" s="82" t="s">
        <v>648</v>
      </c>
      <c r="C56" s="26" t="s">
        <v>29</v>
      </c>
      <c r="D56" s="30" t="s">
        <v>30</v>
      </c>
      <c r="E56" s="30" t="s">
        <v>526</v>
      </c>
      <c r="F56" s="82" t="s">
        <v>29</v>
      </c>
      <c r="G56" s="82" t="s">
        <v>181</v>
      </c>
      <c r="H56" s="82" t="s">
        <v>649</v>
      </c>
      <c r="I56" s="37">
        <v>44370</v>
      </c>
      <c r="J56" s="82">
        <v>1</v>
      </c>
      <c r="K56" s="82">
        <v>2</v>
      </c>
      <c r="L56" s="82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56">
        <v>29701000</v>
      </c>
      <c r="S56" s="157" t="s">
        <v>742</v>
      </c>
      <c r="T56" s="157" t="s">
        <v>27</v>
      </c>
      <c r="U56" s="30"/>
      <c r="V56" s="30"/>
    </row>
    <row r="57" spans="1:22" x14ac:dyDescent="0.25">
      <c r="A57" s="26">
        <v>56</v>
      </c>
      <c r="B57" s="82" t="s">
        <v>650</v>
      </c>
      <c r="C57" s="26" t="s">
        <v>29</v>
      </c>
      <c r="D57" s="82" t="s">
        <v>30</v>
      </c>
      <c r="E57" s="30" t="s">
        <v>526</v>
      </c>
      <c r="F57" s="82" t="s">
        <v>29</v>
      </c>
      <c r="G57" s="82" t="s">
        <v>79</v>
      </c>
      <c r="H57" s="82" t="s">
        <v>232</v>
      </c>
      <c r="I57" s="37">
        <v>44370</v>
      </c>
      <c r="J57" s="82">
        <v>1</v>
      </c>
      <c r="K57" s="82">
        <v>2</v>
      </c>
      <c r="L57" s="82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56">
        <v>29701000</v>
      </c>
      <c r="S57" s="157" t="s">
        <v>742</v>
      </c>
      <c r="T57" s="157" t="s">
        <v>27</v>
      </c>
      <c r="U57" s="30"/>
      <c r="V57" s="30"/>
    </row>
    <row r="58" spans="1:22" x14ac:dyDescent="0.25">
      <c r="A58" s="26">
        <v>57</v>
      </c>
      <c r="B58" s="82" t="s">
        <v>651</v>
      </c>
      <c r="C58" s="26" t="s">
        <v>29</v>
      </c>
      <c r="D58" s="82" t="s">
        <v>30</v>
      </c>
      <c r="E58" s="30" t="s">
        <v>526</v>
      </c>
      <c r="F58" s="82" t="s">
        <v>29</v>
      </c>
      <c r="G58" s="82" t="s">
        <v>35</v>
      </c>
      <c r="H58" s="82" t="s">
        <v>167</v>
      </c>
      <c r="I58" s="37">
        <v>44370</v>
      </c>
      <c r="J58" s="82">
        <v>2</v>
      </c>
      <c r="K58" s="82">
        <v>29</v>
      </c>
      <c r="L58" s="82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56">
        <v>29701000</v>
      </c>
      <c r="S58" s="157" t="s">
        <v>742</v>
      </c>
      <c r="T58" s="157" t="s">
        <v>27</v>
      </c>
      <c r="U58" s="30"/>
      <c r="V58" s="30"/>
    </row>
    <row r="59" spans="1:22" ht="15" customHeight="1" x14ac:dyDescent="0.25">
      <c r="A59" s="26">
        <v>58</v>
      </c>
      <c r="B59" s="82" t="s">
        <v>645</v>
      </c>
      <c r="C59" s="26" t="s">
        <v>29</v>
      </c>
      <c r="D59" s="82" t="s">
        <v>544</v>
      </c>
      <c r="E59" s="30" t="s">
        <v>652</v>
      </c>
      <c r="F59" s="82" t="s">
        <v>29</v>
      </c>
      <c r="G59" s="82" t="s">
        <v>251</v>
      </c>
      <c r="H59" s="82" t="s">
        <v>653</v>
      </c>
      <c r="I59" s="37">
        <v>44370</v>
      </c>
      <c r="J59" s="82">
        <v>1</v>
      </c>
      <c r="K59" s="82">
        <v>30</v>
      </c>
      <c r="L59" s="82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63" t="s">
        <v>763</v>
      </c>
      <c r="T59" s="157" t="s">
        <v>27</v>
      </c>
      <c r="U59" s="30"/>
      <c r="V59" s="30"/>
    </row>
    <row r="60" spans="1:22" ht="15" customHeight="1" x14ac:dyDescent="0.25">
      <c r="A60" s="26">
        <v>58</v>
      </c>
      <c r="B60" s="30" t="s">
        <v>655</v>
      </c>
      <c r="C60" s="26" t="s">
        <v>21</v>
      </c>
      <c r="D60" s="30" t="s">
        <v>427</v>
      </c>
      <c r="E60" s="30" t="s">
        <v>49</v>
      </c>
      <c r="F60" s="30" t="s">
        <v>21</v>
      </c>
      <c r="G60" s="30" t="s">
        <v>181</v>
      </c>
      <c r="H60" s="30" t="s">
        <v>656</v>
      </c>
      <c r="I60" s="37">
        <v>44370</v>
      </c>
      <c r="J60" s="30">
        <v>2</v>
      </c>
      <c r="K60" s="30">
        <v>35</v>
      </c>
      <c r="L60" s="30">
        <v>35</v>
      </c>
      <c r="M60" s="122">
        <f>((L60*6500)+(L60*6500)*10%)+8250+((0*150))</f>
        <v>258500</v>
      </c>
      <c r="N60" s="123">
        <v>0</v>
      </c>
      <c r="O60" s="123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63" t="s">
        <v>764</v>
      </c>
      <c r="T60" s="157" t="s">
        <v>27</v>
      </c>
      <c r="U60" s="30"/>
      <c r="V60" s="30"/>
    </row>
    <row r="61" spans="1:22" ht="15" customHeight="1" x14ac:dyDescent="0.25">
      <c r="A61" s="26">
        <v>59</v>
      </c>
      <c r="B61" s="30" t="s">
        <v>658</v>
      </c>
      <c r="C61" s="26" t="s">
        <v>29</v>
      </c>
      <c r="D61" s="30" t="s">
        <v>544</v>
      </c>
      <c r="E61" s="30" t="s">
        <v>49</v>
      </c>
      <c r="F61" s="30" t="s">
        <v>29</v>
      </c>
      <c r="G61" s="30" t="s">
        <v>24</v>
      </c>
      <c r="H61" s="30" t="s">
        <v>93</v>
      </c>
      <c r="I61" s="37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63" t="s">
        <v>763</v>
      </c>
      <c r="T61" s="157" t="s">
        <v>27</v>
      </c>
      <c r="U61" s="30"/>
      <c r="V61" s="30"/>
    </row>
    <row r="62" spans="1:22" x14ac:dyDescent="0.25">
      <c r="A62" s="26">
        <v>60</v>
      </c>
      <c r="B62" s="30" t="s">
        <v>659</v>
      </c>
      <c r="C62" s="26" t="s">
        <v>29</v>
      </c>
      <c r="D62" s="30" t="s">
        <v>30</v>
      </c>
      <c r="E62" s="30" t="s">
        <v>526</v>
      </c>
      <c r="F62" s="30" t="s">
        <v>29</v>
      </c>
      <c r="G62" s="30" t="s">
        <v>35</v>
      </c>
      <c r="H62" s="30" t="s">
        <v>167</v>
      </c>
      <c r="I62" s="37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56">
        <v>29701000</v>
      </c>
      <c r="S62" s="157" t="s">
        <v>742</v>
      </c>
      <c r="T62" s="157" t="s">
        <v>27</v>
      </c>
      <c r="U62" s="30"/>
      <c r="V62" s="30"/>
    </row>
    <row r="63" spans="1:22" x14ac:dyDescent="0.25">
      <c r="A63" s="26">
        <v>61</v>
      </c>
      <c r="B63" s="30" t="s">
        <v>660</v>
      </c>
      <c r="C63" s="26" t="s">
        <v>21</v>
      </c>
      <c r="D63" s="30" t="s">
        <v>661</v>
      </c>
      <c r="E63" s="30" t="s">
        <v>49</v>
      </c>
      <c r="F63" s="30" t="s">
        <v>21</v>
      </c>
      <c r="G63" s="30" t="s">
        <v>181</v>
      </c>
      <c r="H63" s="30" t="s">
        <v>199</v>
      </c>
      <c r="I63" s="37">
        <v>44371</v>
      </c>
      <c r="J63" s="30">
        <v>4</v>
      </c>
      <c r="K63" s="30">
        <v>42</v>
      </c>
      <c r="L63" s="30">
        <v>42</v>
      </c>
      <c r="M63" s="122">
        <f>((L63*6500)+(L63*6500)*10%)+8250+((0*150))</f>
        <v>308550</v>
      </c>
      <c r="N63" s="123">
        <v>0</v>
      </c>
      <c r="O63" s="123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3" t="s">
        <v>657</v>
      </c>
      <c r="U63" s="30"/>
      <c r="V63" s="30"/>
    </row>
    <row r="64" spans="1:22" x14ac:dyDescent="0.25">
      <c r="A64" s="26">
        <v>62</v>
      </c>
      <c r="B64" s="30" t="s">
        <v>662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537</v>
      </c>
      <c r="I64" s="37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30" t="s">
        <v>94</v>
      </c>
      <c r="S64" s="30" t="s">
        <v>94</v>
      </c>
      <c r="T64" s="30" t="s">
        <v>94</v>
      </c>
      <c r="U64" s="30"/>
      <c r="V64" s="30"/>
    </row>
    <row r="65" spans="1:22" x14ac:dyDescent="0.25">
      <c r="A65" s="26">
        <v>63</v>
      </c>
      <c r="B65" s="30" t="s">
        <v>664</v>
      </c>
      <c r="C65" s="26" t="s">
        <v>21</v>
      </c>
      <c r="D65" s="30" t="s">
        <v>665</v>
      </c>
      <c r="E65" s="30" t="s">
        <v>49</v>
      </c>
      <c r="F65" s="30" t="s">
        <v>21</v>
      </c>
      <c r="G65" s="30" t="s">
        <v>181</v>
      </c>
      <c r="H65" s="30" t="s">
        <v>199</v>
      </c>
      <c r="I65" s="37">
        <v>44375</v>
      </c>
      <c r="J65" s="30">
        <v>1</v>
      </c>
      <c r="K65" s="30">
        <v>10</v>
      </c>
      <c r="L65" s="30">
        <v>10</v>
      </c>
      <c r="M65" s="122">
        <f>((L65*6500)+(L65*6500)*10%)+8250+((0*150))</f>
        <v>79750</v>
      </c>
      <c r="N65" s="123">
        <v>0</v>
      </c>
      <c r="O65" s="123">
        <v>0</v>
      </c>
      <c r="P65" s="21">
        <f>L65*1100</f>
        <v>11000</v>
      </c>
      <c r="Q65" s="14">
        <f t="shared" ref="Q65" si="61">SUM(M65:P65)</f>
        <v>90750</v>
      </c>
      <c r="R65" s="186">
        <v>603240</v>
      </c>
      <c r="S65" s="187" t="s">
        <v>27</v>
      </c>
      <c r="T65" s="187" t="s">
        <v>663</v>
      </c>
      <c r="U65" s="30"/>
      <c r="V65" s="30"/>
    </row>
    <row r="66" spans="1:22" x14ac:dyDescent="0.25">
      <c r="A66" s="26">
        <v>64</v>
      </c>
      <c r="B66" s="30" t="s">
        <v>666</v>
      </c>
      <c r="C66" s="26" t="s">
        <v>21</v>
      </c>
      <c r="D66" s="30" t="s">
        <v>667</v>
      </c>
      <c r="E66" s="30" t="s">
        <v>49</v>
      </c>
      <c r="F66" s="30" t="s">
        <v>21</v>
      </c>
      <c r="G66" s="30" t="s">
        <v>251</v>
      </c>
      <c r="H66" s="30" t="s">
        <v>617</v>
      </c>
      <c r="I66" s="37">
        <v>44375</v>
      </c>
      <c r="J66" s="30">
        <v>1</v>
      </c>
      <c r="K66" s="30">
        <v>16</v>
      </c>
      <c r="L66" s="30">
        <v>16</v>
      </c>
      <c r="M66" s="122">
        <f>((L66*27500)+(L66*27500)*10%)+8250+((L66*165))</f>
        <v>494890</v>
      </c>
      <c r="N66" s="123">
        <v>0</v>
      </c>
      <c r="O66" s="123">
        <v>0</v>
      </c>
      <c r="P66" s="21">
        <f>L66*1100</f>
        <v>17600</v>
      </c>
      <c r="Q66" s="14">
        <f>SUM(M66:P66)</f>
        <v>512490</v>
      </c>
      <c r="R66" s="186"/>
      <c r="S66" s="187"/>
      <c r="T66" s="187"/>
      <c r="U66" s="30"/>
      <c r="V66" s="30"/>
    </row>
    <row r="67" spans="1:22" x14ac:dyDescent="0.25">
      <c r="A67" s="26">
        <v>65</v>
      </c>
      <c r="B67" s="30" t="s">
        <v>675</v>
      </c>
      <c r="C67" s="26" t="s">
        <v>29</v>
      </c>
      <c r="D67" s="30" t="s">
        <v>499</v>
      </c>
      <c r="E67" s="30" t="s">
        <v>49</v>
      </c>
      <c r="F67" s="30" t="s">
        <v>29</v>
      </c>
      <c r="G67" s="30" t="s">
        <v>251</v>
      </c>
      <c r="H67" s="30" t="s">
        <v>676</v>
      </c>
      <c r="I67" s="37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30">
        <f>M67</f>
        <v>7628500</v>
      </c>
      <c r="R67" s="30" t="s">
        <v>94</v>
      </c>
      <c r="S67" s="30" t="s">
        <v>94</v>
      </c>
      <c r="T67" s="30" t="s">
        <v>94</v>
      </c>
      <c r="U67" s="30"/>
      <c r="V67" s="30"/>
    </row>
    <row r="68" spans="1:22" x14ac:dyDescent="0.25">
      <c r="A68" s="26">
        <v>66</v>
      </c>
      <c r="B68" s="30" t="s">
        <v>677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678</v>
      </c>
      <c r="I68" s="37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3" t="s">
        <v>707</v>
      </c>
      <c r="T68" s="30" t="s">
        <v>127</v>
      </c>
      <c r="U68" s="30"/>
      <c r="V68" s="30"/>
    </row>
    <row r="69" spans="1:22" x14ac:dyDescent="0.25">
      <c r="A69" s="26">
        <v>67</v>
      </c>
      <c r="B69" s="30" t="s">
        <v>679</v>
      </c>
      <c r="C69" s="26" t="s">
        <v>29</v>
      </c>
      <c r="D69" s="30" t="s">
        <v>544</v>
      </c>
      <c r="E69" s="30" t="s">
        <v>49</v>
      </c>
      <c r="F69" s="30" t="s">
        <v>29</v>
      </c>
      <c r="G69" s="30" t="s">
        <v>24</v>
      </c>
      <c r="H69" s="30" t="s">
        <v>93</v>
      </c>
      <c r="I69" s="37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3" t="s">
        <v>687</v>
      </c>
      <c r="T69" s="30" t="s">
        <v>27</v>
      </c>
      <c r="V69" s="30"/>
    </row>
    <row r="70" spans="1:22" x14ac:dyDescent="0.25">
      <c r="A70" s="26">
        <v>68</v>
      </c>
      <c r="B70" s="30" t="s">
        <v>680</v>
      </c>
      <c r="C70" s="26" t="s">
        <v>29</v>
      </c>
      <c r="D70" s="30" t="s">
        <v>681</v>
      </c>
      <c r="E70" s="30" t="s">
        <v>49</v>
      </c>
      <c r="F70" s="30" t="s">
        <v>29</v>
      </c>
      <c r="G70" s="30" t="s">
        <v>682</v>
      </c>
      <c r="H70" s="30" t="s">
        <v>683</v>
      </c>
      <c r="I70" s="37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186">
        <v>422266</v>
      </c>
      <c r="S70" s="188" t="s">
        <v>688</v>
      </c>
      <c r="T70" s="187" t="s">
        <v>27</v>
      </c>
      <c r="V70" s="30"/>
    </row>
    <row r="71" spans="1:22" x14ac:dyDescent="0.25">
      <c r="A71" s="26">
        <v>69</v>
      </c>
      <c r="B71" s="82" t="s">
        <v>684</v>
      </c>
      <c r="C71" s="26" t="s">
        <v>21</v>
      </c>
      <c r="D71" s="30" t="s">
        <v>681</v>
      </c>
      <c r="E71" s="30" t="s">
        <v>49</v>
      </c>
      <c r="F71" s="30" t="s">
        <v>21</v>
      </c>
      <c r="G71" s="30" t="s">
        <v>685</v>
      </c>
      <c r="H71" s="82" t="s">
        <v>686</v>
      </c>
      <c r="I71" s="37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186"/>
      <c r="S71" s="188"/>
      <c r="T71" s="187"/>
      <c r="V71" s="30"/>
    </row>
    <row r="72" spans="1:22" x14ac:dyDescent="0.25">
      <c r="Q72" s="134"/>
      <c r="U72" s="118"/>
    </row>
  </sheetData>
  <autoFilter ref="A1:V71"/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2"/>
  <sheetViews>
    <sheetView tabSelected="1" topLeftCell="A13" workbookViewId="0">
      <pane xSplit="4" topLeftCell="E1" activePane="topRight" state="frozen"/>
      <selection pane="topRight" activeCell="H20" sqref="H20"/>
    </sheetView>
  </sheetViews>
  <sheetFormatPr defaultRowHeight="15" x14ac:dyDescent="0.25"/>
  <cols>
    <col min="1" max="1" width="4.28515625" style="95" bestFit="1" customWidth="1"/>
    <col min="2" max="2" width="12.7109375" style="92" bestFit="1" customWidth="1"/>
    <col min="3" max="3" width="9.140625" style="95"/>
    <col min="4" max="4" width="18.85546875" style="92" bestFit="1" customWidth="1"/>
    <col min="5" max="5" width="12.7109375" style="92" bestFit="1" customWidth="1"/>
    <col min="6" max="8" width="9.140625" style="92"/>
    <col min="9" max="9" width="9.7109375" style="93" bestFit="1" customWidth="1"/>
    <col min="10" max="12" width="9.140625" style="92"/>
    <col min="13" max="13" width="12.85546875" style="92" customWidth="1"/>
    <col min="14" max="16" width="9.140625" style="92" customWidth="1"/>
    <col min="17" max="18" width="14" style="92" bestFit="1" customWidth="1"/>
    <col min="19" max="20" width="11.85546875" style="92" bestFit="1" customWidth="1"/>
    <col min="21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6" t="s">
        <v>9</v>
      </c>
      <c r="K1" s="46" t="s">
        <v>10</v>
      </c>
      <c r="L1" s="46" t="s">
        <v>11</v>
      </c>
      <c r="M1" s="9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x14ac:dyDescent="0.25">
      <c r="A2" s="26">
        <v>1</v>
      </c>
      <c r="B2" s="82" t="s">
        <v>689</v>
      </c>
      <c r="C2" s="26" t="s">
        <v>29</v>
      </c>
      <c r="D2" s="82" t="s">
        <v>30</v>
      </c>
      <c r="E2" s="30" t="s">
        <v>526</v>
      </c>
      <c r="F2" s="82" t="s">
        <v>29</v>
      </c>
      <c r="G2" s="106" t="s">
        <v>194</v>
      </c>
      <c r="H2" s="103" t="s">
        <v>229</v>
      </c>
      <c r="I2" s="104">
        <v>44378</v>
      </c>
      <c r="J2" s="103">
        <v>4</v>
      </c>
      <c r="K2" s="103">
        <v>85</v>
      </c>
      <c r="L2" s="103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55">
        <v>14832400</v>
      </c>
      <c r="S2" s="156"/>
      <c r="T2" s="155" t="s">
        <v>27</v>
      </c>
      <c r="U2" s="30"/>
      <c r="V2" s="30"/>
    </row>
    <row r="3" spans="1:22" x14ac:dyDescent="0.25">
      <c r="A3" s="26">
        <v>2</v>
      </c>
      <c r="B3" s="82" t="s">
        <v>690</v>
      </c>
      <c r="C3" s="26" t="s">
        <v>29</v>
      </c>
      <c r="D3" s="82" t="s">
        <v>30</v>
      </c>
      <c r="E3" s="30" t="s">
        <v>526</v>
      </c>
      <c r="F3" s="82" t="s">
        <v>29</v>
      </c>
      <c r="G3" s="106" t="s">
        <v>35</v>
      </c>
      <c r="H3" s="103" t="s">
        <v>167</v>
      </c>
      <c r="I3" s="104">
        <v>44378</v>
      </c>
      <c r="J3" s="103">
        <v>4</v>
      </c>
      <c r="K3" s="103">
        <v>66</v>
      </c>
      <c r="L3" s="103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55">
        <v>14832400</v>
      </c>
      <c r="S3" s="156"/>
      <c r="T3" s="155" t="s">
        <v>27</v>
      </c>
      <c r="U3" s="30"/>
      <c r="V3" s="30"/>
    </row>
    <row r="4" spans="1:22" x14ac:dyDescent="0.25">
      <c r="A4" s="26">
        <v>3</v>
      </c>
      <c r="B4" s="82" t="s">
        <v>691</v>
      </c>
      <c r="C4" s="26" t="s">
        <v>29</v>
      </c>
      <c r="D4" s="82" t="s">
        <v>30</v>
      </c>
      <c r="E4" s="30" t="s">
        <v>526</v>
      </c>
      <c r="F4" s="82" t="s">
        <v>29</v>
      </c>
      <c r="G4" s="106" t="s">
        <v>176</v>
      </c>
      <c r="H4" s="103" t="s">
        <v>538</v>
      </c>
      <c r="I4" s="104">
        <v>44378</v>
      </c>
      <c r="J4" s="103">
        <v>2</v>
      </c>
      <c r="K4" s="103">
        <v>59</v>
      </c>
      <c r="L4" s="103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55">
        <v>14832400</v>
      </c>
      <c r="S4" s="156"/>
      <c r="T4" s="155" t="s">
        <v>27</v>
      </c>
      <c r="U4" s="30"/>
      <c r="V4" s="30"/>
    </row>
    <row r="5" spans="1:22" x14ac:dyDescent="0.25">
      <c r="A5" s="131">
        <v>4</v>
      </c>
      <c r="B5" s="132" t="s">
        <v>692</v>
      </c>
      <c r="C5" s="131" t="s">
        <v>29</v>
      </c>
      <c r="D5" s="132" t="s">
        <v>30</v>
      </c>
      <c r="E5" s="105" t="s">
        <v>526</v>
      </c>
      <c r="F5" s="132" t="s">
        <v>29</v>
      </c>
      <c r="G5" s="107" t="s">
        <v>31</v>
      </c>
      <c r="H5" s="109" t="s">
        <v>386</v>
      </c>
      <c r="I5" s="110">
        <v>44378</v>
      </c>
      <c r="J5" s="109">
        <v>2</v>
      </c>
      <c r="K5" s="109">
        <v>57</v>
      </c>
      <c r="L5" s="109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55">
        <v>14832400</v>
      </c>
      <c r="S5" s="156"/>
      <c r="T5" s="155" t="s">
        <v>27</v>
      </c>
      <c r="U5" s="30"/>
      <c r="V5" s="30"/>
    </row>
    <row r="6" spans="1:22" ht="15" hidden="1" customHeight="1" x14ac:dyDescent="0.25">
      <c r="A6" s="26">
        <v>8</v>
      </c>
      <c r="B6" s="82" t="s">
        <v>697</v>
      </c>
      <c r="C6" s="26" t="s">
        <v>21</v>
      </c>
      <c r="D6" s="82" t="s">
        <v>699</v>
      </c>
      <c r="E6" s="30" t="s">
        <v>23</v>
      </c>
      <c r="F6" s="82" t="s">
        <v>21</v>
      </c>
      <c r="G6" s="82" t="s">
        <v>79</v>
      </c>
      <c r="H6" s="82" t="s">
        <v>428</v>
      </c>
      <c r="I6" s="129">
        <v>44378</v>
      </c>
      <c r="J6" s="82">
        <v>1</v>
      </c>
      <c r="K6" s="82">
        <v>14</v>
      </c>
      <c r="L6" s="82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54">
        <v>264458</v>
      </c>
      <c r="S6" s="158" t="s">
        <v>760</v>
      </c>
      <c r="T6" s="155" t="s">
        <v>27</v>
      </c>
      <c r="U6" s="30"/>
      <c r="V6" s="30"/>
    </row>
    <row r="7" spans="1:22" ht="15" customHeight="1" x14ac:dyDescent="0.25">
      <c r="A7" s="26">
        <v>5</v>
      </c>
      <c r="B7" s="82" t="s">
        <v>693</v>
      </c>
      <c r="C7" s="26" t="s">
        <v>29</v>
      </c>
      <c r="D7" s="30" t="s">
        <v>695</v>
      </c>
      <c r="E7" s="30" t="s">
        <v>588</v>
      </c>
      <c r="F7" s="82" t="s">
        <v>29</v>
      </c>
      <c r="G7" s="82" t="s">
        <v>104</v>
      </c>
      <c r="H7" s="82" t="s">
        <v>105</v>
      </c>
      <c r="I7" s="129">
        <v>44379</v>
      </c>
      <c r="J7" s="82">
        <v>4</v>
      </c>
      <c r="K7" s="82">
        <v>49</v>
      </c>
      <c r="L7" s="82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 t="s">
        <v>94</v>
      </c>
      <c r="S7" s="21" t="s">
        <v>94</v>
      </c>
      <c r="T7" s="21" t="s">
        <v>94</v>
      </c>
      <c r="U7" s="30"/>
      <c r="V7" s="30"/>
    </row>
    <row r="8" spans="1:22" ht="15" customHeight="1" x14ac:dyDescent="0.25">
      <c r="A8" s="26">
        <v>6</v>
      </c>
      <c r="B8" s="82" t="s">
        <v>694</v>
      </c>
      <c r="C8" s="26" t="s">
        <v>29</v>
      </c>
      <c r="D8" s="30" t="s">
        <v>695</v>
      </c>
      <c r="E8" s="30" t="s">
        <v>588</v>
      </c>
      <c r="F8" s="82" t="s">
        <v>29</v>
      </c>
      <c r="G8" s="82" t="s">
        <v>104</v>
      </c>
      <c r="H8" s="82" t="s">
        <v>105</v>
      </c>
      <c r="I8" s="129">
        <v>44379</v>
      </c>
      <c r="J8" s="82">
        <v>2</v>
      </c>
      <c r="K8" s="82">
        <v>25</v>
      </c>
      <c r="L8" s="82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 t="s">
        <v>94</v>
      </c>
      <c r="S8" s="21" t="s">
        <v>94</v>
      </c>
      <c r="T8" s="21" t="s">
        <v>94</v>
      </c>
      <c r="U8" s="30"/>
      <c r="V8" s="30"/>
    </row>
    <row r="9" spans="1:22" ht="15" hidden="1" customHeight="1" x14ac:dyDescent="0.25">
      <c r="A9" s="26">
        <v>7</v>
      </c>
      <c r="B9" s="82" t="s">
        <v>696</v>
      </c>
      <c r="C9" s="26" t="s">
        <v>21</v>
      </c>
      <c r="D9" s="82" t="s">
        <v>698</v>
      </c>
      <c r="E9" s="30" t="s">
        <v>23</v>
      </c>
      <c r="F9" s="82" t="s">
        <v>21</v>
      </c>
      <c r="G9" s="82" t="s">
        <v>50</v>
      </c>
      <c r="H9" s="82" t="s">
        <v>25</v>
      </c>
      <c r="I9" s="129">
        <v>44379</v>
      </c>
      <c r="J9" s="82">
        <v>4</v>
      </c>
      <c r="K9" s="82">
        <v>47</v>
      </c>
      <c r="L9" s="82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54">
        <v>1641970</v>
      </c>
      <c r="S9" s="158" t="s">
        <v>760</v>
      </c>
      <c r="T9" s="155" t="s">
        <v>27</v>
      </c>
      <c r="U9" s="30"/>
      <c r="V9" s="30"/>
    </row>
    <row r="10" spans="1:22" x14ac:dyDescent="0.25">
      <c r="A10" s="26">
        <v>9</v>
      </c>
      <c r="B10" s="82" t="s">
        <v>700</v>
      </c>
      <c r="C10" s="26" t="s">
        <v>29</v>
      </c>
      <c r="D10" s="30" t="s">
        <v>30</v>
      </c>
      <c r="E10" s="30" t="s">
        <v>526</v>
      </c>
      <c r="F10" s="82" t="s">
        <v>29</v>
      </c>
      <c r="G10" s="82" t="s">
        <v>241</v>
      </c>
      <c r="H10" s="82" t="s">
        <v>702</v>
      </c>
      <c r="I10" s="129">
        <v>44380</v>
      </c>
      <c r="J10" s="82">
        <v>5</v>
      </c>
      <c r="K10" s="82">
        <v>72</v>
      </c>
      <c r="L10" s="82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55">
        <v>14832400</v>
      </c>
      <c r="S10" s="156"/>
      <c r="T10" s="155" t="s">
        <v>27</v>
      </c>
      <c r="U10" s="30"/>
      <c r="V10" s="30"/>
    </row>
    <row r="11" spans="1:22" x14ac:dyDescent="0.25">
      <c r="A11" s="26">
        <v>11</v>
      </c>
      <c r="B11" s="82" t="s">
        <v>703</v>
      </c>
      <c r="C11" s="26" t="s">
        <v>29</v>
      </c>
      <c r="D11" s="30" t="s">
        <v>30</v>
      </c>
      <c r="E11" s="30" t="s">
        <v>526</v>
      </c>
      <c r="F11" s="82" t="s">
        <v>29</v>
      </c>
      <c r="G11" s="82" t="s">
        <v>35</v>
      </c>
      <c r="H11" s="82" t="s">
        <v>528</v>
      </c>
      <c r="I11" s="129">
        <v>44380</v>
      </c>
      <c r="J11" s="82">
        <v>15</v>
      </c>
      <c r="K11" s="82">
        <v>344</v>
      </c>
      <c r="L11" s="82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55">
        <v>14832400</v>
      </c>
      <c r="S11" s="156"/>
      <c r="T11" s="155" t="s">
        <v>27</v>
      </c>
      <c r="U11" s="30"/>
      <c r="V11" s="30"/>
    </row>
    <row r="12" spans="1:22" x14ac:dyDescent="0.25">
      <c r="A12" s="26">
        <v>12</v>
      </c>
      <c r="B12" s="82" t="s">
        <v>704</v>
      </c>
      <c r="C12" s="26" t="s">
        <v>29</v>
      </c>
      <c r="D12" s="30" t="s">
        <v>30</v>
      </c>
      <c r="E12" s="30" t="s">
        <v>526</v>
      </c>
      <c r="F12" s="82" t="s">
        <v>29</v>
      </c>
      <c r="G12" s="82" t="s">
        <v>35</v>
      </c>
      <c r="H12" s="82" t="s">
        <v>528</v>
      </c>
      <c r="I12" s="129">
        <v>44380</v>
      </c>
      <c r="J12" s="82">
        <v>1</v>
      </c>
      <c r="K12" s="82">
        <v>27</v>
      </c>
      <c r="L12" s="82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55">
        <v>14832400</v>
      </c>
      <c r="S12" s="156"/>
      <c r="T12" s="155" t="s">
        <v>27</v>
      </c>
      <c r="U12" s="30"/>
      <c r="V12" s="30"/>
    </row>
    <row r="13" spans="1:22" x14ac:dyDescent="0.25">
      <c r="A13" s="26">
        <v>10</v>
      </c>
      <c r="B13" s="82" t="s">
        <v>701</v>
      </c>
      <c r="C13" s="26" t="s">
        <v>29</v>
      </c>
      <c r="D13" s="30" t="s">
        <v>30</v>
      </c>
      <c r="E13" s="30" t="s">
        <v>526</v>
      </c>
      <c r="F13" s="82" t="s">
        <v>29</v>
      </c>
      <c r="G13" s="82" t="s">
        <v>45</v>
      </c>
      <c r="H13" s="82" t="s">
        <v>43</v>
      </c>
      <c r="I13" s="129">
        <v>44381</v>
      </c>
      <c r="J13" s="82">
        <v>2</v>
      </c>
      <c r="K13" s="82">
        <v>56</v>
      </c>
      <c r="L13" s="82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55">
        <v>14832400</v>
      </c>
      <c r="S13" s="156"/>
      <c r="T13" s="155" t="s">
        <v>27</v>
      </c>
      <c r="U13" s="30"/>
      <c r="V13" s="30"/>
    </row>
    <row r="14" spans="1:22" hidden="1" x14ac:dyDescent="0.25">
      <c r="A14" s="26">
        <v>13</v>
      </c>
      <c r="B14" s="30" t="s">
        <v>705</v>
      </c>
      <c r="C14" s="26" t="s">
        <v>21</v>
      </c>
      <c r="D14" s="30" t="s">
        <v>706</v>
      </c>
      <c r="E14" s="30" t="s">
        <v>23</v>
      </c>
      <c r="F14" s="30" t="s">
        <v>21</v>
      </c>
      <c r="G14" s="30" t="s">
        <v>251</v>
      </c>
      <c r="H14" s="30" t="s">
        <v>617</v>
      </c>
      <c r="I14" s="37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33" t="s">
        <v>708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709</v>
      </c>
      <c r="C15" s="26" t="s">
        <v>29</v>
      </c>
      <c r="D15" s="38" t="s">
        <v>712</v>
      </c>
      <c r="E15" s="30" t="s">
        <v>23</v>
      </c>
      <c r="F15" s="30" t="s">
        <v>29</v>
      </c>
      <c r="G15" s="30" t="s">
        <v>45</v>
      </c>
      <c r="H15" s="30" t="s">
        <v>43</v>
      </c>
      <c r="I15" s="129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 t="s">
        <v>94</v>
      </c>
      <c r="S15" s="21" t="s">
        <v>94</v>
      </c>
      <c r="T15" s="21" t="s">
        <v>94</v>
      </c>
      <c r="U15" s="30"/>
      <c r="V15" s="30"/>
    </row>
    <row r="16" spans="1:22" x14ac:dyDescent="0.25">
      <c r="A16" s="26">
        <v>15</v>
      </c>
      <c r="B16" s="82" t="s">
        <v>710</v>
      </c>
      <c r="C16" s="26" t="s">
        <v>29</v>
      </c>
      <c r="D16" s="38" t="s">
        <v>713</v>
      </c>
      <c r="E16" s="30" t="s">
        <v>23</v>
      </c>
      <c r="F16" s="30" t="s">
        <v>29</v>
      </c>
      <c r="G16" s="30" t="s">
        <v>54</v>
      </c>
      <c r="H16" s="30" t="s">
        <v>110</v>
      </c>
      <c r="I16" s="129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35">
        <v>16438578</v>
      </c>
      <c r="S16" s="21" t="s">
        <v>714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711</v>
      </c>
      <c r="C17" s="26" t="s">
        <v>29</v>
      </c>
      <c r="D17" s="38" t="s">
        <v>544</v>
      </c>
      <c r="E17" s="30" t="s">
        <v>23</v>
      </c>
      <c r="F17" s="30" t="s">
        <v>29</v>
      </c>
      <c r="G17" s="30" t="s">
        <v>251</v>
      </c>
      <c r="H17" s="30" t="s">
        <v>110</v>
      </c>
      <c r="I17" s="129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33" t="s">
        <v>723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715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29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33" t="s">
        <v>716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717</v>
      </c>
      <c r="C19" s="26" t="s">
        <v>29</v>
      </c>
      <c r="D19" s="30" t="s">
        <v>699</v>
      </c>
      <c r="E19" s="30" t="s">
        <v>23</v>
      </c>
      <c r="F19" s="30" t="s">
        <v>29</v>
      </c>
      <c r="G19" s="30" t="s">
        <v>79</v>
      </c>
      <c r="H19" s="30" t="s">
        <v>718</v>
      </c>
      <c r="I19" s="37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 t="s">
        <v>94</v>
      </c>
      <c r="S19" s="21" t="s">
        <v>94</v>
      </c>
      <c r="T19" s="21" t="s">
        <v>94</v>
      </c>
      <c r="U19" s="30"/>
      <c r="V19" s="30"/>
    </row>
    <row r="20" spans="1:22" x14ac:dyDescent="0.25">
      <c r="A20" s="26">
        <v>19</v>
      </c>
      <c r="B20" s="30" t="s">
        <v>719</v>
      </c>
      <c r="C20" s="26" t="s">
        <v>29</v>
      </c>
      <c r="D20" s="30" t="s">
        <v>544</v>
      </c>
      <c r="E20" s="30" t="s">
        <v>23</v>
      </c>
      <c r="F20" s="30" t="s">
        <v>29</v>
      </c>
      <c r="G20" s="30" t="s">
        <v>245</v>
      </c>
      <c r="H20" s="30" t="s">
        <v>252</v>
      </c>
      <c r="I20" s="37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33" t="s">
        <v>721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720</v>
      </c>
      <c r="C21" s="26" t="s">
        <v>29</v>
      </c>
      <c r="D21" s="30" t="s">
        <v>544</v>
      </c>
      <c r="E21" s="30" t="s">
        <v>23</v>
      </c>
      <c r="F21" s="30" t="s">
        <v>29</v>
      </c>
      <c r="G21" s="30" t="s">
        <v>72</v>
      </c>
      <c r="H21" s="30" t="s">
        <v>73</v>
      </c>
      <c r="I21" s="37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33" t="s">
        <v>722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724</v>
      </c>
      <c r="C22" s="26" t="s">
        <v>29</v>
      </c>
      <c r="D22" s="38" t="s">
        <v>30</v>
      </c>
      <c r="E22" s="30" t="s">
        <v>526</v>
      </c>
      <c r="F22" s="30" t="s">
        <v>29</v>
      </c>
      <c r="G22" s="30" t="s">
        <v>194</v>
      </c>
      <c r="H22" s="30" t="s">
        <v>229</v>
      </c>
      <c r="I22" s="37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 t="s">
        <v>94</v>
      </c>
      <c r="S22" s="21" t="s">
        <v>94</v>
      </c>
      <c r="T22" s="21" t="s">
        <v>94</v>
      </c>
      <c r="U22" s="30"/>
      <c r="V22" s="30"/>
    </row>
    <row r="23" spans="1:22" x14ac:dyDescent="0.25">
      <c r="A23" s="26">
        <v>22</v>
      </c>
      <c r="B23" s="30" t="s">
        <v>725</v>
      </c>
      <c r="C23" s="26" t="s">
        <v>29</v>
      </c>
      <c r="D23" s="38" t="s">
        <v>544</v>
      </c>
      <c r="E23" s="30" t="s">
        <v>23</v>
      </c>
      <c r="F23" s="30" t="s">
        <v>29</v>
      </c>
      <c r="G23" s="30" t="s">
        <v>245</v>
      </c>
      <c r="H23" s="30" t="s">
        <v>110</v>
      </c>
      <c r="I23" s="37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33" t="s">
        <v>729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733</v>
      </c>
      <c r="C24" s="26" t="s">
        <v>29</v>
      </c>
      <c r="D24" s="38" t="s">
        <v>30</v>
      </c>
      <c r="E24" s="30" t="s">
        <v>526</v>
      </c>
      <c r="F24" s="30" t="s">
        <v>29</v>
      </c>
      <c r="G24" s="30" t="s">
        <v>35</v>
      </c>
      <c r="H24" s="30" t="s">
        <v>734</v>
      </c>
      <c r="I24" s="37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 t="s">
        <v>94</v>
      </c>
      <c r="S24" s="21" t="s">
        <v>94</v>
      </c>
      <c r="T24" s="21" t="s">
        <v>94</v>
      </c>
      <c r="U24" s="30"/>
      <c r="V24" s="30"/>
    </row>
    <row r="25" spans="1:22" x14ac:dyDescent="0.25">
      <c r="A25" s="26">
        <v>24</v>
      </c>
      <c r="B25" s="30" t="s">
        <v>735</v>
      </c>
      <c r="C25" s="26" t="s">
        <v>29</v>
      </c>
      <c r="D25" s="38" t="s">
        <v>544</v>
      </c>
      <c r="E25" s="30" t="s">
        <v>526</v>
      </c>
      <c r="F25" s="30" t="s">
        <v>29</v>
      </c>
      <c r="G25" s="30" t="s">
        <v>163</v>
      </c>
      <c r="H25" s="30" t="s">
        <v>110</v>
      </c>
      <c r="I25" s="37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33" t="s">
        <v>741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736</v>
      </c>
      <c r="C26" s="26" t="s">
        <v>29</v>
      </c>
      <c r="D26" s="38" t="s">
        <v>30</v>
      </c>
      <c r="E26" s="30" t="s">
        <v>526</v>
      </c>
      <c r="F26" s="30" t="s">
        <v>29</v>
      </c>
      <c r="G26" s="30" t="s">
        <v>60</v>
      </c>
      <c r="H26" s="30" t="s">
        <v>61</v>
      </c>
      <c r="I26" s="37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 t="s">
        <v>94</v>
      </c>
      <c r="S26" s="21" t="s">
        <v>94</v>
      </c>
      <c r="T26" s="21" t="s">
        <v>94</v>
      </c>
      <c r="U26" s="30"/>
      <c r="V26" s="30"/>
    </row>
    <row r="27" spans="1:22" x14ac:dyDescent="0.25">
      <c r="A27" s="26">
        <v>26</v>
      </c>
      <c r="B27" s="30" t="s">
        <v>737</v>
      </c>
      <c r="C27" s="151" t="s">
        <v>29</v>
      </c>
      <c r="D27" s="217" t="s">
        <v>30</v>
      </c>
      <c r="E27" s="105" t="s">
        <v>526</v>
      </c>
      <c r="F27" s="105" t="s">
        <v>29</v>
      </c>
      <c r="G27" s="105" t="s">
        <v>60</v>
      </c>
      <c r="H27" s="105" t="s">
        <v>61</v>
      </c>
      <c r="I27" s="152">
        <v>44394</v>
      </c>
      <c r="J27" s="105">
        <v>13</v>
      </c>
      <c r="K27" s="105">
        <v>338</v>
      </c>
      <c r="L27" s="105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 t="s">
        <v>94</v>
      </c>
      <c r="S27" s="21" t="s">
        <v>94</v>
      </c>
      <c r="T27" s="21" t="s">
        <v>94</v>
      </c>
      <c r="U27" s="30"/>
      <c r="V27" s="30"/>
    </row>
    <row r="28" spans="1:22" x14ac:dyDescent="0.25">
      <c r="A28" s="26">
        <v>27</v>
      </c>
      <c r="B28" s="30" t="s">
        <v>738</v>
      </c>
      <c r="C28" s="26" t="s">
        <v>29</v>
      </c>
      <c r="D28" s="38" t="s">
        <v>30</v>
      </c>
      <c r="E28" s="30" t="s">
        <v>526</v>
      </c>
      <c r="F28" s="30" t="s">
        <v>29</v>
      </c>
      <c r="G28" s="30" t="s">
        <v>176</v>
      </c>
      <c r="H28" s="30" t="s">
        <v>538</v>
      </c>
      <c r="I28" s="37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 t="s">
        <v>94</v>
      </c>
      <c r="S28" s="21" t="s">
        <v>94</v>
      </c>
      <c r="T28" s="21" t="s">
        <v>94</v>
      </c>
      <c r="U28" s="30"/>
      <c r="V28" s="30"/>
    </row>
    <row r="29" spans="1:22" x14ac:dyDescent="0.25">
      <c r="A29" s="26">
        <v>28</v>
      </c>
      <c r="B29" s="30" t="s">
        <v>739</v>
      </c>
      <c r="C29" s="26" t="s">
        <v>29</v>
      </c>
      <c r="D29" s="38" t="s">
        <v>30</v>
      </c>
      <c r="E29" s="30" t="s">
        <v>526</v>
      </c>
      <c r="F29" s="30" t="s">
        <v>29</v>
      </c>
      <c r="G29" s="30" t="s">
        <v>181</v>
      </c>
      <c r="H29" s="30" t="s">
        <v>256</v>
      </c>
      <c r="I29" s="37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 t="s">
        <v>94</v>
      </c>
      <c r="S29" s="21" t="s">
        <v>94</v>
      </c>
      <c r="T29" s="21" t="s">
        <v>94</v>
      </c>
      <c r="U29" s="30"/>
      <c r="V29" s="30"/>
    </row>
    <row r="30" spans="1:22" x14ac:dyDescent="0.25">
      <c r="A30" s="26">
        <v>29</v>
      </c>
      <c r="B30" s="30" t="s">
        <v>740</v>
      </c>
      <c r="C30" s="26" t="s">
        <v>29</v>
      </c>
      <c r="D30" s="38" t="s">
        <v>30</v>
      </c>
      <c r="E30" s="30" t="s">
        <v>526</v>
      </c>
      <c r="F30" s="30" t="s">
        <v>29</v>
      </c>
      <c r="G30" s="30" t="s">
        <v>181</v>
      </c>
      <c r="H30" s="30" t="s">
        <v>256</v>
      </c>
      <c r="I30" s="37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 t="s">
        <v>94</v>
      </c>
      <c r="S30" s="21" t="s">
        <v>94</v>
      </c>
      <c r="T30" s="21" t="s">
        <v>94</v>
      </c>
      <c r="U30" s="30"/>
      <c r="V30" s="30"/>
    </row>
    <row r="31" spans="1:22" x14ac:dyDescent="0.25">
      <c r="A31" s="26">
        <v>30</v>
      </c>
      <c r="B31" s="30" t="s">
        <v>743</v>
      </c>
      <c r="C31" s="26" t="s">
        <v>29</v>
      </c>
      <c r="D31" s="30" t="s">
        <v>544</v>
      </c>
      <c r="E31" s="30" t="s">
        <v>23</v>
      </c>
      <c r="F31" s="30" t="s">
        <v>29</v>
      </c>
      <c r="G31" s="30" t="s">
        <v>163</v>
      </c>
      <c r="H31" s="30" t="s">
        <v>110</v>
      </c>
      <c r="I31" s="37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33" t="s">
        <v>758</v>
      </c>
      <c r="T31" s="21" t="s">
        <v>27</v>
      </c>
      <c r="U31" s="30"/>
      <c r="V31" s="30"/>
    </row>
    <row r="32" spans="1:22" x14ac:dyDescent="0.25">
      <c r="A32" s="26">
        <v>31</v>
      </c>
      <c r="B32" s="82" t="s">
        <v>744</v>
      </c>
      <c r="C32" s="26" t="s">
        <v>29</v>
      </c>
      <c r="D32" s="38" t="s">
        <v>544</v>
      </c>
      <c r="E32" s="30" t="s">
        <v>23</v>
      </c>
      <c r="F32" s="82" t="s">
        <v>29</v>
      </c>
      <c r="G32" s="82" t="s">
        <v>112</v>
      </c>
      <c r="H32" s="82" t="s">
        <v>113</v>
      </c>
      <c r="I32" s="129">
        <v>44399</v>
      </c>
      <c r="J32" s="82">
        <v>1</v>
      </c>
      <c r="K32" s="82">
        <v>13</v>
      </c>
      <c r="L32" s="82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169">
        <v>2255290</v>
      </c>
      <c r="S32" s="192" t="s">
        <v>759</v>
      </c>
      <c r="T32" s="169" t="s">
        <v>27</v>
      </c>
      <c r="U32" s="30"/>
      <c r="V32" s="30"/>
    </row>
    <row r="33" spans="1:22" x14ac:dyDescent="0.25">
      <c r="A33" s="26">
        <v>32</v>
      </c>
      <c r="B33" s="82" t="s">
        <v>745</v>
      </c>
      <c r="C33" s="26" t="s">
        <v>29</v>
      </c>
      <c r="D33" s="38" t="s">
        <v>544</v>
      </c>
      <c r="E33" s="30" t="s">
        <v>23</v>
      </c>
      <c r="F33" s="82" t="s">
        <v>29</v>
      </c>
      <c r="G33" s="82" t="s">
        <v>245</v>
      </c>
      <c r="H33" s="82" t="s">
        <v>110</v>
      </c>
      <c r="I33" s="129">
        <v>44399</v>
      </c>
      <c r="J33" s="82">
        <v>2</v>
      </c>
      <c r="K33" s="82">
        <v>32</v>
      </c>
      <c r="L33" s="82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171"/>
      <c r="S33" s="193"/>
      <c r="T33" s="171"/>
      <c r="U33" s="30"/>
      <c r="V33" s="30"/>
    </row>
    <row r="34" spans="1:22" x14ac:dyDescent="0.25">
      <c r="A34" s="26">
        <v>33</v>
      </c>
      <c r="B34" s="82" t="s">
        <v>746</v>
      </c>
      <c r="C34" s="26" t="s">
        <v>29</v>
      </c>
      <c r="D34" s="38" t="s">
        <v>30</v>
      </c>
      <c r="E34" s="30" t="s">
        <v>526</v>
      </c>
      <c r="F34" s="82" t="s">
        <v>29</v>
      </c>
      <c r="G34" s="82" t="s">
        <v>40</v>
      </c>
      <c r="H34" s="82" t="s">
        <v>755</v>
      </c>
      <c r="I34" s="129">
        <v>44399</v>
      </c>
      <c r="J34" s="82">
        <v>3</v>
      </c>
      <c r="K34" s="82">
        <v>55</v>
      </c>
      <c r="L34" s="82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 t="s">
        <v>94</v>
      </c>
      <c r="S34" s="21" t="s">
        <v>94</v>
      </c>
      <c r="T34" s="21" t="s">
        <v>94</v>
      </c>
      <c r="U34" s="30"/>
      <c r="V34" s="30"/>
    </row>
    <row r="35" spans="1:22" x14ac:dyDescent="0.25">
      <c r="A35" s="26">
        <v>34</v>
      </c>
      <c r="B35" s="82" t="s">
        <v>747</v>
      </c>
      <c r="C35" s="26" t="s">
        <v>29</v>
      </c>
      <c r="D35" s="30" t="s">
        <v>85</v>
      </c>
      <c r="E35" s="30" t="s">
        <v>23</v>
      </c>
      <c r="F35" s="82" t="s">
        <v>29</v>
      </c>
      <c r="G35" s="82" t="s">
        <v>104</v>
      </c>
      <c r="H35" s="82" t="s">
        <v>105</v>
      </c>
      <c r="I35" s="129">
        <v>44401</v>
      </c>
      <c r="J35" s="82">
        <v>1</v>
      </c>
      <c r="K35" s="82">
        <v>10</v>
      </c>
      <c r="L35" s="82">
        <v>10</v>
      </c>
      <c r="M35" s="23">
        <f>((L35*34000)+(L35*34000)*10%)+8250+((L35*150))</f>
        <v>383750</v>
      </c>
      <c r="N35" s="21">
        <f>L35*1210</f>
        <v>12100</v>
      </c>
      <c r="O35" s="21">
        <f>(L35*2037.2)+3000</f>
        <v>23372</v>
      </c>
      <c r="P35" s="21">
        <f>L35*1100</f>
        <v>11000</v>
      </c>
      <c r="Q35" s="14">
        <f t="shared" si="18"/>
        <v>430222</v>
      </c>
      <c r="R35" s="21" t="s">
        <v>94</v>
      </c>
      <c r="S35" s="21" t="s">
        <v>94</v>
      </c>
      <c r="T35" s="21" t="s">
        <v>94</v>
      </c>
      <c r="U35" s="30"/>
      <c r="V35" s="30"/>
    </row>
    <row r="36" spans="1:22" x14ac:dyDescent="0.25">
      <c r="A36" s="26">
        <v>35</v>
      </c>
      <c r="B36" s="82" t="s">
        <v>748</v>
      </c>
      <c r="C36" s="26" t="s">
        <v>29</v>
      </c>
      <c r="D36" s="30" t="s">
        <v>85</v>
      </c>
      <c r="E36" s="30" t="s">
        <v>560</v>
      </c>
      <c r="F36" s="82" t="s">
        <v>29</v>
      </c>
      <c r="G36" s="82" t="s">
        <v>112</v>
      </c>
      <c r="H36" s="82" t="s">
        <v>113</v>
      </c>
      <c r="I36" s="129">
        <v>44401</v>
      </c>
      <c r="J36" s="82">
        <v>3</v>
      </c>
      <c r="K36" s="82">
        <v>33</v>
      </c>
      <c r="L36" s="82">
        <v>33</v>
      </c>
      <c r="M36" s="23">
        <f>((L36*40800)+(L36*40800)*10%)+8250+((L36*150))</f>
        <v>1494240</v>
      </c>
      <c r="N36" s="21">
        <f t="shared" ref="N36" si="20">L36*1210</f>
        <v>39930</v>
      </c>
      <c r="O36" s="21">
        <f t="shared" ref="O36" si="21">(L36*2037)+3000</f>
        <v>70221</v>
      </c>
      <c r="P36" s="21">
        <f t="shared" ref="P36" si="22">L36*1100</f>
        <v>36300</v>
      </c>
      <c r="Q36" s="14">
        <f t="shared" ref="Q36" si="23">SUM(M36:P36)</f>
        <v>1640691</v>
      </c>
      <c r="R36" s="21" t="s">
        <v>94</v>
      </c>
      <c r="S36" s="21" t="s">
        <v>94</v>
      </c>
      <c r="T36" s="21" t="s">
        <v>94</v>
      </c>
      <c r="U36" s="30"/>
      <c r="V36" s="30"/>
    </row>
    <row r="37" spans="1:22" x14ac:dyDescent="0.25">
      <c r="A37" s="26">
        <v>36</v>
      </c>
      <c r="B37" s="82" t="s">
        <v>749</v>
      </c>
      <c r="C37" s="26" t="s">
        <v>29</v>
      </c>
      <c r="D37" s="30" t="s">
        <v>756</v>
      </c>
      <c r="E37" s="30" t="s">
        <v>652</v>
      </c>
      <c r="F37" s="82" t="s">
        <v>29</v>
      </c>
      <c r="G37" s="82" t="s">
        <v>79</v>
      </c>
      <c r="H37" s="82" t="s">
        <v>232</v>
      </c>
      <c r="I37" s="129">
        <v>44401</v>
      </c>
      <c r="J37" s="82">
        <v>2</v>
      </c>
      <c r="K37" s="82">
        <v>52</v>
      </c>
      <c r="L37" s="82">
        <v>52</v>
      </c>
      <c r="M37" s="23">
        <f>((L37*15000)+(L37*15000)*10%)+8250+((0*150))</f>
        <v>866250</v>
      </c>
      <c r="N37" s="21">
        <f t="shared" ref="N37:N38" si="24">L37*1210</f>
        <v>62920</v>
      </c>
      <c r="O37" s="21">
        <f t="shared" ref="O37" si="25">(L37*2037)+3000</f>
        <v>108924</v>
      </c>
      <c r="P37" s="21">
        <f t="shared" ref="P37" si="26">L37*1100</f>
        <v>57200</v>
      </c>
      <c r="Q37" s="14">
        <f t="shared" ref="Q37" si="27">SUM(M37:P37)</f>
        <v>1095294</v>
      </c>
      <c r="R37" s="21" t="s">
        <v>94</v>
      </c>
      <c r="S37" s="21" t="s">
        <v>94</v>
      </c>
      <c r="T37" s="21" t="s">
        <v>94</v>
      </c>
      <c r="U37" s="30"/>
      <c r="V37" s="30"/>
    </row>
    <row r="38" spans="1:22" x14ac:dyDescent="0.25">
      <c r="A38" s="26">
        <v>37</v>
      </c>
      <c r="B38" s="82" t="s">
        <v>750</v>
      </c>
      <c r="C38" s="26" t="s">
        <v>29</v>
      </c>
      <c r="D38" s="30" t="s">
        <v>757</v>
      </c>
      <c r="E38" s="30" t="s">
        <v>652</v>
      </c>
      <c r="F38" s="82" t="s">
        <v>29</v>
      </c>
      <c r="G38" s="82" t="s">
        <v>547</v>
      </c>
      <c r="H38" s="82" t="s">
        <v>110</v>
      </c>
      <c r="I38" s="129">
        <v>44401</v>
      </c>
      <c r="J38" s="82">
        <v>2</v>
      </c>
      <c r="K38" s="82">
        <v>66</v>
      </c>
      <c r="L38" s="82">
        <v>66</v>
      </c>
      <c r="M38" s="23">
        <f>((L38*53500)+(L38*53500)*10%)+8250+((0*165))</f>
        <v>3892350</v>
      </c>
      <c r="N38" s="21">
        <f t="shared" si="24"/>
        <v>79860</v>
      </c>
      <c r="O38" s="21">
        <f t="shared" ref="O38" si="28">(L38*2037.2)+3000</f>
        <v>137455.20000000001</v>
      </c>
      <c r="P38" s="21">
        <f>L38*1100</f>
        <v>72600</v>
      </c>
      <c r="Q38" s="14">
        <f t="shared" ref="Q38" si="29">SUM(M38:P38)</f>
        <v>4182265.2</v>
      </c>
      <c r="R38" s="21" t="s">
        <v>94</v>
      </c>
      <c r="S38" s="21" t="s">
        <v>94</v>
      </c>
      <c r="T38" s="21" t="s">
        <v>94</v>
      </c>
      <c r="U38" s="30"/>
      <c r="V38" s="30"/>
    </row>
    <row r="39" spans="1:22" x14ac:dyDescent="0.25">
      <c r="A39" s="26">
        <v>38</v>
      </c>
      <c r="B39" s="82" t="s">
        <v>751</v>
      </c>
      <c r="C39" s="26" t="s">
        <v>29</v>
      </c>
      <c r="D39" s="38" t="s">
        <v>30</v>
      </c>
      <c r="E39" s="30" t="s">
        <v>526</v>
      </c>
      <c r="F39" s="82" t="s">
        <v>29</v>
      </c>
      <c r="G39" s="82" t="s">
        <v>79</v>
      </c>
      <c r="H39" s="82" t="s">
        <v>218</v>
      </c>
      <c r="I39" s="129">
        <v>44402</v>
      </c>
      <c r="J39" s="82">
        <v>3</v>
      </c>
      <c r="K39" s="82">
        <v>72</v>
      </c>
      <c r="L39" s="82">
        <v>72</v>
      </c>
      <c r="M39" s="23">
        <f>((L39*15000)+(L39*15000)*10%)+8250+((0*150))</f>
        <v>1196250</v>
      </c>
      <c r="N39" s="21">
        <f t="shared" ref="N39" si="30">L39*1210</f>
        <v>87120</v>
      </c>
      <c r="O39" s="21">
        <f t="shared" ref="O39" si="31">(L39*2037)+3000</f>
        <v>149664</v>
      </c>
      <c r="P39" s="21">
        <f>L39*2100</f>
        <v>151200</v>
      </c>
      <c r="Q39" s="14">
        <f t="shared" ref="Q39" si="32">SUM(M39:P39)</f>
        <v>1584234</v>
      </c>
      <c r="R39" s="21" t="s">
        <v>94</v>
      </c>
      <c r="S39" s="21" t="s">
        <v>94</v>
      </c>
      <c r="T39" s="21" t="s">
        <v>94</v>
      </c>
      <c r="U39" s="30"/>
      <c r="V39" s="30"/>
    </row>
    <row r="40" spans="1:22" x14ac:dyDescent="0.25">
      <c r="A40" s="26">
        <v>39</v>
      </c>
      <c r="B40" s="82" t="s">
        <v>752</v>
      </c>
      <c r="C40" s="26" t="s">
        <v>29</v>
      </c>
      <c r="D40" s="38" t="s">
        <v>30</v>
      </c>
      <c r="E40" s="30" t="s">
        <v>526</v>
      </c>
      <c r="F40" s="82" t="s">
        <v>29</v>
      </c>
      <c r="G40" s="82" t="s">
        <v>273</v>
      </c>
      <c r="H40" s="82" t="s">
        <v>274</v>
      </c>
      <c r="I40" s="129">
        <v>44402</v>
      </c>
      <c r="J40" s="82">
        <v>1</v>
      </c>
      <c r="K40" s="82">
        <v>18</v>
      </c>
      <c r="L40" s="82">
        <v>24</v>
      </c>
      <c r="M40" s="23">
        <f>((L40*10500)+(L40*10500)*10%)+8250+((0*150))</f>
        <v>285450</v>
      </c>
      <c r="N40" s="21">
        <f t="shared" ref="N40:N42" si="33">L40*1210</f>
        <v>29040</v>
      </c>
      <c r="O40" s="21">
        <f t="shared" ref="O40:O42" si="34">(L40*2037)+3000</f>
        <v>51888</v>
      </c>
      <c r="P40" s="21">
        <f t="shared" ref="P40:P42" si="35">L40*2100</f>
        <v>50400</v>
      </c>
      <c r="Q40" s="14">
        <f t="shared" ref="Q40:Q42" si="36">SUM(M40:P40)</f>
        <v>416778</v>
      </c>
      <c r="R40" s="21" t="s">
        <v>94</v>
      </c>
      <c r="S40" s="21" t="s">
        <v>94</v>
      </c>
      <c r="T40" s="21" t="s">
        <v>94</v>
      </c>
      <c r="U40" s="30"/>
      <c r="V40" s="30"/>
    </row>
    <row r="41" spans="1:22" x14ac:dyDescent="0.25">
      <c r="A41" s="26">
        <v>40</v>
      </c>
      <c r="B41" s="82" t="s">
        <v>753</v>
      </c>
      <c r="C41" s="26" t="s">
        <v>29</v>
      </c>
      <c r="D41" s="38" t="s">
        <v>30</v>
      </c>
      <c r="E41" s="30" t="s">
        <v>526</v>
      </c>
      <c r="F41" s="82" t="s">
        <v>29</v>
      </c>
      <c r="G41" s="82" t="s">
        <v>176</v>
      </c>
      <c r="H41" s="82" t="s">
        <v>538</v>
      </c>
      <c r="I41" s="129">
        <v>44402</v>
      </c>
      <c r="J41" s="82">
        <v>1</v>
      </c>
      <c r="K41" s="82">
        <v>28</v>
      </c>
      <c r="L41" s="82">
        <v>35</v>
      </c>
      <c r="M41" s="23">
        <f>((L41*9000)+(L41*9000)*10%)+8250+((0*150))</f>
        <v>354750</v>
      </c>
      <c r="N41" s="21">
        <f t="shared" si="33"/>
        <v>42350</v>
      </c>
      <c r="O41" s="21">
        <f t="shared" si="34"/>
        <v>74295</v>
      </c>
      <c r="P41" s="21">
        <f t="shared" si="35"/>
        <v>73500</v>
      </c>
      <c r="Q41" s="14">
        <f t="shared" si="36"/>
        <v>544895</v>
      </c>
      <c r="R41" s="21" t="s">
        <v>94</v>
      </c>
      <c r="S41" s="21" t="s">
        <v>94</v>
      </c>
      <c r="T41" s="21" t="s">
        <v>94</v>
      </c>
      <c r="U41" s="30"/>
      <c r="V41" s="30"/>
    </row>
    <row r="42" spans="1:22" x14ac:dyDescent="0.25">
      <c r="A42" s="26">
        <v>41</v>
      </c>
      <c r="B42" s="82" t="s">
        <v>754</v>
      </c>
      <c r="C42" s="26" t="s">
        <v>29</v>
      </c>
      <c r="D42" s="38" t="s">
        <v>30</v>
      </c>
      <c r="E42" s="30" t="s">
        <v>526</v>
      </c>
      <c r="F42" s="82" t="s">
        <v>29</v>
      </c>
      <c r="G42" s="82" t="s">
        <v>35</v>
      </c>
      <c r="H42" s="82" t="s">
        <v>734</v>
      </c>
      <c r="I42" s="129">
        <v>44402</v>
      </c>
      <c r="J42" s="82">
        <v>9</v>
      </c>
      <c r="K42" s="82">
        <v>251</v>
      </c>
      <c r="L42" s="82">
        <v>251</v>
      </c>
      <c r="M42" s="23">
        <f>((L42*10000)+(L42*10000)*10%)+8250+((0*150))</f>
        <v>2769250</v>
      </c>
      <c r="N42" s="21">
        <f t="shared" si="33"/>
        <v>303710</v>
      </c>
      <c r="O42" s="21">
        <f t="shared" si="34"/>
        <v>514287</v>
      </c>
      <c r="P42" s="21">
        <f t="shared" si="35"/>
        <v>527100</v>
      </c>
      <c r="Q42" s="14">
        <f t="shared" si="36"/>
        <v>4114347</v>
      </c>
      <c r="R42" s="21" t="s">
        <v>94</v>
      </c>
      <c r="S42" s="21" t="s">
        <v>94</v>
      </c>
      <c r="T42" s="21" t="s">
        <v>94</v>
      </c>
      <c r="U42" s="30"/>
      <c r="V42" s="30"/>
    </row>
    <row r="43" spans="1:22" x14ac:dyDescent="0.25">
      <c r="A43" s="26">
        <v>42</v>
      </c>
      <c r="B43" s="30" t="s">
        <v>765</v>
      </c>
      <c r="C43" s="26" t="s">
        <v>29</v>
      </c>
      <c r="D43" s="30" t="s">
        <v>30</v>
      </c>
      <c r="E43" s="30" t="s">
        <v>526</v>
      </c>
      <c r="F43" s="30" t="s">
        <v>29</v>
      </c>
      <c r="G43" s="30" t="s">
        <v>194</v>
      </c>
      <c r="H43" s="30" t="s">
        <v>229</v>
      </c>
      <c r="I43" s="129">
        <v>44403</v>
      </c>
      <c r="J43" s="30">
        <v>5</v>
      </c>
      <c r="K43" s="30">
        <v>132</v>
      </c>
      <c r="L43" s="30">
        <v>132</v>
      </c>
      <c r="M43" s="23">
        <f>((L43*13500)+(L43*13500)*10%)+8250+((0*150))</f>
        <v>1968450</v>
      </c>
      <c r="N43" s="21">
        <f t="shared" ref="N43:N44" si="37">L43*1210</f>
        <v>159720</v>
      </c>
      <c r="O43" s="21">
        <f t="shared" ref="O43:O44" si="38">(L43*2037)+3000</f>
        <v>271884</v>
      </c>
      <c r="P43" s="21">
        <f t="shared" ref="P43:P44" si="39">L43*2100</f>
        <v>277200</v>
      </c>
      <c r="Q43" s="14">
        <f t="shared" ref="Q43:Q44" si="40">SUM(M43:P43)</f>
        <v>2677254</v>
      </c>
      <c r="R43" s="21" t="s">
        <v>94</v>
      </c>
      <c r="S43" s="21" t="s">
        <v>94</v>
      </c>
      <c r="T43" s="21" t="s">
        <v>94</v>
      </c>
      <c r="U43" s="30"/>
      <c r="V43" s="30"/>
    </row>
    <row r="44" spans="1:22" x14ac:dyDescent="0.25">
      <c r="A44" s="26">
        <v>43</v>
      </c>
      <c r="B44" s="30" t="s">
        <v>766</v>
      </c>
      <c r="C44" s="26" t="s">
        <v>29</v>
      </c>
      <c r="D44" s="30" t="s">
        <v>30</v>
      </c>
      <c r="E44" s="30" t="s">
        <v>526</v>
      </c>
      <c r="F44" s="30" t="s">
        <v>29</v>
      </c>
      <c r="G44" s="30" t="s">
        <v>181</v>
      </c>
      <c r="H44" s="30" t="s">
        <v>256</v>
      </c>
      <c r="I44" s="129">
        <v>44403</v>
      </c>
      <c r="J44" s="30">
        <v>5</v>
      </c>
      <c r="K44" s="30">
        <v>130</v>
      </c>
      <c r="L44" s="30">
        <v>130</v>
      </c>
      <c r="M44" s="23">
        <f>((L44*11000)+(L44*11000)*10%)+8250+((0*150))</f>
        <v>1581250</v>
      </c>
      <c r="N44" s="21">
        <f t="shared" si="37"/>
        <v>157300</v>
      </c>
      <c r="O44" s="21">
        <f t="shared" si="38"/>
        <v>267810</v>
      </c>
      <c r="P44" s="21">
        <f t="shared" si="39"/>
        <v>273000</v>
      </c>
      <c r="Q44" s="14">
        <f t="shared" si="40"/>
        <v>2279360</v>
      </c>
      <c r="R44" s="21" t="s">
        <v>94</v>
      </c>
      <c r="S44" s="21" t="s">
        <v>94</v>
      </c>
      <c r="T44" s="21" t="s">
        <v>94</v>
      </c>
      <c r="U44" s="30"/>
      <c r="V44" s="30"/>
    </row>
    <row r="45" spans="1:22" x14ac:dyDescent="0.25">
      <c r="A45" s="26">
        <v>44</v>
      </c>
      <c r="B45" s="30" t="s">
        <v>768</v>
      </c>
      <c r="C45" s="26" t="s">
        <v>29</v>
      </c>
      <c r="D45" s="30" t="s">
        <v>30</v>
      </c>
      <c r="E45" s="30" t="s">
        <v>526</v>
      </c>
      <c r="F45" s="30" t="s">
        <v>29</v>
      </c>
      <c r="G45" s="30" t="s">
        <v>573</v>
      </c>
      <c r="H45" s="30" t="s">
        <v>769</v>
      </c>
      <c r="I45" s="129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41">L45*1210</f>
        <v>31460</v>
      </c>
      <c r="O45" s="21">
        <f t="shared" ref="O45" si="42">(L45*2037)+3000</f>
        <v>55962</v>
      </c>
      <c r="P45" s="21">
        <f t="shared" ref="P45" si="43">L45*2100</f>
        <v>54600</v>
      </c>
      <c r="Q45" s="14">
        <f t="shared" ref="Q45" si="44">SUM(M45:P45)</f>
        <v>321872</v>
      </c>
      <c r="R45" s="21" t="s">
        <v>94</v>
      </c>
      <c r="S45" s="21" t="s">
        <v>94</v>
      </c>
      <c r="T45" s="21" t="s">
        <v>94</v>
      </c>
      <c r="U45" s="30"/>
      <c r="V45" s="30"/>
    </row>
    <row r="46" spans="1:22" x14ac:dyDescent="0.25">
      <c r="A46" s="26">
        <v>45</v>
      </c>
      <c r="B46" s="30" t="s">
        <v>770</v>
      </c>
      <c r="C46" s="26" t="s">
        <v>29</v>
      </c>
      <c r="D46" s="30" t="s">
        <v>30</v>
      </c>
      <c r="E46" s="30" t="s">
        <v>526</v>
      </c>
      <c r="F46" s="82" t="s">
        <v>29</v>
      </c>
      <c r="G46" s="82" t="s">
        <v>241</v>
      </c>
      <c r="H46" s="82" t="s">
        <v>702</v>
      </c>
      <c r="I46" s="129">
        <v>44406</v>
      </c>
      <c r="J46" s="82">
        <v>1</v>
      </c>
      <c r="K46" s="82">
        <v>29</v>
      </c>
      <c r="L46" s="82">
        <v>29</v>
      </c>
      <c r="M46" s="23">
        <f>((L46*24000)+(L46*24000)*10%)+8250+((0*150))</f>
        <v>773850</v>
      </c>
      <c r="N46" s="21">
        <f t="shared" ref="N46" si="45">L46*1210</f>
        <v>35090</v>
      </c>
      <c r="O46" s="21">
        <f t="shared" ref="O46" si="46">(L46*2037)+3000</f>
        <v>62073</v>
      </c>
      <c r="P46" s="21">
        <f t="shared" ref="P46" si="47">L46*2100</f>
        <v>60900</v>
      </c>
      <c r="Q46" s="14">
        <f t="shared" ref="Q46" si="48">SUM(M46:P46)</f>
        <v>931913</v>
      </c>
      <c r="R46" s="21" t="s">
        <v>94</v>
      </c>
      <c r="S46" s="21" t="s">
        <v>94</v>
      </c>
      <c r="T46" s="21" t="s">
        <v>94</v>
      </c>
      <c r="U46" s="30"/>
      <c r="V46" s="30"/>
    </row>
    <row r="47" spans="1:22" x14ac:dyDescent="0.25">
      <c r="A47" s="26">
        <v>46</v>
      </c>
      <c r="B47" s="82" t="s">
        <v>771</v>
      </c>
      <c r="C47" s="26" t="s">
        <v>29</v>
      </c>
      <c r="D47" s="30" t="s">
        <v>30</v>
      </c>
      <c r="E47" s="30" t="s">
        <v>526</v>
      </c>
      <c r="F47" s="30" t="s">
        <v>29</v>
      </c>
      <c r="G47" s="30" t="s">
        <v>31</v>
      </c>
      <c r="H47" s="30" t="s">
        <v>386</v>
      </c>
      <c r="I47" s="37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9">L47*1210</f>
        <v>12100</v>
      </c>
      <c r="O47" s="21">
        <f t="shared" ref="O47:O48" si="50">(L47*2037)+3000</f>
        <v>23370</v>
      </c>
      <c r="P47" s="21">
        <f t="shared" ref="P47:P48" si="51">L47*2100</f>
        <v>21000</v>
      </c>
      <c r="Q47" s="14">
        <f t="shared" ref="Q47:Q48" si="52">SUM(M47:P47)</f>
        <v>132220</v>
      </c>
      <c r="R47" s="21" t="s">
        <v>94</v>
      </c>
      <c r="S47" s="21" t="s">
        <v>94</v>
      </c>
      <c r="T47" s="21" t="s">
        <v>94</v>
      </c>
      <c r="U47" s="30"/>
      <c r="V47" s="30"/>
    </row>
    <row r="48" spans="1:22" x14ac:dyDescent="0.25">
      <c r="A48" s="26">
        <v>47</v>
      </c>
      <c r="B48" s="82" t="s">
        <v>772</v>
      </c>
      <c r="C48" s="26" t="s">
        <v>29</v>
      </c>
      <c r="D48" s="30" t="s">
        <v>30</v>
      </c>
      <c r="E48" s="30" t="s">
        <v>526</v>
      </c>
      <c r="F48" s="30" t="s">
        <v>29</v>
      </c>
      <c r="G48" s="30" t="s">
        <v>79</v>
      </c>
      <c r="H48" s="30" t="s">
        <v>775</v>
      </c>
      <c r="I48" s="37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9"/>
        <v>388410</v>
      </c>
      <c r="O48" s="21">
        <f t="shared" si="50"/>
        <v>656877</v>
      </c>
      <c r="P48" s="21">
        <f t="shared" si="51"/>
        <v>674100</v>
      </c>
      <c r="Q48" s="14">
        <f t="shared" si="52"/>
        <v>7024137</v>
      </c>
      <c r="R48" s="21" t="s">
        <v>94</v>
      </c>
      <c r="S48" s="21" t="s">
        <v>94</v>
      </c>
      <c r="T48" s="21" t="s">
        <v>94</v>
      </c>
      <c r="U48" s="30"/>
      <c r="V48" s="30"/>
    </row>
    <row r="49" spans="1:22" x14ac:dyDescent="0.25">
      <c r="A49" s="26">
        <v>48</v>
      </c>
      <c r="B49" s="82" t="s">
        <v>773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163</v>
      </c>
      <c r="H49" s="30" t="s">
        <v>110</v>
      </c>
      <c r="I49" s="37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3">L49*1210</f>
        <v>12100</v>
      </c>
      <c r="O49" s="21">
        <f t="shared" ref="O49:O50" si="54">(L49*2037)+3000</f>
        <v>23370</v>
      </c>
      <c r="P49" s="21">
        <f>L49*1100</f>
        <v>11000</v>
      </c>
      <c r="Q49" s="14">
        <f t="shared" ref="Q49:Q50" si="55">SUM(M49:P49)</f>
        <v>445220</v>
      </c>
      <c r="R49" s="21" t="s">
        <v>94</v>
      </c>
      <c r="S49" s="21" t="s">
        <v>94</v>
      </c>
      <c r="T49" s="21" t="s">
        <v>94</v>
      </c>
      <c r="U49" s="30"/>
      <c r="V49" s="30"/>
    </row>
    <row r="50" spans="1:22" x14ac:dyDescent="0.25">
      <c r="A50" s="26">
        <v>49</v>
      </c>
      <c r="B50" s="82" t="s">
        <v>774</v>
      </c>
      <c r="C50" s="26" t="s">
        <v>29</v>
      </c>
      <c r="D50" s="30" t="s">
        <v>544</v>
      </c>
      <c r="E50" s="30" t="s">
        <v>23</v>
      </c>
      <c r="F50" s="30" t="s">
        <v>29</v>
      </c>
      <c r="G50" s="30" t="s">
        <v>45</v>
      </c>
      <c r="H50" s="30" t="s">
        <v>248</v>
      </c>
      <c r="I50" s="37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3"/>
        <v>27830</v>
      </c>
      <c r="O50" s="21">
        <f t="shared" si="54"/>
        <v>49851</v>
      </c>
      <c r="P50" s="21">
        <f>L50*1100</f>
        <v>25300</v>
      </c>
      <c r="Q50" s="14">
        <f t="shared" si="55"/>
        <v>1000181</v>
      </c>
      <c r="R50" s="21">
        <v>1000181</v>
      </c>
      <c r="S50" s="133" t="s">
        <v>776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777</v>
      </c>
      <c r="C51" s="26" t="s">
        <v>29</v>
      </c>
      <c r="D51" s="30" t="s">
        <v>631</v>
      </c>
      <c r="E51" s="30" t="s">
        <v>23</v>
      </c>
      <c r="F51" s="30" t="s">
        <v>29</v>
      </c>
      <c r="G51" s="30" t="s">
        <v>115</v>
      </c>
      <c r="H51" s="30" t="s">
        <v>243</v>
      </c>
      <c r="I51" s="37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6">L51*1210</f>
        <v>245630</v>
      </c>
      <c r="O51" s="21">
        <f t="shared" ref="O51:O52" si="57">(L51*2037)+3000</f>
        <v>416511</v>
      </c>
      <c r="P51" s="21">
        <f>L51*2500</f>
        <v>507500</v>
      </c>
      <c r="Q51" s="14">
        <f t="shared" ref="Q51:Q52" si="58">SUM(M51:P51)</f>
        <v>14687541</v>
      </c>
      <c r="R51" s="21" t="s">
        <v>94</v>
      </c>
      <c r="S51" s="21" t="s">
        <v>94</v>
      </c>
      <c r="T51" s="21" t="s">
        <v>94</v>
      </c>
      <c r="U51" s="30"/>
      <c r="V51" s="30"/>
    </row>
    <row r="52" spans="1:22" x14ac:dyDescent="0.25">
      <c r="A52" s="26">
        <v>51</v>
      </c>
      <c r="B52" s="30" t="s">
        <v>778</v>
      </c>
      <c r="C52" s="26" t="s">
        <v>29</v>
      </c>
      <c r="D52" s="30" t="s">
        <v>544</v>
      </c>
      <c r="E52" s="30" t="s">
        <v>23</v>
      </c>
      <c r="F52" s="30" t="s">
        <v>29</v>
      </c>
      <c r="G52" s="30" t="s">
        <v>779</v>
      </c>
      <c r="H52" s="30" t="s">
        <v>589</v>
      </c>
      <c r="I52" s="37">
        <v>44408</v>
      </c>
      <c r="J52" s="30">
        <v>4</v>
      </c>
      <c r="K52" s="30">
        <v>48</v>
      </c>
      <c r="L52" s="30">
        <v>48</v>
      </c>
      <c r="M52" s="23">
        <f>((L52*32000)+(L52*32000)*10%)+8250+((L52*150))</f>
        <v>1705050</v>
      </c>
      <c r="N52" s="21">
        <f t="shared" si="56"/>
        <v>58080</v>
      </c>
      <c r="O52" s="21">
        <f t="shared" si="57"/>
        <v>100776</v>
      </c>
      <c r="P52" s="21">
        <f>L52*1100</f>
        <v>52800</v>
      </c>
      <c r="Q52" s="14">
        <f t="shared" si="58"/>
        <v>1916706</v>
      </c>
      <c r="R52" s="21" t="s">
        <v>94</v>
      </c>
      <c r="S52" s="21" t="s">
        <v>94</v>
      </c>
      <c r="T52" s="21" t="s">
        <v>94</v>
      </c>
      <c r="U52" s="30"/>
      <c r="V52" s="30"/>
    </row>
  </sheetData>
  <autoFilter ref="A1:V45">
    <filterColumn colId="2">
      <filters>
        <filter val="CGK"/>
      </filters>
    </filterColumn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9"/>
  <sheetViews>
    <sheetView workbookViewId="0">
      <selection activeCell="B1" sqref="B1"/>
    </sheetView>
  </sheetViews>
  <sheetFormatPr defaultRowHeight="15" x14ac:dyDescent="0.25"/>
  <cols>
    <col min="1" max="1" width="4.28515625" bestFit="1" customWidth="1"/>
    <col min="2" max="2" width="12.7109375" bestFit="1" customWidth="1"/>
    <col min="3" max="3" width="7.7109375" bestFit="1" customWidth="1"/>
    <col min="4" max="4" width="22.28515625" customWidth="1"/>
    <col min="5" max="5" width="8.28515625" bestFit="1" customWidth="1"/>
    <col min="6" max="6" width="5.140625" bestFit="1" customWidth="1"/>
    <col min="7" max="7" width="5.7109375" bestFit="1" customWidth="1"/>
    <col min="8" max="8" width="8" bestFit="1" customWidth="1"/>
    <col min="9" max="9" width="9.85546875" bestFit="1" customWidth="1"/>
    <col min="10" max="10" width="4.28515625" bestFit="1" customWidth="1"/>
    <col min="11" max="11" width="7.28515625" bestFit="1" customWidth="1"/>
    <col min="12" max="12" width="7.5703125" bestFit="1" customWidth="1"/>
    <col min="13" max="13" width="10.28515625" bestFit="1" customWidth="1"/>
    <col min="14" max="15" width="8.85546875" bestFit="1" customWidth="1"/>
    <col min="16" max="16" width="10.7109375" customWidth="1"/>
    <col min="17" max="17" width="10.5703125" bestFit="1" customWidth="1"/>
  </cols>
  <sheetData>
    <row r="1" spans="1:17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x14ac:dyDescent="0.25">
      <c r="A2" s="98">
        <v>1</v>
      </c>
      <c r="B2" s="22" t="s">
        <v>378</v>
      </c>
      <c r="C2" s="8" t="s">
        <v>21</v>
      </c>
      <c r="D2" s="22" t="s">
        <v>379</v>
      </c>
      <c r="E2" s="22" t="s">
        <v>49</v>
      </c>
      <c r="F2" s="22" t="s">
        <v>21</v>
      </c>
      <c r="G2" s="22" t="s">
        <v>79</v>
      </c>
      <c r="H2" s="22" t="s">
        <v>210</v>
      </c>
      <c r="I2" s="66">
        <v>44268</v>
      </c>
      <c r="J2" s="22">
        <v>1</v>
      </c>
      <c r="K2" s="22">
        <v>15</v>
      </c>
      <c r="L2" s="22">
        <v>15</v>
      </c>
      <c r="M2" s="23">
        <v>214500</v>
      </c>
      <c r="N2" s="21">
        <v>13035</v>
      </c>
      <c r="O2" s="21">
        <v>37298</v>
      </c>
      <c r="P2" s="21">
        <v>16500</v>
      </c>
      <c r="Q2" s="14">
        <v>281333</v>
      </c>
    </row>
    <row r="3" spans="1:17" x14ac:dyDescent="0.25">
      <c r="A3" s="98">
        <v>2</v>
      </c>
      <c r="B3" s="86" t="s">
        <v>465</v>
      </c>
      <c r="C3" s="8" t="s">
        <v>21</v>
      </c>
      <c r="D3" s="86" t="s">
        <v>466</v>
      </c>
      <c r="E3" s="22" t="s">
        <v>49</v>
      </c>
      <c r="F3" s="86" t="s">
        <v>21</v>
      </c>
      <c r="G3" s="86" t="s">
        <v>79</v>
      </c>
      <c r="H3" s="86" t="s">
        <v>210</v>
      </c>
      <c r="I3" s="66">
        <v>44279</v>
      </c>
      <c r="J3" s="86">
        <v>2</v>
      </c>
      <c r="K3" s="87">
        <v>33</v>
      </c>
      <c r="L3" s="87">
        <v>33</v>
      </c>
      <c r="M3" s="23">
        <v>462000</v>
      </c>
      <c r="N3" s="23">
        <v>28677</v>
      </c>
      <c r="O3" s="23">
        <v>58055.6</v>
      </c>
      <c r="P3" s="23">
        <v>36300</v>
      </c>
      <c r="Q3" s="14">
        <v>585032.6</v>
      </c>
    </row>
    <row r="4" spans="1:17" x14ac:dyDescent="0.25">
      <c r="A4" s="98">
        <v>3</v>
      </c>
      <c r="B4" s="86" t="s">
        <v>467</v>
      </c>
      <c r="C4" s="8" t="s">
        <v>21</v>
      </c>
      <c r="D4" s="86" t="s">
        <v>357</v>
      </c>
      <c r="E4" s="22" t="s">
        <v>49</v>
      </c>
      <c r="F4" s="86" t="s">
        <v>21</v>
      </c>
      <c r="G4" s="86" t="s">
        <v>79</v>
      </c>
      <c r="H4" s="86" t="s">
        <v>210</v>
      </c>
      <c r="I4" s="66">
        <v>44279</v>
      </c>
      <c r="J4" s="86">
        <v>1</v>
      </c>
      <c r="K4" s="87">
        <v>31</v>
      </c>
      <c r="L4" s="87">
        <v>31</v>
      </c>
      <c r="M4" s="23">
        <v>434500</v>
      </c>
      <c r="N4" s="23">
        <v>26939</v>
      </c>
      <c r="O4" s="23">
        <v>55749.200000000004</v>
      </c>
      <c r="P4" s="23">
        <v>34100</v>
      </c>
      <c r="Q4" s="14">
        <v>551288.19999999995</v>
      </c>
    </row>
    <row r="5" spans="1:17" x14ac:dyDescent="0.25">
      <c r="A5" s="98">
        <v>4</v>
      </c>
      <c r="B5" s="86" t="s">
        <v>476</v>
      </c>
      <c r="C5" s="8" t="s">
        <v>21</v>
      </c>
      <c r="D5" s="86" t="s">
        <v>477</v>
      </c>
      <c r="E5" s="22" t="s">
        <v>49</v>
      </c>
      <c r="F5" s="86" t="s">
        <v>21</v>
      </c>
      <c r="G5" s="86" t="s">
        <v>79</v>
      </c>
      <c r="H5" s="86" t="s">
        <v>210</v>
      </c>
      <c r="I5" s="66">
        <v>44281</v>
      </c>
      <c r="J5" s="86">
        <v>1</v>
      </c>
      <c r="K5" s="87">
        <v>21</v>
      </c>
      <c r="L5" s="87">
        <v>21</v>
      </c>
      <c r="M5" s="23">
        <v>297000</v>
      </c>
      <c r="N5" s="23">
        <v>18249</v>
      </c>
      <c r="O5" s="23">
        <v>44217.2</v>
      </c>
      <c r="P5" s="23">
        <v>23100</v>
      </c>
      <c r="Q5" s="14">
        <v>382566.2</v>
      </c>
    </row>
    <row r="6" spans="1:17" x14ac:dyDescent="0.25">
      <c r="A6" s="98">
        <v>5</v>
      </c>
      <c r="B6" s="86" t="s">
        <v>487</v>
      </c>
      <c r="C6" s="8" t="s">
        <v>21</v>
      </c>
      <c r="D6" s="86" t="s">
        <v>488</v>
      </c>
      <c r="E6" s="22" t="s">
        <v>49</v>
      </c>
      <c r="F6" s="86" t="s">
        <v>21</v>
      </c>
      <c r="G6" s="86" t="s">
        <v>220</v>
      </c>
      <c r="H6" s="86" t="s">
        <v>419</v>
      </c>
      <c r="I6" s="37">
        <v>44294</v>
      </c>
      <c r="J6" s="86">
        <v>1</v>
      </c>
      <c r="K6" s="87">
        <v>30</v>
      </c>
      <c r="L6" s="87">
        <v>30</v>
      </c>
      <c r="M6" s="23">
        <f>((L6*8700)+(L6*8700)*10%)+8250+((0*150))</f>
        <v>295350</v>
      </c>
      <c r="N6" s="21">
        <f>L6*869</f>
        <v>26070</v>
      </c>
      <c r="O6" s="21">
        <f>(L6*1153.2)+20000</f>
        <v>54596</v>
      </c>
      <c r="P6" s="21">
        <f>L6*1100</f>
        <v>33000</v>
      </c>
      <c r="Q6" s="14">
        <f>SUM(M6:P6)</f>
        <v>409016</v>
      </c>
    </row>
    <row r="7" spans="1:17" x14ac:dyDescent="0.25">
      <c r="A7" s="98">
        <v>6</v>
      </c>
      <c r="B7" s="8" t="s">
        <v>558</v>
      </c>
      <c r="C7" s="8" t="s">
        <v>559</v>
      </c>
      <c r="D7" s="9" t="s">
        <v>97</v>
      </c>
      <c r="E7" s="9" t="s">
        <v>560</v>
      </c>
      <c r="F7" s="8" t="s">
        <v>29</v>
      </c>
      <c r="G7" s="8" t="s">
        <v>273</v>
      </c>
      <c r="H7" s="8" t="s">
        <v>561</v>
      </c>
      <c r="I7" s="66">
        <v>44279</v>
      </c>
      <c r="J7" s="99">
        <v>15</v>
      </c>
      <c r="K7" s="99">
        <v>149</v>
      </c>
      <c r="L7" s="99">
        <v>149</v>
      </c>
      <c r="M7" s="14">
        <f>((((L7*10600)+(L7*800))+10000)*10%)+(((L7*10600)+(L7*800))+10000)</f>
        <v>1879460</v>
      </c>
      <c r="N7" s="100">
        <f>L7*1210</f>
        <v>180290</v>
      </c>
      <c r="O7" s="100">
        <f>((1280*L7)+(400*L7)+(182*L7)+5000)*10%+((1280*L7)+(400*L7)+(182*L7)+5000)</f>
        <v>310681.8</v>
      </c>
      <c r="P7" s="100">
        <f>L7*1100</f>
        <v>163900</v>
      </c>
      <c r="Q7" s="14">
        <f>SUM(M7:P7)</f>
        <v>2534331.7999999998</v>
      </c>
    </row>
    <row r="8" spans="1:17" x14ac:dyDescent="0.25">
      <c r="A8" s="101">
        <v>7</v>
      </c>
      <c r="B8" s="30" t="s">
        <v>506</v>
      </c>
      <c r="C8" s="26" t="s">
        <v>29</v>
      </c>
      <c r="D8" s="30" t="s">
        <v>507</v>
      </c>
      <c r="E8" s="30" t="s">
        <v>49</v>
      </c>
      <c r="F8" s="30" t="s">
        <v>29</v>
      </c>
      <c r="G8" s="30" t="s">
        <v>76</v>
      </c>
      <c r="H8" s="30" t="s">
        <v>508</v>
      </c>
      <c r="I8" s="37">
        <v>44322</v>
      </c>
      <c r="J8" s="30">
        <v>7</v>
      </c>
      <c r="K8" s="30">
        <v>118</v>
      </c>
      <c r="L8" s="30">
        <v>118</v>
      </c>
      <c r="M8" s="23">
        <f>((L8*18000)+(L8*18000)*10%)+8250+((K8*150)+(K8*150)*10%)</f>
        <v>2364120</v>
      </c>
      <c r="N8" s="21">
        <f>L8*1210</f>
        <v>142780</v>
      </c>
      <c r="O8" s="21">
        <f>(L8*2037.2)+3000</f>
        <v>243389.6</v>
      </c>
      <c r="P8" s="21">
        <f>L8*1100</f>
        <v>129800</v>
      </c>
      <c r="Q8" s="14">
        <f>SUM(M8:P8)</f>
        <v>2880089.6</v>
      </c>
    </row>
    <row r="9" spans="1:17" x14ac:dyDescent="0.25">
      <c r="A9" s="194" t="s">
        <v>326</v>
      </c>
      <c r="B9" s="194"/>
      <c r="C9" s="194"/>
      <c r="D9" s="194"/>
      <c r="E9" s="194"/>
      <c r="F9" s="194"/>
      <c r="G9" s="194"/>
      <c r="H9" s="194"/>
      <c r="I9" s="194"/>
      <c r="J9" s="40"/>
      <c r="K9" s="40"/>
      <c r="L9" s="40"/>
      <c r="M9" s="40"/>
      <c r="N9" s="40"/>
      <c r="O9" s="40"/>
      <c r="P9" s="40"/>
      <c r="Q9" s="102">
        <f>SUM(Q2:Q8)</f>
        <v>7623657.4000000004</v>
      </c>
    </row>
  </sheetData>
  <mergeCells count="1">
    <mergeCell ref="A9:I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0" sqref="G20"/>
    </sheetView>
  </sheetViews>
  <sheetFormatPr defaultRowHeight="15" x14ac:dyDescent="0.25"/>
  <cols>
    <col min="1" max="1" width="6" customWidth="1"/>
    <col min="2" max="2" width="29.140625" bestFit="1" customWidth="1"/>
    <col min="3" max="3" width="15.28515625" bestFit="1" customWidth="1"/>
    <col min="4" max="4" width="13.85546875" bestFit="1" customWidth="1"/>
    <col min="5" max="5" width="24" bestFit="1" customWidth="1"/>
    <col min="6" max="6" width="11.85546875" bestFit="1" customWidth="1"/>
    <col min="7" max="8" width="10.5703125" bestFit="1" customWidth="1"/>
  </cols>
  <sheetData>
    <row r="1" spans="1:8" x14ac:dyDescent="0.25">
      <c r="A1" s="198" t="s">
        <v>126</v>
      </c>
      <c r="B1" s="198"/>
      <c r="C1" s="198"/>
      <c r="D1" s="198"/>
      <c r="E1" s="198"/>
      <c r="F1" s="198"/>
    </row>
    <row r="2" spans="1:8" x14ac:dyDescent="0.25">
      <c r="A2" s="198"/>
      <c r="B2" s="198"/>
      <c r="C2" s="198"/>
      <c r="D2" s="198"/>
      <c r="E2" s="198"/>
      <c r="F2" s="198"/>
    </row>
    <row r="3" spans="1:8" ht="15.75" thickBot="1" x14ac:dyDescent="0.3">
      <c r="A3" s="195" t="s">
        <v>128</v>
      </c>
      <c r="B3" s="196"/>
      <c r="C3" s="196"/>
      <c r="D3" s="196"/>
      <c r="E3" s="196"/>
      <c r="F3" s="197"/>
    </row>
    <row r="4" spans="1:8" x14ac:dyDescent="0.25">
      <c r="A4" s="31" t="s">
        <v>129</v>
      </c>
      <c r="B4" s="31" t="s">
        <v>130</v>
      </c>
      <c r="C4" s="31" t="s">
        <v>131</v>
      </c>
      <c r="D4" s="31" t="s">
        <v>132</v>
      </c>
      <c r="E4" s="31" t="s">
        <v>133</v>
      </c>
      <c r="F4" s="31" t="s">
        <v>134</v>
      </c>
    </row>
    <row r="5" spans="1:8" x14ac:dyDescent="0.25">
      <c r="A5" s="30">
        <v>1</v>
      </c>
      <c r="B5" s="30" t="s">
        <v>135</v>
      </c>
      <c r="C5" s="32">
        <v>43591000</v>
      </c>
      <c r="D5" s="21">
        <v>43591000</v>
      </c>
      <c r="E5" s="33" t="s">
        <v>136</v>
      </c>
      <c r="F5" s="30" t="s">
        <v>27</v>
      </c>
    </row>
    <row r="7" spans="1:8" x14ac:dyDescent="0.25">
      <c r="A7" s="198" t="s">
        <v>284</v>
      </c>
      <c r="B7" s="198"/>
      <c r="C7" s="198"/>
      <c r="D7" s="198"/>
      <c r="E7" s="198"/>
      <c r="F7" s="198"/>
    </row>
    <row r="8" spans="1:8" x14ac:dyDescent="0.25">
      <c r="A8" s="198"/>
      <c r="B8" s="198"/>
      <c r="C8" s="198"/>
      <c r="D8" s="198"/>
      <c r="E8" s="198"/>
      <c r="F8" s="198"/>
    </row>
    <row r="9" spans="1:8" ht="15.75" thickBot="1" x14ac:dyDescent="0.3">
      <c r="A9" s="195" t="s">
        <v>395</v>
      </c>
      <c r="B9" s="196"/>
      <c r="C9" s="196"/>
      <c r="D9" s="196"/>
      <c r="E9" s="196"/>
      <c r="F9" s="197"/>
    </row>
    <row r="10" spans="1:8" x14ac:dyDescent="0.25">
      <c r="A10" s="31" t="s">
        <v>129</v>
      </c>
      <c r="B10" s="31" t="s">
        <v>130</v>
      </c>
      <c r="C10" s="31" t="s">
        <v>131</v>
      </c>
      <c r="D10" s="31" t="s">
        <v>132</v>
      </c>
      <c r="E10" s="31" t="s">
        <v>133</v>
      </c>
      <c r="F10" s="31" t="s">
        <v>134</v>
      </c>
    </row>
    <row r="11" spans="1:8" x14ac:dyDescent="0.25">
      <c r="A11" s="40">
        <v>1</v>
      </c>
      <c r="B11" s="40" t="s">
        <v>285</v>
      </c>
      <c r="C11" s="42">
        <v>56625000</v>
      </c>
      <c r="D11" s="42">
        <v>56625000</v>
      </c>
      <c r="E11" s="43" t="s">
        <v>286</v>
      </c>
      <c r="F11" s="40" t="s">
        <v>27</v>
      </c>
    </row>
    <row r="13" spans="1:8" x14ac:dyDescent="0.25">
      <c r="A13" s="199" t="s">
        <v>416</v>
      </c>
      <c r="B13" s="199"/>
      <c r="C13" s="199"/>
      <c r="D13" s="199"/>
      <c r="E13" s="199"/>
      <c r="F13" s="199"/>
      <c r="G13" s="199"/>
      <c r="H13" s="199"/>
    </row>
    <row r="14" spans="1:8" x14ac:dyDescent="0.25">
      <c r="A14" s="31" t="s">
        <v>129</v>
      </c>
      <c r="B14" s="31" t="s">
        <v>130</v>
      </c>
      <c r="C14" s="31" t="s">
        <v>131</v>
      </c>
      <c r="D14" s="31" t="s">
        <v>132</v>
      </c>
      <c r="E14" s="31" t="s">
        <v>133</v>
      </c>
      <c r="F14" s="31" t="s">
        <v>134</v>
      </c>
      <c r="G14" s="8" t="s">
        <v>328</v>
      </c>
      <c r="H14" s="8" t="s">
        <v>342</v>
      </c>
    </row>
    <row r="15" spans="1:8" x14ac:dyDescent="0.25">
      <c r="A15" s="50">
        <v>1</v>
      </c>
      <c r="B15" s="50" t="s">
        <v>287</v>
      </c>
      <c r="C15" s="51">
        <v>121707500</v>
      </c>
      <c r="D15" s="51">
        <v>132944440</v>
      </c>
      <c r="E15" s="50" t="s">
        <v>469</v>
      </c>
      <c r="F15" s="50" t="s">
        <v>27</v>
      </c>
      <c r="G15" s="50" t="s">
        <v>348</v>
      </c>
      <c r="H15" s="62" t="s">
        <v>336</v>
      </c>
    </row>
  </sheetData>
  <mergeCells count="5">
    <mergeCell ref="A3:F3"/>
    <mergeCell ref="A1:F2"/>
    <mergeCell ref="A7:F8"/>
    <mergeCell ref="A9:F9"/>
    <mergeCell ref="A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DIMAS</vt:lpstr>
      <vt:lpstr>Projek</vt:lpstr>
      <vt:lpstr>Rekap Outstanding 2021</vt:lpstr>
      <vt:lpstr>OUTSTANDING LENGKAP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2021-07-29T12:32:25Z</dcterms:modified>
</cp:coreProperties>
</file>