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CGK\2. REPORT MEETING TONASE CGK APRIL 2021\"/>
    </mc:Choice>
  </mc:AlternateContent>
  <bookViews>
    <workbookView xWindow="0" yWindow="0" windowWidth="24000" windowHeight="9735" firstSheet="1" activeTab="1"/>
  </bookViews>
  <sheets>
    <sheet name="ANALYSYS CONTROL" sheetId="11" r:id="rId1"/>
    <sheet name="SDM MINGGUAN" sheetId="3" r:id="rId2"/>
    <sheet name="EXE.SUMMARY REPORT" sheetId="15" r:id="rId3"/>
    <sheet name="TOTAL TONASE JUNI 2021" sheetId="16" r:id="rId4"/>
    <sheet name="DATA VOID" sheetId="17" r:id="rId5"/>
    <sheet name="INVENTORY" sheetId="12" state="hidden" r:id="rId6"/>
    <sheet name="UPDATE INVENTORY" sheetId="13" r:id="rId7"/>
  </sheets>
  <definedNames>
    <definedName name="_xlnm._FilterDatabase" localSheetId="4" hidden="1">'DATA VOID'!$A$3:$H$106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7" l="1"/>
  <c r="K4" i="17"/>
  <c r="E24" i="11" l="1"/>
  <c r="K51" i="11" l="1"/>
  <c r="G51" i="11"/>
  <c r="H51" i="11"/>
  <c r="F51" i="11"/>
  <c r="C9" i="3" l="1"/>
  <c r="I47" i="11" l="1"/>
  <c r="L47" i="11" s="1"/>
  <c r="E47" i="11"/>
  <c r="J47" i="11" s="1"/>
  <c r="I46" i="11"/>
  <c r="L46" i="11" s="1"/>
  <c r="E46" i="11"/>
  <c r="J46" i="11" s="1"/>
  <c r="I45" i="11"/>
  <c r="L45" i="11" s="1"/>
  <c r="E45" i="11"/>
  <c r="J45" i="11" s="1"/>
  <c r="I44" i="11"/>
  <c r="E44" i="11"/>
  <c r="J44" i="11" s="1"/>
  <c r="A45" i="11"/>
  <c r="A46" i="11"/>
  <c r="A47" i="11"/>
  <c r="A48" i="11"/>
  <c r="A49" i="11"/>
  <c r="A50" i="11"/>
  <c r="A44" i="11"/>
  <c r="K35" i="11"/>
  <c r="H35" i="11"/>
  <c r="E35" i="11"/>
  <c r="K34" i="11"/>
  <c r="H34" i="11"/>
  <c r="E34" i="11"/>
  <c r="K33" i="11"/>
  <c r="H33" i="11"/>
  <c r="E33" i="11"/>
  <c r="K32" i="11"/>
  <c r="H32" i="11"/>
  <c r="E32" i="11"/>
  <c r="A33" i="11"/>
  <c r="A34" i="11"/>
  <c r="A35" i="11"/>
  <c r="A36" i="11"/>
  <c r="A37" i="11"/>
  <c r="A38" i="11"/>
  <c r="A32" i="11"/>
  <c r="A20" i="11"/>
  <c r="A21" i="11"/>
  <c r="A22" i="11"/>
  <c r="A23" i="11"/>
  <c r="A24" i="11"/>
  <c r="A25" i="11"/>
  <c r="A19" i="11"/>
  <c r="J22" i="11"/>
  <c r="I22" i="11"/>
  <c r="M22" i="11" s="1"/>
  <c r="E22" i="11"/>
  <c r="K22" i="11" s="1"/>
  <c r="J21" i="11"/>
  <c r="I21" i="11"/>
  <c r="M21" i="11" s="1"/>
  <c r="E21" i="11"/>
  <c r="K21" i="11" s="1"/>
  <c r="J20" i="11"/>
  <c r="I20" i="11"/>
  <c r="M20" i="11" s="1"/>
  <c r="E20" i="11"/>
  <c r="K20" i="11" s="1"/>
  <c r="J19" i="11"/>
  <c r="I19" i="11"/>
  <c r="M19" i="11" s="1"/>
  <c r="E19" i="11"/>
  <c r="K19" i="11" s="1"/>
  <c r="N11" i="11"/>
  <c r="M11" i="11"/>
  <c r="H11" i="11"/>
  <c r="E11" i="11"/>
  <c r="J11" i="11" s="1"/>
  <c r="N10" i="11"/>
  <c r="M10" i="11"/>
  <c r="H10" i="11"/>
  <c r="E10" i="11"/>
  <c r="J10" i="11" s="1"/>
  <c r="N9" i="11"/>
  <c r="M9" i="11"/>
  <c r="H9" i="11"/>
  <c r="E9" i="11"/>
  <c r="J9" i="11" s="1"/>
  <c r="N8" i="11"/>
  <c r="M8" i="11"/>
  <c r="H8" i="11"/>
  <c r="E8" i="11"/>
  <c r="J8" i="11" s="1"/>
  <c r="L33" i="11" l="1"/>
  <c r="L32" i="11"/>
  <c r="O32" i="11" s="1"/>
  <c r="L44" i="11"/>
  <c r="I9" i="11"/>
  <c r="L34" i="11"/>
  <c r="M34" i="11" s="1"/>
  <c r="I11" i="11"/>
  <c r="L35" i="11"/>
  <c r="O35" i="11" s="1"/>
  <c r="O33" i="11"/>
  <c r="M33" i="11"/>
  <c r="I8" i="11"/>
  <c r="I10" i="11"/>
  <c r="I31" i="15"/>
  <c r="M32" i="11" l="1"/>
  <c r="M35" i="11"/>
  <c r="O34" i="11"/>
  <c r="D13" i="15" l="1"/>
  <c r="K15" i="11" l="1"/>
  <c r="D32" i="3" l="1"/>
  <c r="D33" i="3"/>
  <c r="D34" i="3"/>
  <c r="D35" i="3"/>
  <c r="D36" i="3"/>
  <c r="D37" i="3"/>
  <c r="D31" i="3"/>
  <c r="J23" i="11"/>
  <c r="J24" i="11"/>
  <c r="J25" i="11"/>
  <c r="G33" i="16" l="1"/>
  <c r="G20" i="16" l="1"/>
  <c r="G26" i="11" l="1"/>
  <c r="G6" i="16" l="1"/>
  <c r="F28" i="15" l="1"/>
  <c r="F27" i="15"/>
  <c r="F26" i="15"/>
  <c r="F25" i="15"/>
  <c r="F24" i="15"/>
  <c r="F23" i="15"/>
  <c r="I23" i="11" l="1"/>
  <c r="M23" i="11" s="1"/>
  <c r="I24" i="11"/>
  <c r="M24" i="11" s="1"/>
  <c r="I25" i="11"/>
  <c r="M25" i="11" s="1"/>
  <c r="I26" i="11" l="1"/>
  <c r="C31" i="15"/>
  <c r="G29" i="15"/>
  <c r="G31" i="15" s="1"/>
  <c r="E28" i="15"/>
  <c r="E27" i="15"/>
  <c r="E26" i="15"/>
  <c r="J25" i="15"/>
  <c r="H25" i="15"/>
  <c r="E25" i="15"/>
  <c r="J24" i="15"/>
  <c r="H24" i="15"/>
  <c r="E24" i="15"/>
  <c r="J23" i="15"/>
  <c r="H23" i="15"/>
  <c r="E23" i="15"/>
  <c r="B11" i="16" l="1"/>
  <c r="B45" i="11"/>
  <c r="B46" i="11"/>
  <c r="B47" i="11"/>
  <c r="B48" i="11"/>
  <c r="B49" i="11"/>
  <c r="B50" i="11"/>
  <c r="B44" i="11"/>
  <c r="B33" i="11"/>
  <c r="B34" i="11"/>
  <c r="B35" i="11"/>
  <c r="B36" i="11"/>
  <c r="B37" i="11"/>
  <c r="B38" i="11"/>
  <c r="B32" i="11"/>
  <c r="B20" i="11"/>
  <c r="B21" i="11"/>
  <c r="B22" i="11"/>
  <c r="B23" i="11"/>
  <c r="B24" i="11"/>
  <c r="B25" i="11"/>
  <c r="B19" i="11"/>
  <c r="C13" i="3" l="1"/>
  <c r="C14" i="3"/>
  <c r="H32" i="3" l="1"/>
  <c r="H33" i="3"/>
  <c r="H34" i="3"/>
  <c r="H35" i="3"/>
  <c r="H36" i="3"/>
  <c r="H37" i="3"/>
  <c r="H31" i="3"/>
  <c r="E20" i="3" l="1"/>
  <c r="E21" i="3"/>
  <c r="E22" i="3"/>
  <c r="E23" i="3"/>
  <c r="E24" i="3"/>
  <c r="E25" i="3"/>
  <c r="D20" i="3"/>
  <c r="D21" i="3"/>
  <c r="D22" i="3"/>
  <c r="D23" i="3"/>
  <c r="D24" i="3"/>
  <c r="D25" i="3"/>
  <c r="C24" i="3"/>
  <c r="C25" i="3"/>
  <c r="B25" i="3"/>
  <c r="F59" i="13" l="1"/>
  <c r="D8" i="15" l="1"/>
  <c r="D9" i="15"/>
  <c r="D10" i="15"/>
  <c r="D11" i="15"/>
  <c r="D12" i="15"/>
  <c r="D14" i="15"/>
  <c r="D7" i="15"/>
  <c r="I15" i="15"/>
  <c r="C15" i="15"/>
  <c r="D15" i="15" l="1"/>
  <c r="J20" i="3"/>
  <c r="J21" i="3"/>
  <c r="J22" i="3"/>
  <c r="J23" i="3"/>
  <c r="J24" i="3"/>
  <c r="J25" i="3"/>
  <c r="J19" i="3"/>
  <c r="L9" i="3"/>
  <c r="L10" i="3"/>
  <c r="L11" i="3"/>
  <c r="L12" i="3"/>
  <c r="L13" i="3"/>
  <c r="L14" i="3"/>
  <c r="L8" i="3"/>
  <c r="J9" i="3"/>
  <c r="J10" i="3"/>
  <c r="J11" i="3"/>
  <c r="J12" i="3"/>
  <c r="J13" i="3"/>
  <c r="J14" i="3"/>
  <c r="J8" i="3"/>
  <c r="I9" i="3"/>
  <c r="I10" i="3"/>
  <c r="I11" i="3"/>
  <c r="I12" i="3"/>
  <c r="I13" i="3"/>
  <c r="I14" i="3"/>
  <c r="I8" i="3"/>
  <c r="N39" i="11"/>
  <c r="L26" i="11"/>
  <c r="M26" i="11" s="1"/>
  <c r="N12" i="11"/>
  <c r="N13" i="11"/>
  <c r="N14" i="11"/>
  <c r="M12" i="11"/>
  <c r="M13" i="11"/>
  <c r="M14" i="11"/>
  <c r="L15" i="11"/>
  <c r="D14" i="3"/>
  <c r="B37" i="3" l="1"/>
  <c r="C37" i="3"/>
  <c r="F25" i="3"/>
  <c r="H14" i="3"/>
  <c r="A14" i="3"/>
  <c r="A25" i="3" s="1"/>
  <c r="B14" i="3"/>
  <c r="G14" i="3"/>
  <c r="E14" i="3"/>
  <c r="D51" i="11"/>
  <c r="C51" i="11"/>
  <c r="I50" i="11"/>
  <c r="L50" i="11" s="1"/>
  <c r="E50" i="11"/>
  <c r="J39" i="11"/>
  <c r="I39" i="11"/>
  <c r="G39" i="11"/>
  <c r="F39" i="11"/>
  <c r="D39" i="11"/>
  <c r="C39" i="11"/>
  <c r="K38" i="11"/>
  <c r="H37" i="11"/>
  <c r="H38" i="11"/>
  <c r="E38" i="11"/>
  <c r="H26" i="11"/>
  <c r="F26" i="11"/>
  <c r="D26" i="11"/>
  <c r="C26" i="11"/>
  <c r="E25" i="11"/>
  <c r="K25" i="11" s="1"/>
  <c r="G15" i="11"/>
  <c r="M15" i="11" s="1"/>
  <c r="F15" i="11"/>
  <c r="D15" i="11"/>
  <c r="C15" i="11"/>
  <c r="H14" i="11"/>
  <c r="E14" i="11"/>
  <c r="J50" i="11" l="1"/>
  <c r="N15" i="11"/>
  <c r="I14" i="11"/>
  <c r="J14" i="11"/>
  <c r="E37" i="3"/>
  <c r="G37" i="3" s="1"/>
  <c r="A37" i="3"/>
  <c r="G25" i="3"/>
  <c r="I25" i="3" s="1"/>
  <c r="K14" i="3"/>
  <c r="L38" i="11"/>
  <c r="O38" i="11" l="1"/>
  <c r="M38" i="11"/>
  <c r="A9" i="3" l="1"/>
  <c r="A32" i="3" s="1"/>
  <c r="A10" i="3"/>
  <c r="A21" i="3" s="1"/>
  <c r="A11" i="3"/>
  <c r="A34" i="3" s="1"/>
  <c r="A12" i="3"/>
  <c r="A35" i="3" s="1"/>
  <c r="A13" i="3"/>
  <c r="A36" i="3" s="1"/>
  <c r="A8" i="3"/>
  <c r="A31" i="3" s="1"/>
  <c r="A19" i="3" l="1"/>
  <c r="A20" i="3"/>
  <c r="A24" i="3"/>
  <c r="A23" i="3"/>
  <c r="A22" i="3"/>
  <c r="A33" i="3"/>
  <c r="H20" i="13" l="1"/>
  <c r="H21" i="13"/>
  <c r="H22" i="13"/>
  <c r="H23" i="13"/>
  <c r="H24" i="13"/>
  <c r="H25" i="13"/>
  <c r="D26" i="13"/>
  <c r="E26" i="13"/>
  <c r="F26" i="13"/>
  <c r="G26" i="13"/>
  <c r="H27" i="13"/>
  <c r="H28" i="13"/>
  <c r="C29" i="13"/>
  <c r="D29" i="13"/>
  <c r="F29" i="13"/>
  <c r="J29" i="13"/>
  <c r="D32" i="13"/>
  <c r="F32" i="13"/>
  <c r="D33" i="13"/>
  <c r="F33" i="13"/>
  <c r="E35" i="13"/>
  <c r="E38" i="13"/>
  <c r="E41" i="13"/>
  <c r="D53" i="13"/>
  <c r="E53" i="13"/>
  <c r="G53" i="13"/>
  <c r="F38" i="13" l="1"/>
  <c r="G35" i="13"/>
  <c r="H26" i="13"/>
  <c r="I20" i="13" s="1"/>
  <c r="K20" i="13" s="1"/>
  <c r="H33" i="13"/>
  <c r="J33" i="13" s="1"/>
  <c r="F53" i="13"/>
  <c r="I27" i="13"/>
  <c r="K27" i="13" s="1"/>
  <c r="H32" i="13"/>
  <c r="J32" i="13" s="1"/>
  <c r="D30" i="13"/>
  <c r="H29" i="13"/>
  <c r="K53" i="13" l="1"/>
  <c r="H53" i="13"/>
  <c r="I29" i="13"/>
  <c r="D38" i="3" l="1"/>
  <c r="E14" i="15" s="1"/>
  <c r="D32" i="16" s="1"/>
  <c r="D19" i="3"/>
  <c r="C20" i="3"/>
  <c r="C21" i="3"/>
  <c r="C22" i="3"/>
  <c r="C23" i="3"/>
  <c r="C19" i="3"/>
  <c r="C37" i="16" l="1"/>
  <c r="D37" i="16" s="1"/>
  <c r="F14" i="15"/>
  <c r="H14" i="15"/>
  <c r="G14" i="15"/>
  <c r="C26" i="3"/>
  <c r="E9" i="15" s="1"/>
  <c r="D16" i="16" s="1"/>
  <c r="D26" i="3"/>
  <c r="E10" i="15" s="1"/>
  <c r="D17" i="16" l="1"/>
  <c r="C24" i="16" s="1"/>
  <c r="D24" i="16" s="1"/>
  <c r="C23" i="16"/>
  <c r="D23" i="16" s="1"/>
  <c r="H10" i="15"/>
  <c r="H9" i="15"/>
  <c r="F9" i="15"/>
  <c r="G9" i="15"/>
  <c r="F10" i="15"/>
  <c r="G10" i="15"/>
  <c r="F30" i="15" l="1"/>
  <c r="E30" i="15"/>
  <c r="B32" i="3"/>
  <c r="B33" i="3"/>
  <c r="B34" i="3"/>
  <c r="B35" i="3"/>
  <c r="B36" i="3"/>
  <c r="B31" i="3"/>
  <c r="B20" i="3"/>
  <c r="B21" i="3"/>
  <c r="B22" i="3"/>
  <c r="B23" i="3"/>
  <c r="B24" i="3"/>
  <c r="B19" i="3"/>
  <c r="B9" i="3"/>
  <c r="B10" i="3"/>
  <c r="B11" i="3"/>
  <c r="B12" i="3"/>
  <c r="B13" i="3"/>
  <c r="B8" i="3"/>
  <c r="L15" i="3" l="1"/>
  <c r="K8" i="15" s="1"/>
  <c r="C32" i="3"/>
  <c r="C33" i="3"/>
  <c r="C34" i="3"/>
  <c r="C35" i="3"/>
  <c r="C36" i="3"/>
  <c r="G7" i="12" l="1"/>
  <c r="G5" i="12"/>
  <c r="S7" i="13"/>
  <c r="F65" i="12" l="1"/>
  <c r="E65" i="12"/>
  <c r="F60" i="12"/>
  <c r="E60" i="12"/>
  <c r="F55" i="12"/>
  <c r="E55" i="12"/>
  <c r="F52" i="12"/>
  <c r="E52" i="12"/>
  <c r="F49" i="12"/>
  <c r="E49" i="12"/>
  <c r="F38" i="12"/>
  <c r="F32" i="12"/>
  <c r="E38" i="12"/>
  <c r="E32" i="12"/>
  <c r="F26" i="12"/>
  <c r="E26" i="12"/>
  <c r="G26" i="12"/>
  <c r="F18" i="12"/>
  <c r="F20" i="12" s="1"/>
  <c r="E20" i="12"/>
  <c r="G20" i="12"/>
  <c r="G12" i="12"/>
  <c r="E12" i="12"/>
  <c r="F9" i="12"/>
  <c r="F12" i="12" s="1"/>
  <c r="E8" i="12"/>
  <c r="F8" i="12"/>
  <c r="G8" i="12" s="1"/>
  <c r="C31" i="3"/>
  <c r="C38" i="3" s="1"/>
  <c r="E13" i="15" s="1"/>
  <c r="D31" i="16" s="1"/>
  <c r="C36" i="16" l="1"/>
  <c r="D36" i="16" s="1"/>
  <c r="C33" i="16"/>
  <c r="F33" i="16"/>
  <c r="E33" i="16"/>
  <c r="F13" i="15"/>
  <c r="H13" i="15"/>
  <c r="G13" i="15"/>
  <c r="J13" i="15"/>
  <c r="F20" i="3"/>
  <c r="F21" i="3"/>
  <c r="F22" i="3"/>
  <c r="F23" i="3"/>
  <c r="F24" i="3"/>
  <c r="F19" i="3"/>
  <c r="E19" i="3"/>
  <c r="E36" i="16" l="1"/>
  <c r="F36" i="16" s="1"/>
  <c r="D33" i="16"/>
  <c r="E26" i="3"/>
  <c r="E11" i="15" s="1"/>
  <c r="D18" i="16" s="1"/>
  <c r="J26" i="3"/>
  <c r="K9" i="15" s="1"/>
  <c r="F26" i="3"/>
  <c r="E12" i="15" s="1"/>
  <c r="D9" i="3"/>
  <c r="D10" i="3"/>
  <c r="D11" i="3"/>
  <c r="D12" i="3"/>
  <c r="D13" i="3"/>
  <c r="D8" i="3"/>
  <c r="G9" i="3"/>
  <c r="C10" i="3"/>
  <c r="C11" i="3"/>
  <c r="C12" i="3"/>
  <c r="C8" i="3"/>
  <c r="D19" i="16" l="1"/>
  <c r="C26" i="16" s="1"/>
  <c r="D26" i="16" s="1"/>
  <c r="C25" i="16"/>
  <c r="D25" i="16" s="1"/>
  <c r="C20" i="16"/>
  <c r="F29" i="15"/>
  <c r="J29" i="15"/>
  <c r="D31" i="15"/>
  <c r="E29" i="15"/>
  <c r="H29" i="15"/>
  <c r="H36" i="16"/>
  <c r="G36" i="16"/>
  <c r="F20" i="16"/>
  <c r="E20" i="16"/>
  <c r="H11" i="15"/>
  <c r="H12" i="15"/>
  <c r="G12" i="15"/>
  <c r="F12" i="15"/>
  <c r="F11" i="15"/>
  <c r="G11" i="15"/>
  <c r="J9" i="15"/>
  <c r="I15" i="3"/>
  <c r="D15" i="3"/>
  <c r="E8" i="15" s="1"/>
  <c r="J15" i="3"/>
  <c r="C15" i="3"/>
  <c r="E7" i="15" s="1"/>
  <c r="G8" i="3"/>
  <c r="I49" i="11"/>
  <c r="I51" i="11" s="1"/>
  <c r="L51" i="11" s="1"/>
  <c r="E49" i="11"/>
  <c r="J49" i="11" s="1"/>
  <c r="J51" i="11" s="1"/>
  <c r="I48" i="11"/>
  <c r="E48" i="11"/>
  <c r="J48" i="11" s="1"/>
  <c r="K37" i="11"/>
  <c r="E37" i="11"/>
  <c r="K36" i="11"/>
  <c r="H36" i="11"/>
  <c r="E36" i="11"/>
  <c r="K24" i="11"/>
  <c r="E23" i="11"/>
  <c r="K23" i="11" s="1"/>
  <c r="E15" i="11"/>
  <c r="E13" i="11"/>
  <c r="E12" i="11"/>
  <c r="L48" i="11" l="1"/>
  <c r="D5" i="16"/>
  <c r="C10" i="16" s="1"/>
  <c r="D4" i="16"/>
  <c r="C9" i="16" s="1"/>
  <c r="G7" i="15"/>
  <c r="L49" i="11"/>
  <c r="C6" i="16"/>
  <c r="J31" i="15"/>
  <c r="F31" i="15"/>
  <c r="E31" i="15"/>
  <c r="H31" i="15"/>
  <c r="F6" i="16"/>
  <c r="L9" i="15"/>
  <c r="E6" i="16"/>
  <c r="E15" i="15"/>
  <c r="H15" i="15" s="1"/>
  <c r="H8" i="15"/>
  <c r="E23" i="16"/>
  <c r="D20" i="16"/>
  <c r="H7" i="15"/>
  <c r="K7" i="15"/>
  <c r="I13" i="11"/>
  <c r="J13" i="11"/>
  <c r="I12" i="11"/>
  <c r="J12" i="11"/>
  <c r="J8" i="15"/>
  <c r="F8" i="15"/>
  <c r="L8" i="15" s="1"/>
  <c r="G8" i="15"/>
  <c r="F7" i="15"/>
  <c r="J7" i="15"/>
  <c r="H39" i="11"/>
  <c r="K26" i="11"/>
  <c r="E51" i="11"/>
  <c r="E39" i="11"/>
  <c r="J26" i="11"/>
  <c r="E26" i="11"/>
  <c r="L36" i="11"/>
  <c r="L37" i="11"/>
  <c r="H12" i="11"/>
  <c r="H15" i="11"/>
  <c r="K39" i="11"/>
  <c r="H13" i="11"/>
  <c r="F10" i="16" l="1"/>
  <c r="D10" i="16"/>
  <c r="F9" i="16"/>
  <c r="D9" i="16"/>
  <c r="E10" i="16"/>
  <c r="E9" i="16"/>
  <c r="G23" i="16"/>
  <c r="F23" i="16"/>
  <c r="G10" i="16"/>
  <c r="G9" i="16"/>
  <c r="C11" i="16"/>
  <c r="H23" i="16"/>
  <c r="G15" i="15"/>
  <c r="F15" i="15"/>
  <c r="O36" i="11"/>
  <c r="M36" i="11"/>
  <c r="D6" i="16"/>
  <c r="O37" i="11"/>
  <c r="M37" i="11"/>
  <c r="L7" i="15"/>
  <c r="J15" i="11"/>
  <c r="H38" i="3"/>
  <c r="K13" i="15" s="1"/>
  <c r="L13" i="15" s="1"/>
  <c r="I15" i="11"/>
  <c r="E11" i="16" l="1"/>
  <c r="D11" i="16"/>
  <c r="G11" i="16"/>
  <c r="M39" i="11"/>
  <c r="K15" i="15"/>
  <c r="L15" i="15" s="1"/>
  <c r="L39" i="11"/>
  <c r="O39" i="11" s="1"/>
  <c r="E32" i="3"/>
  <c r="G32" i="3" s="1"/>
  <c r="E33" i="3"/>
  <c r="G33" i="3" s="1"/>
  <c r="E34" i="3"/>
  <c r="G34" i="3" s="1"/>
  <c r="E35" i="3"/>
  <c r="G35" i="3" s="1"/>
  <c r="E36" i="3"/>
  <c r="E31" i="3"/>
  <c r="E38" i="3" l="1"/>
  <c r="F31" i="3" s="1"/>
  <c r="G36" i="3"/>
  <c r="K9" i="3" l="1"/>
  <c r="K10" i="3"/>
  <c r="K11" i="3"/>
  <c r="K12" i="3"/>
  <c r="K13" i="3"/>
  <c r="K8" i="3"/>
  <c r="H9" i="3"/>
  <c r="H10" i="3"/>
  <c r="H11" i="3"/>
  <c r="H12" i="3"/>
  <c r="H13" i="3"/>
  <c r="H8" i="3"/>
  <c r="G10" i="3"/>
  <c r="G11" i="3"/>
  <c r="G12" i="3"/>
  <c r="G13" i="3"/>
  <c r="E9" i="3"/>
  <c r="E10" i="3"/>
  <c r="E11" i="3"/>
  <c r="E12" i="3"/>
  <c r="E13" i="3"/>
  <c r="E8" i="3"/>
  <c r="H15" i="3" l="1"/>
  <c r="E15" i="3"/>
  <c r="F8" i="3"/>
  <c r="K15" i="3"/>
  <c r="G15" i="3"/>
  <c r="G31" i="3" l="1"/>
  <c r="G38" i="3" s="1"/>
  <c r="G22" i="3" l="1"/>
  <c r="I22" i="3" s="1"/>
  <c r="G19" i="3" l="1"/>
  <c r="G23" i="3"/>
  <c r="I23" i="3" s="1"/>
  <c r="G20" i="3"/>
  <c r="I20" i="3" s="1"/>
  <c r="G24" i="3"/>
  <c r="I24" i="3" s="1"/>
  <c r="G21" i="3"/>
  <c r="I21" i="3" s="1"/>
  <c r="I19" i="3" l="1"/>
  <c r="I26" i="3" s="1"/>
  <c r="G26" i="3"/>
  <c r="H19" i="3" s="1"/>
</calcChain>
</file>

<file path=xl/sharedStrings.xml><?xml version="1.0" encoding="utf-8"?>
<sst xmlns="http://schemas.openxmlformats.org/spreadsheetml/2006/main" count="1070" uniqueCount="440">
  <si>
    <t>PT BANGUN DESA LOGISTINDO</t>
  </si>
  <si>
    <t>AIRLINES</t>
  </si>
  <si>
    <t>UNIT ACTIVITY</t>
  </si>
  <si>
    <t>RATIO SDM</t>
  </si>
  <si>
    <t>REMARKS</t>
  </si>
  <si>
    <t>RATA2 (DAILY)</t>
  </si>
  <si>
    <t>(+/-)</t>
  </si>
  <si>
    <t>%</t>
  </si>
  <si>
    <t>TOTAL ALOKASI SDM / DAY</t>
  </si>
  <si>
    <t>KONKLUSI</t>
  </si>
  <si>
    <t>LION GROUP</t>
  </si>
  <si>
    <t>OUTGOING (KGS)</t>
  </si>
  <si>
    <t xml:space="preserve">INCOMING (KGS) </t>
  </si>
  <si>
    <t xml:space="preserve">STATUS  </t>
  </si>
  <si>
    <t>ACHIVEMENT</t>
  </si>
  <si>
    <t>INTERNATIONAL</t>
  </si>
  <si>
    <t>EXPORT (KGS)</t>
  </si>
  <si>
    <t xml:space="preserve">IMPORT (KGS) </t>
  </si>
  <si>
    <t>PLP (KGS)</t>
  </si>
  <si>
    <t>TRANSIT (OTHER CARRIERS) (KGS)</t>
  </si>
  <si>
    <t xml:space="preserve">FREIGHTER </t>
  </si>
  <si>
    <t>JUMLAH KUMULATIF</t>
  </si>
  <si>
    <t>DIVISI</t>
  </si>
  <si>
    <t>OUTGOING</t>
  </si>
  <si>
    <t>INCOMING</t>
  </si>
  <si>
    <t>JUMLAH</t>
  </si>
  <si>
    <t>EXPORT</t>
  </si>
  <si>
    <t>INTERNASIONAL</t>
  </si>
  <si>
    <t>IMPORT</t>
  </si>
  <si>
    <t>FREIGHTER</t>
  </si>
  <si>
    <t>PLAN SDM &amp; AKTUAL BERDASARKAN MANIFEST ONBOARD</t>
  </si>
  <si>
    <t>DOMESTIC LION GROUP (KSO)</t>
  </si>
  <si>
    <t>HARI</t>
  </si>
  <si>
    <t>TANGGAL</t>
  </si>
  <si>
    <t>ACTUAL TONAGE LION GROUP</t>
  </si>
  <si>
    <t>ACTUAL TOTAL TONAGE PERHARI</t>
  </si>
  <si>
    <t>RATA-RATA TONAGE (Kg) MINGGU INI</t>
  </si>
  <si>
    <t>SDM OUTGOING</t>
  </si>
  <si>
    <t>SDM INCOMING</t>
  </si>
  <si>
    <t>PLAN BASE ON RATIO ACTUAL TONAGE</t>
  </si>
  <si>
    <t>AKTUAL SDM PORTER</t>
  </si>
  <si>
    <t>Kade</t>
  </si>
  <si>
    <t>Build-Up</t>
  </si>
  <si>
    <t>KAMIS</t>
  </si>
  <si>
    <t>JUMAT</t>
  </si>
  <si>
    <t>SABTU</t>
  </si>
  <si>
    <t>MINGGU</t>
  </si>
  <si>
    <t>SELASA</t>
  </si>
  <si>
    <t xml:space="preserve">RABU </t>
  </si>
  <si>
    <t>JUMLAH PERMINGGU</t>
  </si>
  <si>
    <t xml:space="preserve">Build-Up </t>
  </si>
  <si>
    <t xml:space="preserve">Kade </t>
  </si>
  <si>
    <t>FLIGHT LION GROUP</t>
  </si>
  <si>
    <t>FLIGHT (%)</t>
  </si>
  <si>
    <t>RATA RATA TONAGE (%)</t>
  </si>
  <si>
    <t>LOAD /ORANG (Kg)</t>
  </si>
  <si>
    <t>PLAN FLIGHT PERHARI</t>
  </si>
  <si>
    <t>ACTUAL FLIGHT PERHARI</t>
  </si>
  <si>
    <t>KADE</t>
  </si>
  <si>
    <t>BUILD-UP</t>
  </si>
  <si>
    <t>TOTAL PERMINGGU</t>
  </si>
  <si>
    <t>TONAGE INTERNATIONAL</t>
  </si>
  <si>
    <t>TOTAL ALL-IN TONAGE PERHARI</t>
  </si>
  <si>
    <t>S D M</t>
  </si>
  <si>
    <t>P L P</t>
  </si>
  <si>
    <t xml:space="preserve">PLAN BASE ON RATIO ACTUAL TONAGE </t>
  </si>
  <si>
    <t>AKTUAL PORTER &amp; CHECKER</t>
  </si>
  <si>
    <t>TONASE FREIGHTER</t>
  </si>
  <si>
    <t>TOTAL TONAGE PERHARI</t>
  </si>
  <si>
    <t>KAPASITAS LOAD MAN POWER &amp; ANALISIS COST CONTROL</t>
  </si>
  <si>
    <t>FLIGHT INTERNATIONAL</t>
  </si>
  <si>
    <t>RATA RATA TONASE TERTINGGI/HARI/MANIFEST ONBOARD</t>
  </si>
  <si>
    <t>OTHERS AIRLINES</t>
  </si>
  <si>
    <t>ACTUAL SDM PORTER &amp; CHECKER PERHARI</t>
  </si>
  <si>
    <t>FLIGHT FREIGHTER</t>
  </si>
  <si>
    <t>OUTGOING 540</t>
  </si>
  <si>
    <t>OUTGOING BDL</t>
  </si>
  <si>
    <t>INCOMING BDL</t>
  </si>
  <si>
    <t>PLAN FLIGHT PERHARI by N-Gen</t>
  </si>
  <si>
    <t>PLAN SDM SESUAI FLIGHT</t>
  </si>
  <si>
    <t>TRANSIT/JAL</t>
  </si>
  <si>
    <t>FLIGHT %</t>
  </si>
  <si>
    <t>LOAD/ORANG</t>
  </si>
  <si>
    <t>ALAT BANTU KERJA ( INVENTORY DAN STATUS )</t>
  </si>
  <si>
    <t>No</t>
  </si>
  <si>
    <t>KATEGORI ALAT</t>
  </si>
  <si>
    <t>DESCRIPTION</t>
  </si>
  <si>
    <t xml:space="preserve">JUMLAH </t>
  </si>
  <si>
    <t>MASA BERLAKU</t>
  </si>
  <si>
    <t>KETERANGAN</t>
  </si>
  <si>
    <t>CCTV</t>
  </si>
  <si>
    <t xml:space="preserve"> </t>
  </si>
  <si>
    <t>Status OK, KSO 7 (inc 1, C=3, D=3 )</t>
  </si>
  <si>
    <t>L3 Status OK, garansi C91 sudah habis</t>
  </si>
  <si>
    <t>UPS</t>
  </si>
  <si>
    <t>masa garansi perawatan habis</t>
  </si>
  <si>
    <t>unserviceable , repair by KSO</t>
  </si>
  <si>
    <t>25 kg</t>
  </si>
  <si>
    <t>9 kg</t>
  </si>
  <si>
    <t>6 kg</t>
  </si>
  <si>
    <t>3.5 kg</t>
  </si>
  <si>
    <t>5 kg</t>
  </si>
  <si>
    <t>Status OK, Export 1 unit</t>
  </si>
  <si>
    <t>3 bulan lagi expired</t>
  </si>
  <si>
    <t>SCALE BDL</t>
  </si>
  <si>
    <t>SCALE KSO</t>
  </si>
  <si>
    <t>X-RAY INTERNATIONAL</t>
  </si>
  <si>
    <t>X-RAY DOMESTIK</t>
  </si>
  <si>
    <t>APAR</t>
  </si>
  <si>
    <t>FORKLIFT</t>
  </si>
  <si>
    <t>KENDARAAN</t>
  </si>
  <si>
    <t>COOL STORAGE CONTAINER</t>
  </si>
  <si>
    <t>STAGING SCALE TIMBANGAN</t>
  </si>
  <si>
    <t>Status OK , 1 Timbangan Beras Area Import</t>
  </si>
  <si>
    <t>OUTGOING  (KGS)</t>
  </si>
  <si>
    <t>PERBANDINGAN</t>
  </si>
  <si>
    <t>HARI (WEEK 1)</t>
  </si>
  <si>
    <t>TOTAL</t>
  </si>
  <si>
    <t>AREA</t>
  </si>
  <si>
    <t>GUDANG A S/D D</t>
  </si>
  <si>
    <t>AKTIF ( SERVICEABLE )</t>
  </si>
  <si>
    <t>NON AKTIF ( UNSERVICEABLE )</t>
  </si>
  <si>
    <t>GUDANG A S/D CARDIG</t>
  </si>
  <si>
    <t>HANDPALLET / TROLY</t>
  </si>
  <si>
    <t>MILIK BDL</t>
  </si>
  <si>
    <t>MILIK KSO</t>
  </si>
  <si>
    <t>PALLET PLASTIK</t>
  </si>
  <si>
    <t>MILIK LION</t>
  </si>
  <si>
    <t>CARDIG</t>
  </si>
  <si>
    <t>TRANSITMENT</t>
  </si>
  <si>
    <t xml:space="preserve">KADE EXIM </t>
  </si>
  <si>
    <t>-</t>
  </si>
  <si>
    <t>DI UPDATE KEMBALI</t>
  </si>
  <si>
    <t>AREA DOMESTIK " OUTGOING " PENGECEKAN ULANG "</t>
  </si>
  <si>
    <t>STATUS OK</t>
  </si>
  <si>
    <t>NEW UPDATE 12 MEI 2021</t>
  </si>
  <si>
    <t>VARIANT</t>
  </si>
  <si>
    <t>GENSET FG.WILSON 1.500 KVA</t>
  </si>
  <si>
    <t>STAGING</t>
  </si>
  <si>
    <t>KENDARAAN 2,5 ton</t>
  </si>
  <si>
    <t>CHARGER TRAFO</t>
  </si>
  <si>
    <t>KENDARAAN 10 TON</t>
  </si>
  <si>
    <t>MEKANIK</t>
  </si>
  <si>
    <t>SAPATU LIFTING</t>
  </si>
  <si>
    <t>LUXIO PLATFORM</t>
  </si>
  <si>
    <t>GRANDMAX PLATFORM</t>
  </si>
  <si>
    <t>CALYA OPERASIONAL</t>
  </si>
  <si>
    <t>AVANZA OPERASIONAL</t>
  </si>
  <si>
    <t>HINO DUTRO ENGKEL ( PLP )</t>
  </si>
  <si>
    <t>MERK MESIN</t>
  </si>
  <si>
    <t>TRANSHIPMENT</t>
  </si>
  <si>
    <t>GD.540</t>
  </si>
  <si>
    <t>FLOOR SCALE</t>
  </si>
  <si>
    <t>INSTALASI</t>
  </si>
  <si>
    <t>DISPLAY</t>
  </si>
  <si>
    <t>TERA</t>
  </si>
  <si>
    <t>TOTAL 2 UNIT</t>
  </si>
  <si>
    <t>DUAL VIEW</t>
  </si>
  <si>
    <t>OPERASIONAL BDL</t>
  </si>
  <si>
    <t>OPERASIONAL KSO</t>
  </si>
  <si>
    <t xml:space="preserve"> ( INCOMING = 21 juli 2021 gd.C &amp; D = Januari 2022 )</t>
  </si>
  <si>
    <t>SINGLE VIEW</t>
  </si>
  <si>
    <t>19/03/2022</t>
  </si>
  <si>
    <t xml:space="preserve">RATA RATA PLAN TONASE PERHARI (BY MANIFEST ON BOARD) </t>
  </si>
  <si>
    <t>Milik BDL</t>
  </si>
  <si>
    <t>unit</t>
  </si>
  <si>
    <t>aktif di gudang</t>
  </si>
  <si>
    <t>aktif di 540</t>
  </si>
  <si>
    <t>aktif spare</t>
  </si>
  <si>
    <t>rusak di gudang</t>
  </si>
  <si>
    <t>milik KSO</t>
  </si>
  <si>
    <t>jumlah handpalet di gudang CGK</t>
  </si>
  <si>
    <t>kebutuhan handpalet harian ( termasuk KADE)</t>
  </si>
  <si>
    <t>konklusi</t>
  </si>
  <si>
    <t>SERVICEABLE</t>
  </si>
  <si>
    <t>UN SERVICEABLE</t>
  </si>
  <si>
    <t>spare</t>
  </si>
  <si>
    <t>BDL AREA</t>
  </si>
  <si>
    <t>gudang import</t>
  </si>
  <si>
    <t>gudang export</t>
  </si>
  <si>
    <t>gudang transhipment</t>
  </si>
  <si>
    <t>Kade CD outgoing</t>
  </si>
  <si>
    <t>Kade B incoming</t>
  </si>
  <si>
    <t>gudang 540</t>
  </si>
  <si>
    <t>SUB JUMLAH</t>
  </si>
  <si>
    <t>KSO AREA</t>
  </si>
  <si>
    <t>gudang C D outgoing buil up</t>
  </si>
  <si>
    <t>gudang B break down incoming</t>
  </si>
  <si>
    <t>kekurangan operation unservicable</t>
  </si>
  <si>
    <t>+/-</t>
  </si>
  <si>
    <t>servicable KSO</t>
  </si>
  <si>
    <t>Servicable BDL</t>
  </si>
  <si>
    <t>pengembalian dari bengkel</t>
  </si>
  <si>
    <t>repair milik BDL</t>
  </si>
  <si>
    <t>repair milik KSO</t>
  </si>
  <si>
    <t>rencana repair untuk ops</t>
  </si>
  <si>
    <t>milik BDL</t>
  </si>
  <si>
    <t xml:space="preserve">rencana repair untuk spare </t>
  </si>
  <si>
    <t>KEPEMILIKAN HANDPALET DAN STATUS</t>
  </si>
  <si>
    <t>( available repair)</t>
  </si>
  <si>
    <t>STOCK HANDPALLET DI AC ROOM</t>
  </si>
  <si>
    <t>AKTUAL AKTIF</t>
  </si>
  <si>
    <t>SATUAN</t>
  </si>
  <si>
    <t>RENCANA PERBAIKAN</t>
  </si>
  <si>
    <t>SPARE</t>
  </si>
  <si>
    <t>PERBAIKAN</t>
  </si>
  <si>
    <t>NO.HANDPALET PERBAIKAN</t>
  </si>
  <si>
    <t>LOKASI</t>
  </si>
  <si>
    <t>AREA SERVICE</t>
  </si>
  <si>
    <t>HANDPALLET AKTIF</t>
  </si>
  <si>
    <t>RENCANA PERBAIKAN HAND PALLET</t>
  </si>
  <si>
    <t>UNIT</t>
  </si>
  <si>
    <t>RATA RATA ACTUAL TONASE</t>
  </si>
  <si>
    <t>AKTUAL SDM PORTER &amp; CHECKER / HARI</t>
  </si>
  <si>
    <t>SENIN</t>
  </si>
  <si>
    <t>TARGET (CRITICAL) Kg (WEEKLY)</t>
  </si>
  <si>
    <t>DOMESTIK LION GROUP</t>
  </si>
  <si>
    <t xml:space="preserve">MONITORING TONASE MINGGUAN </t>
  </si>
  <si>
    <t>STATUS</t>
  </si>
  <si>
    <t>SELISIH</t>
  </si>
  <si>
    <t xml:space="preserve">WEEK 1 </t>
  </si>
  <si>
    <t>DOMESTIK LION</t>
  </si>
  <si>
    <t xml:space="preserve">TOTAL OUTGOING </t>
  </si>
  <si>
    <t>TOTAL INCOMING</t>
  </si>
  <si>
    <t>PLP</t>
  </si>
  <si>
    <t>TRANSIT ( JAL )</t>
  </si>
  <si>
    <t>TOTAL EXPORT</t>
  </si>
  <si>
    <t>TOTAL IMPORT</t>
  </si>
  <si>
    <t>TOTAL PLP</t>
  </si>
  <si>
    <t>TOTAL TRANSIT ( JAL )</t>
  </si>
  <si>
    <t>TOTAL OUTGOING FREIGHTER</t>
  </si>
  <si>
    <t>TOTAL INCOMING FREIGHTER</t>
  </si>
  <si>
    <t>WEEK 2</t>
  </si>
  <si>
    <t>WEEK 3</t>
  </si>
  <si>
    <t xml:space="preserve">HANDPALET RUSAK </t>
  </si>
  <si>
    <t>WEEK 4</t>
  </si>
  <si>
    <t>ACHIEVEMENT</t>
  </si>
  <si>
    <t>TOTAL ALL</t>
  </si>
  <si>
    <t>TARGET/BULAN</t>
  </si>
  <si>
    <t>JUMLAH TONASE IN</t>
  </si>
  <si>
    <t xml:space="preserve">JUMLAH TONASE </t>
  </si>
  <si>
    <t>MONITORING TONASE MINGGUAN DOMESTIK LION</t>
  </si>
  <si>
    <t>MONITORING TONASE MINGGUAN INTERNATIONAL</t>
  </si>
  <si>
    <t>masih di ac room</t>
  </si>
  <si>
    <t>rusak di gudang + bengkel</t>
  </si>
  <si>
    <t>Total rusak di gudang + bengkel</t>
  </si>
  <si>
    <t>Total aktif di gudang</t>
  </si>
  <si>
    <t>total 30 aktif + 20 di ac room</t>
  </si>
  <si>
    <t>DIVISI DOMESTIK KSO</t>
  </si>
  <si>
    <t>DIVISI INTERNATIONAL</t>
  </si>
  <si>
    <t>DIVISI FREIGHTER</t>
  </si>
  <si>
    <t>TONASE TRANSIT</t>
  </si>
  <si>
    <t>MONTHLY SUMARRY REPORT</t>
  </si>
  <si>
    <t>INTERNATIONAL / DOMESTICS SOEKARNO-HATTA</t>
  </si>
  <si>
    <t>TARGET</t>
  </si>
  <si>
    <t>TOTAL ALOKASI SDM PERHARI</t>
  </si>
  <si>
    <t>TOTAL TONASE DIVISI INCOMING</t>
  </si>
  <si>
    <t>WEEK 5</t>
  </si>
  <si>
    <t>RATA RATA / HARI</t>
  </si>
  <si>
    <t>DOMESTIK / INTERNATIONAL / FREIGHTER , BANDARA SOEKARNO-HATTA TERMINAL KARGO LINI 1</t>
  </si>
  <si>
    <t xml:space="preserve"> DOMESTIK / INTERNATIONAL / FREIGHTER , BANDARA SOEKARNO-HATTA TERMINAL KARGO LINI 1</t>
  </si>
  <si>
    <t>JULI' 20</t>
  </si>
  <si>
    <t>JULI ' 21</t>
  </si>
  <si>
    <t>WEEKLY SUMMARY REPORT (MEETING JULI 2021)</t>
  </si>
  <si>
    <t>WEEK 2 (JUL'21)</t>
  </si>
  <si>
    <t>WEEK 2 (JUL'20)</t>
  </si>
  <si>
    <t>untuk load/orang di kade 2.121 kg/orang</t>
  </si>
  <si>
    <t>untuk load/orang di buildup 941 kg/orang</t>
  </si>
  <si>
    <t>jika berdasarkan tonase, plan dan aktual lebih hemat plan tetapi sdm yang ada untuk handling irregularity " offload kargo " dan kargo yang di void dari kade, Sekaligus perbantuan ke cardig.</t>
  </si>
  <si>
    <t>untuk load/orang di incoming 1.617 kg /orang</t>
  </si>
  <si>
    <t>Jika berdasarkan flight untuk jumlah sdm di buildup hasil koordinasi dengan RM AAS pak Herdy , perubahan bisa dilakukan setelah tanggal 20 juli 2021 jika memang tonase masih belum UP dan dilakukan analisa kembali pemakaian nya , untuk saat ini sdm buildup masih di perbantukan untuk bantu kroscek Irregularity seperti Offload Kargo karena flight belum normal</t>
  </si>
  <si>
    <t>minggu ini incoming jika berdasarkan flight pemakaian sdm antara plan dan aktual lebih hemat plan</t>
  </si>
  <si>
    <t>minggu ini prosentase flight rata rata 92%/hari tapi aktual tonase masuk mencapai 110%/hari artinya jika dibandingkan dengan aktual tonasenya .  yang masuk lebih tinggi dari plan tonase nya.</t>
  </si>
  <si>
    <t>jika berdasarkan tonase incoming , plan dan aktual lebih hemat plan tetapi sdm yang ada di incoming di perbantukan juga untuk freighetr di shift malam setiap hari nya</t>
  </si>
  <si>
    <t>PERBANDINGAN DENGAN TAHUN LALU MINGGU INI HANYA 47% ( -181.234 KG DARI TAHUN LALU ) DAN ACHIEVEMENT MINGGU INI HANYA 51% ( 161.071 KG ) ATAU -153.929 KG DARI TARGET/MINGGU, DENGAN SDM 21 ORANG/HARI , RATIO 1.103 KG/ORANG</t>
  </si>
  <si>
    <t>MINGGU INI SDM DI PERBANTUKAN KE CARDIG DIKARENAKAN MINGGU FLIGHT OUTGOING &amp; INCOMING RATA RATA/HARI HANYA 17 FLIGHT</t>
  </si>
  <si>
    <t>STAFF SHIFT PAGI : 3 ORANG</t>
  </si>
  <si>
    <t>STAFF SHIFT MALAM : 3 ORANG</t>
  </si>
  <si>
    <t>PORTER &amp; CHECKER SHIFT PAGI : 4 ORANG</t>
  </si>
  <si>
    <t>PORTER &amp; CHECKER SHIFT MALAM : 5 ORANG</t>
  </si>
  <si>
    <t>jika berdasarkan tonase yang masuk pemakaian sdm antara plan dan aktual , lebih hemat aktual dan team freighter dapat perbantuan dari team domestik lion karena klo di hitung dari tonase yang masuk , sdm freighter di luar kapasitas nya sehingga di perbantukan team Domestik lion untuk handling kargo di freighter.</t>
  </si>
  <si>
    <t>PERBANDINGAN TONASE OUT.FREIGHTER DENGAN TAHUN LALU MENCAPAI 137% ( + 34.927 KG ) TONASE YANG MASUK MINGGU INI DI OUTGOING FREIGHTER 128.173 KG DENGAN RATA RATA/HARI 21.362 KG/HARI</t>
  </si>
  <si>
    <t>MINGGU INI ACHIEVEMENT DI FREIGHTER SUDAH MENCAPAI 65% DARI TARGET/BULAN</t>
  </si>
  <si>
    <t>PERBANDINGAN INCOMING FREIGHTER DENGAN TAHUN LALU HANYA 46% ( - 6.975 KG ) DAN ALL ACHIEVEMENT MINGGU INI DI FREIGHTER MENCAPAI 149% ( 134.149 KG ) ATAU MELEBIHI TARGET/MINGGU 90.000 KG , DENGAN ALOKASI SDM/HARI 9 ORANG DAN RATIO NYA MENCAPAI 2.484 KG/ORANG</t>
  </si>
  <si>
    <t>PERBANDINGAN DENGAN TAHUN LALU MINGGU INI HANYA 43% ( -588.430 KG DARI TAHUN LALU ) DAN ACHIEVEMENT MINGGU INI HANYA 51% ( 451.722 KG ) ATAU -437.278 KG DARI TARGET/MINGGU, DENGAN SDM 99 ORANG/HARI , RATIO 652 KG/ORANG , DIKARENAKAN MINGGU INI RATA RATA FLIGHT/HARI 17 FLIGHT TETAPI SDM YANG ONDUTY DI PERBANTUKAN UNTUK FREIGHTER YANG TONASE UP DI MINGGU INI DAN HANDLING IRREGULARITY LION " KARGO OFFLOAD "</t>
  </si>
  <si>
    <t>untuk load/orang di exim 908 kg/orang</t>
  </si>
  <si>
    <t>untuk kargo yang melalui gudang exim masih banyak yang mengendap di gudang BDL dampak dari system ceisa bea &amp; cukai yang sedang ERROR.</t>
  </si>
  <si>
    <t>staff shift pagi : 5 orang</t>
  </si>
  <si>
    <t>staff shift malam : 3 orang</t>
  </si>
  <si>
    <t>porter &amp; checker shift pagi : 3 orang</t>
  </si>
  <si>
    <t>porter &amp; checker shift malam : 2 orang</t>
  </si>
  <si>
    <t>jika berdasarkan tonase yang masuk pemakaian sdm antara plan dan aktual lebih hemat plan , tetapi minggu ini terjadi pengendapan kargo di gudang bdl  yang di sebabkan system bea cukai yang error.</t>
  </si>
  <si>
    <t>PERBANDINGAN TONASE EXPORT DENGAN TAHUN LALU MENCAPAI 227% ( + 5.879 KG ) DENGAN TONASE YANG MASUK MINGGU INI DI EXPORT 10.524 KG</t>
  </si>
  <si>
    <t>PERBANDINGAN TONASE IMPORT DENGAN TAHUN LALU HANYA 26% ( - 4.032 KG ) DAN TONASE IMPORT MINGGU YANG MASUK HANYA 1.449 KG</t>
  </si>
  <si>
    <t>PERBANDINGAN TONASE PLP DENGAN TAHUN LALU MENCAPAI 106% ( + 674 KG ) DENGAN TONASE YANG MASUK INI MENCAPAI 11.938 KG</t>
  </si>
  <si>
    <t>PERBANDINGAN TONASE JAL DENGAN TAHUN LALU HANYA 30% ( - 24.913 KG ) DARI TAHUN LALU DAN ALL ACHIEVENMENT MINGGU INI YANG MASUK MELALUI GUDANG EXIM HANYA 82% ( 34.503 KG ) TIDAK MELEBIHI TARGET/MINGGU , DENGAN ALOKASI SDM/HARI 5 ORANG , RATIO 908 KG/ORANG , DIKARENAKAN MINGGU INI KARGO MENGENDAP DI GUDANG EXIM PT.BDL  ( SYSTEM BEA &amp; CUKAI ERROR )</t>
  </si>
  <si>
    <t>ACHIEVEMENT DIGUDANG EXIM SAMPAI 2 MINGGU TERAKHIR INI MENCAPAI 57% DARI TARGET/BULAN</t>
  </si>
  <si>
    <t>TOTAL AKTUAL TONASE</t>
  </si>
  <si>
    <t xml:space="preserve">TOTAL AKTUAL TONASE </t>
  </si>
  <si>
    <t>DATA VOID BULAN JULI 2021</t>
  </si>
  <si>
    <t>NO</t>
  </si>
  <si>
    <t>NO SMU</t>
  </si>
  <si>
    <t>AGENT</t>
  </si>
  <si>
    <t>KOLI</t>
  </si>
  <si>
    <t>KG</t>
  </si>
  <si>
    <t>TUJUAN</t>
  </si>
  <si>
    <t>06 JULI 2021</t>
  </si>
  <si>
    <t>990-18805555</t>
  </si>
  <si>
    <t>LGE</t>
  </si>
  <si>
    <t>SOC</t>
  </si>
  <si>
    <t>CANCEL FLIGHT</t>
  </si>
  <si>
    <t>938-11314063</t>
  </si>
  <si>
    <t>LIONEL</t>
  </si>
  <si>
    <t>TNJ</t>
  </si>
  <si>
    <t>990-18816324</t>
  </si>
  <si>
    <t>ALB</t>
  </si>
  <si>
    <t>GTO</t>
  </si>
  <si>
    <t>990-18801101</t>
  </si>
  <si>
    <t>KMP</t>
  </si>
  <si>
    <t>BTJ</t>
  </si>
  <si>
    <t>938-11313186</t>
  </si>
  <si>
    <t>990-18806211</t>
  </si>
  <si>
    <t>938-11308990</t>
  </si>
  <si>
    <t>990-18791990</t>
  </si>
  <si>
    <t>938-11313875</t>
  </si>
  <si>
    <t>938-11321214</t>
  </si>
  <si>
    <t>938-11319814</t>
  </si>
  <si>
    <t>KOE</t>
  </si>
  <si>
    <t>938-11320466</t>
  </si>
  <si>
    <t>990-18794495</t>
  </si>
  <si>
    <t>990-18791356</t>
  </si>
  <si>
    <t>938-11309244</t>
  </si>
  <si>
    <t>938-11358421</t>
  </si>
  <si>
    <t>XSYS</t>
  </si>
  <si>
    <t>BTH</t>
  </si>
  <si>
    <t>OFF LOAD</t>
  </si>
  <si>
    <t>938-11338600</t>
  </si>
  <si>
    <t>07 JULI 2021</t>
  </si>
  <si>
    <t>938-11343290</t>
  </si>
  <si>
    <t>DMK</t>
  </si>
  <si>
    <t>990-18826345</t>
  </si>
  <si>
    <t>NEM</t>
  </si>
  <si>
    <t>PNK</t>
  </si>
  <si>
    <t>990-18827594</t>
  </si>
  <si>
    <t>938-11354733</t>
  </si>
  <si>
    <t>990-18826393</t>
  </si>
  <si>
    <t>938-11354722</t>
  </si>
  <si>
    <t>938-11369654</t>
  </si>
  <si>
    <t>SN CARGO</t>
  </si>
  <si>
    <t>MKW</t>
  </si>
  <si>
    <t xml:space="preserve">NO FLIGHT </t>
  </si>
  <si>
    <t>990-18827524</t>
  </si>
  <si>
    <t>SRG</t>
  </si>
  <si>
    <t>938-11355864</t>
  </si>
  <si>
    <t>SOQ</t>
  </si>
  <si>
    <t>990-18817315</t>
  </si>
  <si>
    <t>JKT</t>
  </si>
  <si>
    <t>938-11350010</t>
  </si>
  <si>
    <t>PKU</t>
  </si>
  <si>
    <t>938-11350054</t>
  </si>
  <si>
    <t>938-11339915</t>
  </si>
  <si>
    <t>DITAMA CARGO</t>
  </si>
  <si>
    <t>08 JULI 2021</t>
  </si>
  <si>
    <t>938-11358863</t>
  </si>
  <si>
    <t>938-11357393</t>
  </si>
  <si>
    <t>938-11313816</t>
  </si>
  <si>
    <t>938-11306164</t>
  </si>
  <si>
    <t>938-11318694</t>
  </si>
  <si>
    <t>938-11319033</t>
  </si>
  <si>
    <t>990-18800563</t>
  </si>
  <si>
    <t>938-11320632</t>
  </si>
  <si>
    <t>990-18791824</t>
  </si>
  <si>
    <t>990-18792966</t>
  </si>
  <si>
    <t>990-18793246</t>
  </si>
  <si>
    <t>990-18798043</t>
  </si>
  <si>
    <t>990-18798065</t>
  </si>
  <si>
    <t xml:space="preserve">990-18798334 </t>
  </si>
  <si>
    <t>990-18791953</t>
  </si>
  <si>
    <t>990-18831411</t>
  </si>
  <si>
    <t>DBM CARGO</t>
  </si>
  <si>
    <t>BPN</t>
  </si>
  <si>
    <t>938-11359526</t>
  </si>
  <si>
    <t>LSD</t>
  </si>
  <si>
    <t>UPG</t>
  </si>
  <si>
    <t>938-11338854</t>
  </si>
  <si>
    <t>ADC</t>
  </si>
  <si>
    <t>990-18818321</t>
  </si>
  <si>
    <t>KDI</t>
  </si>
  <si>
    <t>938-11336356</t>
  </si>
  <si>
    <t>938-11334853</t>
  </si>
  <si>
    <t>VARAZ</t>
  </si>
  <si>
    <t>990-18813513</t>
  </si>
  <si>
    <t>990-18811660</t>
  </si>
  <si>
    <t>GIANT</t>
  </si>
  <si>
    <t>AMQ</t>
  </si>
  <si>
    <t>990-18798334</t>
  </si>
  <si>
    <t>938-11363332</t>
  </si>
  <si>
    <t>CKL CARGO</t>
  </si>
  <si>
    <t>SMQ</t>
  </si>
  <si>
    <t>938-11344992</t>
  </si>
  <si>
    <t>PGK</t>
  </si>
  <si>
    <t>938-11385986</t>
  </si>
  <si>
    <t>938-11338596</t>
  </si>
  <si>
    <t>MTX</t>
  </si>
  <si>
    <t>990-18852293</t>
  </si>
  <si>
    <t>KNO</t>
  </si>
  <si>
    <t>990-18855001</t>
  </si>
  <si>
    <t>990-18855056</t>
  </si>
  <si>
    <t>990-18855071</t>
  </si>
  <si>
    <t>990-18857823</t>
  </si>
  <si>
    <t>990-18857802</t>
  </si>
  <si>
    <t>990-18850230</t>
  </si>
  <si>
    <t>14 JULI 2021</t>
  </si>
  <si>
    <t>938-11401692</t>
  </si>
  <si>
    <t>938-11397234</t>
  </si>
  <si>
    <t>PDG</t>
  </si>
  <si>
    <t>938-1145240</t>
  </si>
  <si>
    <t>15 JULI 2021</t>
  </si>
  <si>
    <t>938-11395646</t>
  </si>
  <si>
    <t>938-11409510</t>
  </si>
  <si>
    <t>938-11409576</t>
  </si>
  <si>
    <t>938-11402473</t>
  </si>
  <si>
    <t>TTE</t>
  </si>
  <si>
    <t>JUMLAH SMU</t>
  </si>
  <si>
    <t xml:space="preserve">CANCEL FLIGHT </t>
  </si>
  <si>
    <t>NO FLIGHT</t>
  </si>
  <si>
    <t>DBM</t>
  </si>
  <si>
    <t>VARAS</t>
  </si>
  <si>
    <t>TOP AGEN VOID</t>
  </si>
  <si>
    <t>AGEN</t>
  </si>
  <si>
    <t>KILO</t>
  </si>
  <si>
    <t>untuk load/orang di freighter mencapai 2.484 kg/orang</t>
  </si>
  <si>
    <t>jika berdasarkan flight pemakaian sdm antara plan dan aktual sesuai pemakaian nya</t>
  </si>
  <si>
    <t>10 di gudang A + 1 Di Bengkel</t>
  </si>
  <si>
    <t xml:space="preserve"> Di Gudang A </t>
  </si>
  <si>
    <t>KSO ( 2 UNIT ) + BDL ( 7 UNIT )</t>
  </si>
  <si>
    <t>BDL ( 30 UNIT ) + KSO ( 18 UNIT )</t>
  </si>
  <si>
    <t>BDL ( 11 UNIT ) + KSO ( 7 UNIT )</t>
  </si>
  <si>
    <t>BDL ( 41 UNIT ) + KSO ( 25 UNIT )</t>
  </si>
  <si>
    <t>NEW UPDATE 16 JULI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</si>
</sst>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#,##0_ ;\-#,##0\ "/>
    <numFmt numFmtId="165" formatCode="_(* #,##0_);_(* \(#,##0\);_(* &quot;-&quot;??_);_(@_)"/>
    <numFmt numFmtId="166" formatCode="[$-409]d\-mmm\-yy;@"/>
    <numFmt numFmtId="167" formatCode="_-* #,##0.00_-;\-* #,##0.00_-;_-* &quot;-&quot;??_-;_-@_-"/>
    <numFmt numFmtId="168" formatCode="_-* #,##0_-;\-* #,##0_-;_-* &quot;-&quot;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22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Arial"/>
      <family val="2"/>
    </font>
    <font>
      <b/>
      <sz val="1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6"/>
      <color theme="5" tint="0.3999755851924192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3.5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BFA3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1DF2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966FF"/>
        <bgColor indexed="64"/>
      </patternFill>
    </fill>
    <fill>
      <patternFill patternType="solid">
        <fgColor theme="4" tint="0.39997558519241921"/>
        <bgColor rgb="FF000000"/>
      </patternFill>
    </fill>
  </fills>
  <borders count="1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167" fontId="1" fillId="0" borderId="0" applyFont="0" applyFill="0" applyBorder="0" applyAlignment="0" applyProtection="0"/>
  </cellStyleXfs>
  <cellXfs count="1071">
    <xf numFmtId="0" fontId="0" fillId="0" borderId="0" xfId="0"/>
    <xf numFmtId="3" fontId="7" fillId="4" borderId="12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5" fontId="0" fillId="0" borderId="12" xfId="0" applyNumberFormat="1" applyFont="1" applyFill="1" applyBorder="1" applyAlignment="1">
      <alignment horizontal="center" vertical="center"/>
    </xf>
    <xf numFmtId="0" fontId="0" fillId="4" borderId="12" xfId="0" applyNumberFormat="1" applyFont="1" applyFill="1" applyBorder="1" applyAlignment="1">
      <alignment horizontal="center" vertical="center"/>
    </xf>
    <xf numFmtId="3" fontId="0" fillId="4" borderId="12" xfId="1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9" fontId="0" fillId="4" borderId="12" xfId="0" applyNumberFormat="1" applyFont="1" applyFill="1" applyBorder="1" applyAlignment="1">
      <alignment horizontal="center" vertical="center"/>
    </xf>
    <xf numFmtId="9" fontId="0" fillId="4" borderId="12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3" fontId="6" fillId="5" borderId="26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3" fontId="13" fillId="4" borderId="0" xfId="0" applyNumberFormat="1" applyFont="1" applyFill="1" applyBorder="1" applyAlignment="1">
      <alignment horizontal="center" vertical="center"/>
    </xf>
    <xf numFmtId="9" fontId="13" fillId="4" borderId="0" xfId="0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9" fontId="0" fillId="4" borderId="12" xfId="3" applyFont="1" applyFill="1" applyBorder="1" applyAlignment="1">
      <alignment horizontal="center" vertical="center"/>
    </xf>
    <xf numFmtId="0" fontId="8" fillId="12" borderId="0" xfId="0" applyFont="1" applyFill="1" applyBorder="1" applyAlignment="1"/>
    <xf numFmtId="0" fontId="6" fillId="0" borderId="22" xfId="0" applyFont="1" applyBorder="1" applyAlignment="1">
      <alignment horizontal="center" vertical="center" wrapText="1"/>
    </xf>
    <xf numFmtId="0" fontId="15" fillId="13" borderId="50" xfId="0" applyFont="1" applyFill="1" applyBorder="1" applyAlignment="1">
      <alignment horizontal="center" vertical="center"/>
    </xf>
    <xf numFmtId="0" fontId="15" fillId="13" borderId="48" xfId="0" applyFont="1" applyFill="1" applyBorder="1" applyAlignment="1">
      <alignment horizontal="center" vertical="center" wrapText="1"/>
    </xf>
    <xf numFmtId="3" fontId="7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65" fontId="0" fillId="4" borderId="12" xfId="1" applyNumberFormat="1" applyFont="1" applyFill="1" applyBorder="1"/>
    <xf numFmtId="166" fontId="15" fillId="4" borderId="58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Fon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quotePrefix="1"/>
    <xf numFmtId="3" fontId="7" fillId="0" borderId="30" xfId="0" applyNumberFormat="1" applyFont="1" applyBorder="1" applyAlignment="1">
      <alignment horizontal="center" vertical="center"/>
    </xf>
    <xf numFmtId="3" fontId="7" fillId="4" borderId="31" xfId="0" applyNumberFormat="1" applyFont="1" applyFill="1" applyBorder="1" applyAlignment="1">
      <alignment horizontal="center" vertical="center"/>
    </xf>
    <xf numFmtId="3" fontId="6" fillId="5" borderId="64" xfId="0" applyNumberFormat="1" applyFont="1" applyFill="1" applyBorder="1" applyAlignment="1">
      <alignment horizontal="center" vertical="center"/>
    </xf>
    <xf numFmtId="3" fontId="7" fillId="4" borderId="30" xfId="0" applyNumberFormat="1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8" xfId="0" applyBorder="1" applyAlignment="1">
      <alignment horizontal="center"/>
    </xf>
    <xf numFmtId="0" fontId="0" fillId="0" borderId="14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5" xfId="0" applyBorder="1"/>
    <xf numFmtId="0" fontId="2" fillId="3" borderId="48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0" fillId="0" borderId="22" xfId="0" applyBorder="1"/>
    <xf numFmtId="0" fontId="0" fillId="0" borderId="8" xfId="0" applyBorder="1"/>
    <xf numFmtId="0" fontId="0" fillId="0" borderId="22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0" borderId="49" xfId="0" applyBorder="1" applyAlignment="1"/>
    <xf numFmtId="0" fontId="0" fillId="5" borderId="1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6" fillId="0" borderId="12" xfId="1" applyNumberFormat="1" applyFont="1" applyFill="1" applyBorder="1" applyAlignment="1">
      <alignment horizontal="center"/>
    </xf>
    <xf numFmtId="0" fontId="16" fillId="4" borderId="12" xfId="1" applyNumberFormat="1" applyFont="1" applyFill="1" applyBorder="1" applyAlignment="1">
      <alignment horizontal="center"/>
    </xf>
    <xf numFmtId="0" fontId="16" fillId="0" borderId="22" xfId="1" applyNumberFormat="1" applyFont="1" applyFill="1" applyBorder="1" applyAlignment="1">
      <alignment horizontal="center"/>
    </xf>
    <xf numFmtId="0" fontId="16" fillId="4" borderId="22" xfId="1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5" fillId="13" borderId="47" xfId="0" applyFont="1" applyFill="1" applyBorder="1" applyAlignment="1">
      <alignment horizontal="center" vertical="center"/>
    </xf>
    <xf numFmtId="0" fontId="15" fillId="13" borderId="48" xfId="0" applyFont="1" applyFill="1" applyBorder="1" applyAlignment="1">
      <alignment horizontal="center" vertical="center"/>
    </xf>
    <xf numFmtId="165" fontId="15" fillId="13" borderId="48" xfId="1" applyNumberFormat="1" applyFont="1" applyFill="1" applyBorder="1" applyAlignment="1">
      <alignment horizontal="center" vertical="center"/>
    </xf>
    <xf numFmtId="165" fontId="15" fillId="13" borderId="48" xfId="1" applyNumberFormat="1" applyFont="1" applyFill="1" applyBorder="1" applyAlignment="1">
      <alignment horizontal="center" vertical="center" wrapText="1"/>
    </xf>
    <xf numFmtId="166" fontId="15" fillId="13" borderId="48" xfId="0" applyNumberFormat="1" applyFont="1" applyFill="1" applyBorder="1" applyAlignment="1">
      <alignment horizontal="center" vertical="center" wrapText="1"/>
    </xf>
    <xf numFmtId="0" fontId="16" fillId="0" borderId="8" xfId="1" applyNumberFormat="1" applyFont="1" applyFill="1" applyBorder="1" applyAlignment="1">
      <alignment horizontal="center"/>
    </xf>
    <xf numFmtId="0" fontId="16" fillId="4" borderId="8" xfId="1" applyNumberFormat="1" applyFont="1" applyFill="1" applyBorder="1" applyAlignment="1">
      <alignment horizontal="center"/>
    </xf>
    <xf numFmtId="0" fontId="16" fillId="0" borderId="12" xfId="1" applyNumberFormat="1" applyFont="1" applyBorder="1" applyAlignment="1">
      <alignment horizontal="center"/>
    </xf>
    <xf numFmtId="0" fontId="16" fillId="0" borderId="22" xfId="1" applyNumberFormat="1" applyFont="1" applyBorder="1" applyAlignment="1">
      <alignment horizontal="center"/>
    </xf>
    <xf numFmtId="0" fontId="16" fillId="0" borderId="8" xfId="1" applyNumberFormat="1" applyFont="1" applyBorder="1" applyAlignment="1">
      <alignment horizontal="center"/>
    </xf>
    <xf numFmtId="0" fontId="16" fillId="0" borderId="12" xfId="1" applyNumberFormat="1" applyFont="1" applyFill="1" applyBorder="1" applyAlignment="1">
      <alignment horizontal="center" vertical="center"/>
    </xf>
    <xf numFmtId="0" fontId="16" fillId="0" borderId="12" xfId="1" applyNumberFormat="1" applyFont="1" applyBorder="1" applyAlignment="1">
      <alignment horizontal="center" vertical="center"/>
    </xf>
    <xf numFmtId="0" fontId="16" fillId="0" borderId="8" xfId="1" applyNumberFormat="1" applyFont="1" applyBorder="1" applyAlignment="1">
      <alignment horizontal="center" vertical="center"/>
    </xf>
    <xf numFmtId="0" fontId="16" fillId="0" borderId="14" xfId="1" applyNumberFormat="1" applyFont="1" applyFill="1" applyBorder="1" applyAlignment="1">
      <alignment horizontal="center" vertical="center"/>
    </xf>
    <xf numFmtId="0" fontId="0" fillId="3" borderId="50" xfId="0" applyFill="1" applyBorder="1"/>
    <xf numFmtId="0" fontId="2" fillId="3" borderId="4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5" xfId="0" applyFill="1" applyBorder="1"/>
    <xf numFmtId="0" fontId="0" fillId="0" borderId="14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/>
    </xf>
    <xf numFmtId="0" fontId="0" fillId="0" borderId="8" xfId="0" applyFont="1" applyBorder="1"/>
    <xf numFmtId="0" fontId="0" fillId="4" borderId="22" xfId="0" applyFont="1" applyFill="1" applyBorder="1" applyAlignment="1">
      <alignment horizontal="left" vertical="center"/>
    </xf>
    <xf numFmtId="0" fontId="0" fillId="4" borderId="12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/>
    </xf>
    <xf numFmtId="0" fontId="0" fillId="0" borderId="12" xfId="0" applyFont="1" applyFill="1" applyBorder="1"/>
    <xf numFmtId="0" fontId="0" fillId="0" borderId="1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12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166" fontId="15" fillId="4" borderId="12" xfId="0" applyNumberFormat="1" applyFont="1" applyFill="1" applyBorder="1" applyAlignment="1">
      <alignment horizontal="center"/>
    </xf>
    <xf numFmtId="0" fontId="0" fillId="0" borderId="12" xfId="0" applyFont="1" applyFill="1" applyBorder="1" applyAlignment="1">
      <alignment vertical="center"/>
    </xf>
    <xf numFmtId="0" fontId="16" fillId="4" borderId="12" xfId="0" applyFont="1" applyFill="1" applyBorder="1" applyAlignment="1">
      <alignment horizontal="left"/>
    </xf>
    <xf numFmtId="0" fontId="17" fillId="4" borderId="12" xfId="0" applyFont="1" applyFill="1" applyBorder="1" applyAlignment="1">
      <alignment horizontal="left"/>
    </xf>
    <xf numFmtId="0" fontId="16" fillId="0" borderId="8" xfId="1" applyNumberFormat="1" applyFont="1" applyFill="1" applyBorder="1" applyAlignment="1">
      <alignment horizontal="center" vertical="center"/>
    </xf>
    <xf numFmtId="0" fontId="16" fillId="0" borderId="14" xfId="1" applyNumberFormat="1" applyFont="1" applyBorder="1" applyAlignment="1">
      <alignment horizontal="center" vertical="center"/>
    </xf>
    <xf numFmtId="166" fontId="16" fillId="4" borderId="12" xfId="0" applyNumberFormat="1" applyFont="1" applyFill="1" applyBorder="1" applyAlignment="1">
      <alignment horizontal="center"/>
    </xf>
    <xf numFmtId="0" fontId="15" fillId="4" borderId="12" xfId="0" applyFont="1" applyFill="1" applyBorder="1" applyAlignment="1">
      <alignment horizontal="left"/>
    </xf>
    <xf numFmtId="0" fontId="0" fillId="3" borderId="11" xfId="0" applyFill="1" applyBorder="1"/>
    <xf numFmtId="0" fontId="16" fillId="0" borderId="12" xfId="0" applyFont="1" applyFill="1" applyBorder="1" applyAlignment="1">
      <alignment vertical="center"/>
    </xf>
    <xf numFmtId="0" fontId="16" fillId="0" borderId="22" xfId="0" applyFont="1" applyFill="1" applyBorder="1" applyAlignment="1">
      <alignment vertical="center"/>
    </xf>
    <xf numFmtId="0" fontId="16" fillId="0" borderId="22" xfId="1" applyNumberFormat="1" applyFont="1" applyBorder="1" applyAlignment="1">
      <alignment horizontal="center" vertical="center"/>
    </xf>
    <xf numFmtId="0" fontId="16" fillId="4" borderId="23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0" fontId="16" fillId="0" borderId="25" xfId="1" applyNumberFormat="1" applyFont="1" applyBorder="1" applyAlignment="1">
      <alignment horizontal="center" vertical="center"/>
    </xf>
    <xf numFmtId="0" fontId="0" fillId="0" borderId="17" xfId="0" applyBorder="1"/>
    <xf numFmtId="0" fontId="2" fillId="3" borderId="57" xfId="0" applyFont="1" applyFill="1" applyBorder="1" applyAlignment="1">
      <alignment horizontal="center"/>
    </xf>
    <xf numFmtId="165" fontId="7" fillId="4" borderId="12" xfId="1" applyNumberFormat="1" applyFont="1" applyFill="1" applyBorder="1" applyAlignment="1">
      <alignment horizontal="center" vertical="center"/>
    </xf>
    <xf numFmtId="0" fontId="15" fillId="0" borderId="31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/>
    </xf>
    <xf numFmtId="15" fontId="0" fillId="4" borderId="12" xfId="0" applyNumberFormat="1" applyFont="1" applyFill="1" applyBorder="1" applyAlignment="1">
      <alignment horizontal="center" vertical="center"/>
    </xf>
    <xf numFmtId="0" fontId="14" fillId="0" borderId="0" xfId="0" applyFont="1"/>
    <xf numFmtId="0" fontId="14" fillId="4" borderId="82" xfId="0" applyFont="1" applyFill="1" applyBorder="1"/>
    <xf numFmtId="0" fontId="14" fillId="4" borderId="95" xfId="0" applyFont="1" applyFill="1" applyBorder="1"/>
    <xf numFmtId="0" fontId="14" fillId="0" borderId="99" xfId="0" applyFont="1" applyBorder="1"/>
    <xf numFmtId="0" fontId="14" fillId="0" borderId="0" xfId="0" applyFont="1" applyFill="1"/>
    <xf numFmtId="165" fontId="14" fillId="0" borderId="0" xfId="1" applyNumberFormat="1" applyFont="1"/>
    <xf numFmtId="0" fontId="12" fillId="0" borderId="0" xfId="0" applyFont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40" xfId="0" applyFont="1" applyBorder="1"/>
    <xf numFmtId="165" fontId="14" fillId="0" borderId="0" xfId="1" applyNumberFormat="1" applyFont="1" applyBorder="1"/>
    <xf numFmtId="165" fontId="14" fillId="0" borderId="0" xfId="1" applyNumberFormat="1" applyFont="1" applyAlignment="1">
      <alignment horizontal="center" vertical="center"/>
    </xf>
    <xf numFmtId="0" fontId="14" fillId="0" borderId="122" xfId="0" applyFont="1" applyBorder="1"/>
    <xf numFmtId="0" fontId="14" fillId="0" borderId="123" xfId="0" applyFont="1" applyBorder="1"/>
    <xf numFmtId="0" fontId="12" fillId="0" borderId="124" xfId="0" applyFont="1" applyBorder="1"/>
    <xf numFmtId="0" fontId="14" fillId="0" borderId="0" xfId="0" applyFont="1" applyAlignment="1">
      <alignment wrapText="1"/>
    </xf>
    <xf numFmtId="16" fontId="14" fillId="0" borderId="0" xfId="0" applyNumberFormat="1" applyFont="1" applyFill="1"/>
    <xf numFmtId="0" fontId="14" fillId="4" borderId="40" xfId="0" applyFont="1" applyFill="1" applyBorder="1"/>
    <xf numFmtId="165" fontId="14" fillId="4" borderId="0" xfId="1" applyNumberFormat="1" applyFont="1" applyFill="1" applyBorder="1" applyAlignment="1">
      <alignment vertical="center" wrapText="1"/>
    </xf>
    <xf numFmtId="165" fontId="14" fillId="4" borderId="0" xfId="1" applyNumberFormat="1" applyFont="1" applyFill="1" applyBorder="1" applyAlignment="1">
      <alignment horizontal="center" vertical="center" wrapText="1"/>
    </xf>
    <xf numFmtId="165" fontId="14" fillId="4" borderId="0" xfId="1" applyNumberFormat="1" applyFont="1" applyFill="1" applyBorder="1" applyAlignment="1">
      <alignment vertical="center"/>
    </xf>
    <xf numFmtId="165" fontId="14" fillId="4" borderId="0" xfId="1" applyNumberFormat="1" applyFont="1" applyFill="1" applyBorder="1" applyAlignment="1">
      <alignment horizontal="center" vertical="center"/>
    </xf>
    <xf numFmtId="165" fontId="20" fillId="4" borderId="0" xfId="1" applyNumberFormat="1" applyFont="1" applyFill="1" applyBorder="1" applyAlignment="1">
      <alignment vertical="center" wrapText="1"/>
    </xf>
    <xf numFmtId="165" fontId="20" fillId="4" borderId="0" xfId="1" applyNumberFormat="1" applyFont="1" applyFill="1" applyBorder="1" applyAlignment="1">
      <alignment horizontal="center" vertical="center" wrapText="1"/>
    </xf>
    <xf numFmtId="165" fontId="20" fillId="4" borderId="0" xfId="1" applyNumberFormat="1" applyFont="1" applyFill="1" applyBorder="1" applyAlignment="1">
      <alignment vertical="center"/>
    </xf>
    <xf numFmtId="165" fontId="20" fillId="4" borderId="0" xfId="1" applyNumberFormat="1" applyFont="1" applyFill="1" applyBorder="1" applyAlignment="1">
      <alignment horizontal="center" vertical="center"/>
    </xf>
    <xf numFmtId="165" fontId="14" fillId="4" borderId="0" xfId="1" applyNumberFormat="1" applyFont="1" applyFill="1" applyBorder="1"/>
    <xf numFmtId="165" fontId="14" fillId="4" borderId="0" xfId="1" applyNumberFormat="1" applyFont="1" applyFill="1"/>
    <xf numFmtId="165" fontId="14" fillId="4" borderId="0" xfId="1" applyNumberFormat="1" applyFont="1" applyFill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2" fillId="0" borderId="9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4" fillId="4" borderId="79" xfId="0" applyFont="1" applyFill="1" applyBorder="1"/>
    <xf numFmtId="0" fontId="0" fillId="17" borderId="23" xfId="0" applyFill="1" applyBorder="1"/>
    <xf numFmtId="0" fontId="0" fillId="17" borderId="20" xfId="0" applyFill="1" applyBorder="1"/>
    <xf numFmtId="0" fontId="14" fillId="4" borderId="0" xfId="0" applyFont="1" applyFill="1"/>
    <xf numFmtId="0" fontId="14" fillId="0" borderId="54" xfId="0" applyFont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0" fillId="4" borderId="13" xfId="0" applyFont="1" applyFill="1" applyBorder="1" applyAlignment="1">
      <alignment horizontal="center" vertical="center"/>
    </xf>
    <xf numFmtId="15" fontId="0" fillId="0" borderId="14" xfId="0" applyNumberFormat="1" applyFont="1" applyFill="1" applyBorder="1" applyAlignment="1">
      <alignment horizontal="center" vertical="center"/>
    </xf>
    <xf numFmtId="3" fontId="0" fillId="4" borderId="14" xfId="1" applyNumberFormat="1" applyFont="1" applyFill="1" applyBorder="1" applyAlignment="1">
      <alignment horizontal="center" vertical="center"/>
    </xf>
    <xf numFmtId="165" fontId="0" fillId="0" borderId="0" xfId="1" applyNumberFormat="1" applyFont="1"/>
    <xf numFmtId="3" fontId="7" fillId="4" borderId="14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4" fillId="4" borderId="105" xfId="0" applyFont="1" applyFill="1" applyBorder="1"/>
    <xf numFmtId="0" fontId="14" fillId="4" borderId="78" xfId="0" applyFont="1" applyFill="1" applyBorder="1"/>
    <xf numFmtId="0" fontId="14" fillId="4" borderId="80" xfId="0" applyFont="1" applyFill="1" applyBorder="1" applyAlignment="1">
      <alignment horizontal="center"/>
    </xf>
    <xf numFmtId="165" fontId="14" fillId="4" borderId="106" xfId="1" applyNumberFormat="1" applyFont="1" applyFill="1" applyBorder="1" applyAlignment="1">
      <alignment horizontal="center" vertical="center"/>
    </xf>
    <xf numFmtId="0" fontId="14" fillId="4" borderId="107" xfId="0" applyFont="1" applyFill="1" applyBorder="1"/>
    <xf numFmtId="0" fontId="14" fillId="4" borderId="81" xfId="0" applyFont="1" applyFill="1" applyBorder="1"/>
    <xf numFmtId="0" fontId="14" fillId="4" borderId="83" xfId="0" applyFont="1" applyFill="1" applyBorder="1" applyAlignment="1">
      <alignment horizontal="center"/>
    </xf>
    <xf numFmtId="165" fontId="14" fillId="4" borderId="108" xfId="1" applyNumberFormat="1" applyFont="1" applyFill="1" applyBorder="1" applyAlignment="1">
      <alignment horizontal="center" vertical="center"/>
    </xf>
    <xf numFmtId="0" fontId="14" fillId="4" borderId="110" xfId="0" applyFont="1" applyFill="1" applyBorder="1"/>
    <xf numFmtId="0" fontId="14" fillId="4" borderId="84" xfId="0" applyFont="1" applyFill="1" applyBorder="1"/>
    <xf numFmtId="0" fontId="14" fillId="4" borderId="86" xfId="0" applyFont="1" applyFill="1" applyBorder="1" applyAlignment="1">
      <alignment horizontal="center"/>
    </xf>
    <xf numFmtId="165" fontId="14" fillId="4" borderId="111" xfId="1" applyNumberFormat="1" applyFont="1" applyFill="1" applyBorder="1" applyAlignment="1">
      <alignment horizontal="center" vertical="center"/>
    </xf>
    <xf numFmtId="0" fontId="12" fillId="4" borderId="52" xfId="0" applyFont="1" applyFill="1" applyBorder="1" applyAlignment="1">
      <alignment horizontal="right"/>
    </xf>
    <xf numFmtId="0" fontId="14" fillId="4" borderId="112" xfId="0" applyFont="1" applyFill="1" applyBorder="1"/>
    <xf numFmtId="0" fontId="14" fillId="4" borderId="113" xfId="0" applyFont="1" applyFill="1" applyBorder="1" applyAlignment="1">
      <alignment horizontal="center"/>
    </xf>
    <xf numFmtId="165" fontId="14" fillId="4" borderId="113" xfId="1" applyNumberFormat="1" applyFont="1" applyFill="1" applyBorder="1" applyAlignment="1">
      <alignment horizontal="center" vertical="center"/>
    </xf>
    <xf numFmtId="165" fontId="14" fillId="4" borderId="114" xfId="1" applyNumberFormat="1" applyFont="1" applyFill="1" applyBorder="1" applyAlignment="1">
      <alignment horizontal="center" vertical="center"/>
    </xf>
    <xf numFmtId="165" fontId="14" fillId="4" borderId="115" xfId="1" applyNumberFormat="1" applyFont="1" applyFill="1" applyBorder="1" applyAlignment="1">
      <alignment horizontal="center" vertical="center"/>
    </xf>
    <xf numFmtId="0" fontId="21" fillId="4" borderId="105" xfId="0" applyFont="1" applyFill="1" applyBorder="1"/>
    <xf numFmtId="0" fontId="21" fillId="4" borderId="94" xfId="0" applyFont="1" applyFill="1" applyBorder="1"/>
    <xf numFmtId="0" fontId="21" fillId="4" borderId="100" xfId="0" applyFont="1" applyFill="1" applyBorder="1" applyAlignment="1">
      <alignment horizontal="center"/>
    </xf>
    <xf numFmtId="165" fontId="14" fillId="4" borderId="100" xfId="1" applyNumberFormat="1" applyFont="1" applyFill="1" applyBorder="1" applyAlignment="1">
      <alignment horizontal="center" vertical="center"/>
    </xf>
    <xf numFmtId="0" fontId="21" fillId="4" borderId="110" xfId="0" applyFont="1" applyFill="1" applyBorder="1"/>
    <xf numFmtId="0" fontId="21" fillId="4" borderId="84" xfId="0" applyFont="1" applyFill="1" applyBorder="1"/>
    <xf numFmtId="0" fontId="21" fillId="4" borderId="86" xfId="0" applyFont="1" applyFill="1" applyBorder="1" applyAlignment="1">
      <alignment horizontal="center"/>
    </xf>
    <xf numFmtId="165" fontId="14" fillId="4" borderId="116" xfId="1" applyNumberFormat="1" applyFont="1" applyFill="1" applyBorder="1"/>
    <xf numFmtId="165" fontId="14" fillId="4" borderId="112" xfId="1" applyNumberFormat="1" applyFont="1" applyFill="1" applyBorder="1"/>
    <xf numFmtId="165" fontId="14" fillId="4" borderId="115" xfId="1" applyNumberFormat="1" applyFont="1" applyFill="1" applyBorder="1"/>
    <xf numFmtId="0" fontId="14" fillId="4" borderId="44" xfId="0" applyFont="1" applyFill="1" applyBorder="1"/>
    <xf numFmtId="0" fontId="14" fillId="4" borderId="117" xfId="0" applyFont="1" applyFill="1" applyBorder="1" applyAlignment="1">
      <alignment wrapText="1"/>
    </xf>
    <xf numFmtId="165" fontId="14" fillId="4" borderId="45" xfId="1" applyNumberFormat="1" applyFont="1" applyFill="1" applyBorder="1" applyAlignment="1">
      <alignment wrapText="1"/>
    </xf>
    <xf numFmtId="165" fontId="14" fillId="4" borderId="45" xfId="1" applyNumberFormat="1" applyFont="1" applyFill="1" applyBorder="1"/>
    <xf numFmtId="0" fontId="14" fillId="4" borderId="118" xfId="0" applyFont="1" applyFill="1" applyBorder="1" applyAlignment="1">
      <alignment vertical="center" wrapText="1"/>
    </xf>
    <xf numFmtId="0" fontId="14" fillId="4" borderId="105" xfId="0" applyFont="1" applyFill="1" applyBorder="1" applyAlignment="1">
      <alignment horizontal="center"/>
    </xf>
    <xf numFmtId="0" fontId="14" fillId="4" borderId="119" xfId="0" applyFont="1" applyFill="1" applyBorder="1" applyAlignment="1">
      <alignment horizontal="center"/>
    </xf>
    <xf numFmtId="165" fontId="14" fillId="4" borderId="60" xfId="1" quotePrefix="1" applyNumberFormat="1" applyFont="1" applyFill="1" applyBorder="1" applyAlignment="1">
      <alignment wrapText="1"/>
    </xf>
    <xf numFmtId="0" fontId="14" fillId="4" borderId="108" xfId="0" applyFont="1" applyFill="1" applyBorder="1" applyAlignment="1">
      <alignment vertical="center" wrapText="1"/>
    </xf>
    <xf numFmtId="0" fontId="14" fillId="4" borderId="82" xfId="0" applyFont="1" applyFill="1" applyBorder="1" applyAlignment="1">
      <alignment horizontal="center" wrapText="1"/>
    </xf>
    <xf numFmtId="0" fontId="14" fillId="4" borderId="109" xfId="0" applyFont="1" applyFill="1" applyBorder="1" applyAlignment="1">
      <alignment wrapText="1"/>
    </xf>
    <xf numFmtId="165" fontId="14" fillId="4" borderId="118" xfId="1" applyNumberFormat="1" applyFont="1" applyFill="1" applyBorder="1" applyAlignment="1">
      <alignment wrapText="1"/>
    </xf>
    <xf numFmtId="0" fontId="14" fillId="4" borderId="87" xfId="0" applyFont="1" applyFill="1" applyBorder="1"/>
    <xf numFmtId="0" fontId="14" fillId="4" borderId="88" xfId="0" applyFont="1" applyFill="1" applyBorder="1" applyAlignment="1">
      <alignment horizontal="center" wrapText="1"/>
    </xf>
    <xf numFmtId="0" fontId="14" fillId="4" borderId="98" xfId="0" applyFont="1" applyFill="1" applyBorder="1" applyAlignment="1">
      <alignment wrapText="1"/>
    </xf>
    <xf numFmtId="165" fontId="14" fillId="4" borderId="120" xfId="1" applyNumberFormat="1" applyFont="1" applyFill="1" applyBorder="1" applyAlignment="1">
      <alignment wrapText="1"/>
    </xf>
    <xf numFmtId="0" fontId="14" fillId="4" borderId="0" xfId="0" applyFont="1" applyFill="1" applyBorder="1"/>
    <xf numFmtId="0" fontId="14" fillId="4" borderId="103" xfId="0" applyFont="1" applyFill="1" applyBorder="1"/>
    <xf numFmtId="0" fontId="14" fillId="4" borderId="79" xfId="0" applyFont="1" applyFill="1" applyBorder="1" applyAlignment="1">
      <alignment vertical="center"/>
    </xf>
    <xf numFmtId="0" fontId="14" fillId="4" borderId="81" xfId="0" applyFont="1" applyFill="1" applyBorder="1" applyAlignment="1">
      <alignment horizontal="right"/>
    </xf>
    <xf numFmtId="0" fontId="14" fillId="4" borderId="109" xfId="0" applyFont="1" applyFill="1" applyBorder="1"/>
    <xf numFmtId="0" fontId="14" fillId="4" borderId="82" xfId="0" applyFont="1" applyFill="1" applyBorder="1" applyAlignment="1">
      <alignment vertical="center"/>
    </xf>
    <xf numFmtId="0" fontId="14" fillId="4" borderId="85" xfId="0" applyFont="1" applyFill="1" applyBorder="1" applyAlignment="1">
      <alignment vertical="center"/>
    </xf>
    <xf numFmtId="0" fontId="12" fillId="4" borderId="81" xfId="0" applyFont="1" applyFill="1" applyBorder="1"/>
    <xf numFmtId="0" fontId="12" fillId="4" borderId="81" xfId="0" applyFont="1" applyFill="1" applyBorder="1" applyAlignment="1">
      <alignment horizontal="left"/>
    </xf>
    <xf numFmtId="0" fontId="14" fillId="4" borderId="121" xfId="0" applyFont="1" applyFill="1" applyBorder="1" applyAlignment="1">
      <alignment vertical="center"/>
    </xf>
    <xf numFmtId="0" fontId="14" fillId="4" borderId="87" xfId="0" applyFont="1" applyFill="1" applyBorder="1" applyAlignment="1">
      <alignment horizontal="right"/>
    </xf>
    <xf numFmtId="0" fontId="14" fillId="4" borderId="98" xfId="0" applyFont="1" applyFill="1" applyBorder="1"/>
    <xf numFmtId="0" fontId="14" fillId="4" borderId="104" xfId="0" applyFont="1" applyFill="1" applyBorder="1"/>
    <xf numFmtId="0" fontId="14" fillId="4" borderId="117" xfId="0" applyFont="1" applyFill="1" applyBorder="1" applyAlignment="1">
      <alignment vertical="center"/>
    </xf>
    <xf numFmtId="0" fontId="14" fillId="4" borderId="54" xfId="0" applyFont="1" applyFill="1" applyBorder="1"/>
    <xf numFmtId="0" fontId="12" fillId="4" borderId="57" xfId="0" applyFont="1" applyFill="1" applyBorder="1" applyAlignment="1">
      <alignment horizontal="right"/>
    </xf>
    <xf numFmtId="0" fontId="14" fillId="4" borderId="74" xfId="0" applyFont="1" applyFill="1" applyBorder="1"/>
    <xf numFmtId="0" fontId="14" fillId="4" borderId="57" xfId="0" applyFont="1" applyFill="1" applyBorder="1"/>
    <xf numFmtId="165" fontId="14" fillId="4" borderId="99" xfId="1" applyNumberFormat="1" applyFont="1" applyFill="1" applyBorder="1"/>
    <xf numFmtId="165" fontId="14" fillId="4" borderId="57" xfId="1" applyNumberFormat="1" applyFont="1" applyFill="1" applyBorder="1"/>
    <xf numFmtId="0" fontId="14" fillId="4" borderId="120" xfId="0" applyFont="1" applyFill="1" applyBorder="1" applyAlignment="1">
      <alignment vertical="center" wrapText="1"/>
    </xf>
    <xf numFmtId="0" fontId="12" fillId="12" borderId="56" xfId="0" applyFont="1" applyFill="1" applyBorder="1"/>
    <xf numFmtId="0" fontId="12" fillId="12" borderId="50" xfId="0" applyFont="1" applyFill="1" applyBorder="1"/>
    <xf numFmtId="165" fontId="7" fillId="4" borderId="14" xfId="1" applyNumberFormat="1" applyFont="1" applyFill="1" applyBorder="1" applyAlignment="1">
      <alignment horizontal="center" vertical="center"/>
    </xf>
    <xf numFmtId="3" fontId="7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5" fontId="7" fillId="0" borderId="14" xfId="1" applyNumberFormat="1" applyFont="1" applyBorder="1" applyAlignment="1">
      <alignment horizontal="center" vertical="center"/>
    </xf>
    <xf numFmtId="3" fontId="7" fillId="0" borderId="37" xfId="0" applyNumberFormat="1" applyFont="1" applyBorder="1" applyAlignment="1">
      <alignment horizontal="center" vertical="center"/>
    </xf>
    <xf numFmtId="3" fontId="7" fillId="4" borderId="33" xfId="0" applyNumberFormat="1" applyFont="1" applyFill="1" applyBorder="1" applyAlignment="1">
      <alignment horizontal="center" vertical="center"/>
    </xf>
    <xf numFmtId="3" fontId="7" fillId="4" borderId="37" xfId="0" applyNumberFormat="1" applyFont="1" applyFill="1" applyBorder="1" applyAlignment="1">
      <alignment horizontal="center" vertical="center"/>
    </xf>
    <xf numFmtId="165" fontId="7" fillId="4" borderId="12" xfId="1" applyNumberFormat="1" applyFont="1" applyFill="1" applyBorder="1" applyAlignment="1">
      <alignment horizontal="center" vertical="center"/>
    </xf>
    <xf numFmtId="15" fontId="0" fillId="4" borderId="8" xfId="0" applyNumberFormat="1" applyFont="1" applyFill="1" applyBorder="1" applyAlignment="1">
      <alignment horizontal="center" vertical="center"/>
    </xf>
    <xf numFmtId="3" fontId="7" fillId="4" borderId="8" xfId="0" applyNumberFormat="1" applyFont="1" applyFill="1" applyBorder="1" applyAlignment="1">
      <alignment horizontal="center" vertical="center"/>
    </xf>
    <xf numFmtId="3" fontId="7" fillId="4" borderId="29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vertical="center"/>
    </xf>
    <xf numFmtId="165" fontId="7" fillId="4" borderId="14" xfId="1" applyNumberFormat="1" applyFont="1" applyFill="1" applyBorder="1" applyAlignment="1">
      <alignment horizontal="center" vertical="center"/>
    </xf>
    <xf numFmtId="165" fontId="7" fillId="4" borderId="12" xfId="1" applyNumberFormat="1" applyFont="1" applyFill="1" applyBorder="1" applyAlignment="1">
      <alignment horizontal="center" vertical="center"/>
    </xf>
    <xf numFmtId="3" fontId="7" fillId="4" borderId="19" xfId="0" applyNumberFormat="1" applyFont="1" applyFill="1" applyBorder="1" applyAlignment="1">
      <alignment horizontal="center" vertical="center"/>
    </xf>
    <xf numFmtId="3" fontId="6" fillId="5" borderId="24" xfId="0" applyNumberFormat="1" applyFont="1" applyFill="1" applyBorder="1" applyAlignment="1">
      <alignment horizontal="center" vertical="center"/>
    </xf>
    <xf numFmtId="3" fontId="6" fillId="5" borderId="48" xfId="0" applyNumberFormat="1" applyFont="1" applyFill="1" applyBorder="1" applyAlignment="1">
      <alignment horizontal="center" vertical="center"/>
    </xf>
    <xf numFmtId="3" fontId="0" fillId="4" borderId="12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3" fontId="0" fillId="4" borderId="22" xfId="1" applyNumberFormat="1" applyFont="1" applyFill="1" applyBorder="1" applyAlignment="1">
      <alignment horizontal="center" vertical="center"/>
    </xf>
    <xf numFmtId="0" fontId="0" fillId="4" borderId="22" xfId="0" applyNumberFormat="1" applyFont="1" applyFill="1" applyBorder="1" applyAlignment="1">
      <alignment horizontal="center" vertical="center"/>
    </xf>
    <xf numFmtId="9" fontId="0" fillId="4" borderId="22" xfId="0" applyNumberFormat="1" applyFont="1" applyFill="1" applyBorder="1" applyAlignment="1">
      <alignment horizontal="center" vertical="center"/>
    </xf>
    <xf numFmtId="9" fontId="0" fillId="4" borderId="22" xfId="1" applyNumberFormat="1" applyFont="1" applyFill="1" applyBorder="1" applyAlignment="1">
      <alignment horizontal="center" vertical="center"/>
    </xf>
    <xf numFmtId="3" fontId="0" fillId="4" borderId="23" xfId="0" applyNumberFormat="1" applyFont="1" applyFill="1" applyBorder="1" applyAlignment="1">
      <alignment horizontal="center" vertical="center" wrapText="1"/>
    </xf>
    <xf numFmtId="15" fontId="0" fillId="4" borderId="14" xfId="0" applyNumberFormat="1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3" fontId="0" fillId="0" borderId="0" xfId="0" applyNumberFormat="1"/>
    <xf numFmtId="0" fontId="14" fillId="4" borderId="94" xfId="0" applyFont="1" applyFill="1" applyBorder="1"/>
    <xf numFmtId="165" fontId="7" fillId="4" borderId="12" xfId="1" applyNumberFormat="1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41" fontId="25" fillId="4" borderId="22" xfId="2" applyFont="1" applyFill="1" applyBorder="1" applyAlignment="1">
      <alignment vertical="center"/>
    </xf>
    <xf numFmtId="0" fontId="24" fillId="0" borderId="12" xfId="0" applyFont="1" applyBorder="1" applyAlignment="1">
      <alignment horizontal="center" vertical="center"/>
    </xf>
    <xf numFmtId="41" fontId="25" fillId="4" borderId="12" xfId="2" applyFont="1" applyFill="1" applyBorder="1" applyAlignment="1">
      <alignment vertical="center"/>
    </xf>
    <xf numFmtId="165" fontId="25" fillId="4" borderId="0" xfId="0" applyNumberFormat="1" applyFont="1" applyFill="1" applyBorder="1" applyAlignment="1">
      <alignment horizontal="center" vertical="center"/>
    </xf>
    <xf numFmtId="9" fontId="25" fillId="4" borderId="0" xfId="3" applyFont="1" applyFill="1" applyBorder="1" applyAlignment="1">
      <alignment horizontal="center" vertical="center"/>
    </xf>
    <xf numFmtId="168" fontId="25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9" fontId="9" fillId="4" borderId="0" xfId="3" applyFont="1" applyFill="1" applyBorder="1" applyAlignment="1">
      <alignment horizontal="center" vertical="center"/>
    </xf>
    <xf numFmtId="168" fontId="9" fillId="4" borderId="0" xfId="0" applyNumberFormat="1" applyFont="1" applyFill="1" applyBorder="1"/>
    <xf numFmtId="165" fontId="0" fillId="0" borderId="0" xfId="0" applyNumberFormat="1"/>
    <xf numFmtId="1" fontId="0" fillId="4" borderId="20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3" fontId="7" fillId="4" borderId="14" xfId="1" applyNumberFormat="1" applyFont="1" applyFill="1" applyBorder="1" applyAlignment="1">
      <alignment horizontal="center" vertical="center"/>
    </xf>
    <xf numFmtId="3" fontId="7" fillId="4" borderId="13" xfId="0" applyNumberFormat="1" applyFont="1" applyFill="1" applyBorder="1" applyAlignment="1">
      <alignment horizontal="center" vertical="center"/>
    </xf>
    <xf numFmtId="1" fontId="0" fillId="4" borderId="15" xfId="0" applyNumberFormat="1" applyFont="1" applyFill="1" applyBorder="1" applyAlignment="1">
      <alignment horizontal="center" vertical="center" wrapText="1"/>
    </xf>
    <xf numFmtId="41" fontId="25" fillId="4" borderId="22" xfId="2" applyFont="1" applyFill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41" fontId="25" fillId="4" borderId="25" xfId="2" applyFont="1" applyFill="1" applyBorder="1" applyAlignment="1">
      <alignment horizontal="center" vertical="center"/>
    </xf>
    <xf numFmtId="41" fontId="25" fillId="4" borderId="25" xfId="2" applyFont="1" applyFill="1" applyBorder="1" applyAlignment="1">
      <alignment vertical="center"/>
    </xf>
    <xf numFmtId="168" fontId="9" fillId="4" borderId="48" xfId="0" applyNumberFormat="1" applyFont="1" applyFill="1" applyBorder="1" applyAlignment="1">
      <alignment vertical="center"/>
    </xf>
    <xf numFmtId="0" fontId="2" fillId="4" borderId="62" xfId="0" applyFont="1" applyFill="1" applyBorder="1" applyAlignment="1">
      <alignment horizontal="center" vertical="center" wrapText="1"/>
    </xf>
    <xf numFmtId="168" fontId="9" fillId="4" borderId="0" xfId="0" applyNumberFormat="1" applyFont="1" applyFill="1" applyBorder="1" applyAlignment="1">
      <alignment horizontal="center" vertical="center"/>
    </xf>
    <xf numFmtId="0" fontId="2" fillId="4" borderId="63" xfId="0" applyFont="1" applyFill="1" applyBorder="1" applyAlignment="1">
      <alignment horizontal="center" vertical="center" wrapText="1"/>
    </xf>
    <xf numFmtId="0" fontId="2" fillId="4" borderId="63" xfId="0" applyFont="1" applyFill="1" applyBorder="1" applyAlignment="1">
      <alignment vertical="center" wrapText="1"/>
    </xf>
    <xf numFmtId="0" fontId="2" fillId="4" borderId="60" xfId="0" applyFont="1" applyFill="1" applyBorder="1" applyAlignment="1">
      <alignment vertical="center" wrapText="1"/>
    </xf>
    <xf numFmtId="0" fontId="9" fillId="4" borderId="0" xfId="0" applyFont="1" applyFill="1" applyBorder="1" applyAlignment="1"/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168" fontId="9" fillId="4" borderId="7" xfId="0" applyNumberFormat="1" applyFont="1" applyFill="1" applyBorder="1" applyAlignment="1">
      <alignment vertical="center"/>
    </xf>
    <xf numFmtId="168" fontId="9" fillId="4" borderId="28" xfId="0" applyNumberFormat="1" applyFont="1" applyFill="1" applyBorder="1" applyAlignment="1">
      <alignment vertical="center"/>
    </xf>
    <xf numFmtId="168" fontId="9" fillId="4" borderId="0" xfId="0" applyNumberFormat="1" applyFont="1" applyFill="1" applyBorder="1" applyAlignment="1">
      <alignment vertical="center"/>
    </xf>
    <xf numFmtId="165" fontId="25" fillId="4" borderId="0" xfId="0" applyNumberFormat="1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 wrapText="1"/>
    </xf>
    <xf numFmtId="168" fontId="6" fillId="4" borderId="0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 wrapText="1"/>
    </xf>
    <xf numFmtId="41" fontId="25" fillId="4" borderId="8" xfId="2" applyFont="1" applyFill="1" applyBorder="1" applyAlignment="1">
      <alignment vertical="center"/>
    </xf>
    <xf numFmtId="0" fontId="24" fillId="5" borderId="22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vertical="center" wrapText="1"/>
    </xf>
    <xf numFmtId="0" fontId="9" fillId="4" borderId="18" xfId="0" applyFont="1" applyFill="1" applyBorder="1" applyAlignment="1">
      <alignment horizontal="center" vertical="center"/>
    </xf>
    <xf numFmtId="168" fontId="9" fillId="4" borderId="18" xfId="0" applyNumberFormat="1" applyFont="1" applyFill="1" applyBorder="1" applyAlignment="1">
      <alignment vertical="center"/>
    </xf>
    <xf numFmtId="0" fontId="9" fillId="22" borderId="12" xfId="0" applyFont="1" applyFill="1" applyBorder="1" applyAlignment="1">
      <alignment horizontal="center" vertical="center"/>
    </xf>
    <xf numFmtId="168" fontId="9" fillId="22" borderId="12" xfId="0" applyNumberFormat="1" applyFont="1" applyFill="1" applyBorder="1" applyAlignment="1">
      <alignment horizontal="center" vertical="center" wrapText="1"/>
    </xf>
    <xf numFmtId="168" fontId="9" fillId="22" borderId="12" xfId="0" applyNumberFormat="1" applyFont="1" applyFill="1" applyBorder="1" applyAlignment="1">
      <alignment horizontal="center" vertical="center"/>
    </xf>
    <xf numFmtId="0" fontId="9" fillId="22" borderId="12" xfId="0" applyFont="1" applyFill="1" applyBorder="1" applyAlignment="1"/>
    <xf numFmtId="165" fontId="9" fillId="22" borderId="12" xfId="1" applyNumberFormat="1" applyFont="1" applyFill="1" applyBorder="1" applyAlignment="1">
      <alignment horizontal="center" vertical="center"/>
    </xf>
    <xf numFmtId="9" fontId="9" fillId="22" borderId="12" xfId="3" applyFont="1" applyFill="1" applyBorder="1" applyAlignment="1">
      <alignment horizontal="center" vertical="center"/>
    </xf>
    <xf numFmtId="0" fontId="9" fillId="19" borderId="12" xfId="0" applyFont="1" applyFill="1" applyBorder="1" applyAlignment="1">
      <alignment horizontal="center" vertical="center"/>
    </xf>
    <xf numFmtId="165" fontId="9" fillId="19" borderId="12" xfId="1" applyNumberFormat="1" applyFont="1" applyFill="1" applyBorder="1" applyAlignment="1">
      <alignment horizontal="center" vertical="center"/>
    </xf>
    <xf numFmtId="9" fontId="9" fillId="19" borderId="12" xfId="3" applyFont="1" applyFill="1" applyBorder="1" applyAlignment="1">
      <alignment horizontal="center" vertical="center"/>
    </xf>
    <xf numFmtId="165" fontId="9" fillId="4" borderId="0" xfId="1" applyNumberFormat="1" applyFont="1" applyFill="1" applyBorder="1" applyAlignment="1">
      <alignment horizontal="center" vertical="center"/>
    </xf>
    <xf numFmtId="0" fontId="0" fillId="4" borderId="0" xfId="0" applyFill="1"/>
    <xf numFmtId="165" fontId="0" fillId="4" borderId="0" xfId="0" applyNumberFormat="1" applyFill="1"/>
    <xf numFmtId="0" fontId="9" fillId="22" borderId="19" xfId="0" applyFont="1" applyFill="1" applyBorder="1" applyAlignment="1"/>
    <xf numFmtId="0" fontId="9" fillId="22" borderId="24" xfId="0" applyFont="1" applyFill="1" applyBorder="1" applyAlignment="1"/>
    <xf numFmtId="41" fontId="9" fillId="4" borderId="22" xfId="2" applyFont="1" applyFill="1" applyBorder="1" applyAlignment="1">
      <alignment vertical="center"/>
    </xf>
    <xf numFmtId="41" fontId="9" fillId="4" borderId="12" xfId="2" applyFont="1" applyFill="1" applyBorder="1" applyAlignment="1">
      <alignment vertical="center"/>
    </xf>
    <xf numFmtId="41" fontId="9" fillId="4" borderId="25" xfId="2" applyFont="1" applyFill="1" applyBorder="1" applyAlignment="1">
      <alignment vertical="center"/>
    </xf>
    <xf numFmtId="41" fontId="9" fillId="4" borderId="8" xfId="2" applyFont="1" applyFill="1" applyBorder="1" applyAlignment="1">
      <alignment vertical="center"/>
    </xf>
    <xf numFmtId="0" fontId="9" fillId="22" borderId="1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168" fontId="9" fillId="22" borderId="2" xfId="0" applyNumberFormat="1" applyFont="1" applyFill="1" applyBorder="1" applyAlignment="1">
      <alignment horizontal="center" vertical="center" wrapText="1"/>
    </xf>
    <xf numFmtId="168" fontId="9" fillId="22" borderId="2" xfId="0" applyNumberFormat="1" applyFont="1" applyFill="1" applyBorder="1" applyAlignment="1">
      <alignment horizontal="center" vertical="center"/>
    </xf>
    <xf numFmtId="0" fontId="9" fillId="22" borderId="21" xfId="0" applyFont="1" applyFill="1" applyBorder="1" applyAlignment="1"/>
    <xf numFmtId="168" fontId="9" fillId="22" borderId="22" xfId="0" applyNumberFormat="1" applyFont="1" applyFill="1" applyBorder="1"/>
    <xf numFmtId="168" fontId="9" fillId="22" borderId="12" xfId="0" applyNumberFormat="1" applyFont="1" applyFill="1" applyBorder="1"/>
    <xf numFmtId="168" fontId="9" fillId="22" borderId="25" xfId="0" applyNumberFormat="1" applyFont="1" applyFill="1" applyBorder="1"/>
    <xf numFmtId="0" fontId="0" fillId="4" borderId="0" xfId="0" applyFill="1" applyBorder="1" applyAlignment="1">
      <alignment vertical="center" wrapText="1"/>
    </xf>
    <xf numFmtId="168" fontId="9" fillId="22" borderId="12" xfId="0" applyNumberFormat="1" applyFont="1" applyFill="1" applyBorder="1" applyAlignment="1">
      <alignment horizontal="center" vertical="center"/>
    </xf>
    <xf numFmtId="165" fontId="0" fillId="4" borderId="12" xfId="1" applyNumberFormat="1" applyFont="1" applyFill="1" applyBorder="1" applyAlignment="1">
      <alignment horizontal="center"/>
    </xf>
    <xf numFmtId="3" fontId="0" fillId="4" borderId="12" xfId="0" applyNumberFormat="1" applyFont="1" applyFill="1" applyBorder="1" applyAlignment="1">
      <alignment horizontal="center" vertical="center"/>
    </xf>
    <xf numFmtId="9" fontId="2" fillId="4" borderId="12" xfId="3" applyFont="1" applyFill="1" applyBorder="1" applyAlignment="1">
      <alignment horizontal="center" vertical="center"/>
    </xf>
    <xf numFmtId="1" fontId="0" fillId="4" borderId="12" xfId="0" applyNumberFormat="1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/>
    </xf>
    <xf numFmtId="3" fontId="0" fillId="4" borderId="12" xfId="0" applyNumberFormat="1" applyFont="1" applyFill="1" applyBorder="1" applyAlignment="1">
      <alignment horizontal="right" vertical="center"/>
    </xf>
    <xf numFmtId="165" fontId="1" fillId="4" borderId="12" xfId="1" applyNumberFormat="1" applyFont="1" applyFill="1" applyBorder="1" applyAlignment="1">
      <alignment horizontal="right" vertical="center"/>
    </xf>
    <xf numFmtId="9" fontId="1" fillId="4" borderId="12" xfId="1" applyNumberFormat="1" applyFont="1" applyFill="1" applyBorder="1" applyAlignment="1">
      <alignment horizontal="center" vertical="center"/>
    </xf>
    <xf numFmtId="9" fontId="26" fillId="0" borderId="22" xfId="0" applyNumberFormat="1" applyFont="1" applyBorder="1" applyAlignment="1">
      <alignment horizontal="center" vertical="center"/>
    </xf>
    <xf numFmtId="164" fontId="6" fillId="4" borderId="22" xfId="0" applyNumberFormat="1" applyFont="1" applyFill="1" applyBorder="1" applyAlignment="1">
      <alignment horizontal="center" vertical="center"/>
    </xf>
    <xf numFmtId="9" fontId="26" fillId="0" borderId="25" xfId="0" applyNumberFormat="1" applyFont="1" applyBorder="1" applyAlignment="1">
      <alignment horizontal="center" vertical="center"/>
    </xf>
    <xf numFmtId="164" fontId="6" fillId="4" borderId="25" xfId="0" applyNumberFormat="1" applyFont="1" applyFill="1" applyBorder="1" applyAlignment="1">
      <alignment horizontal="center" vertical="center"/>
    </xf>
    <xf numFmtId="3" fontId="0" fillId="4" borderId="0" xfId="1" applyNumberFormat="1" applyFont="1" applyFill="1" applyBorder="1" applyAlignment="1">
      <alignment horizontal="center" vertical="center"/>
    </xf>
    <xf numFmtId="3" fontId="0" fillId="4" borderId="0" xfId="0" applyNumberFormat="1" applyFont="1" applyFill="1" applyBorder="1" applyAlignment="1">
      <alignment horizontal="center" vertical="center" wrapText="1"/>
    </xf>
    <xf numFmtId="165" fontId="0" fillId="11" borderId="12" xfId="1" applyNumberFormat="1" applyFont="1" applyFill="1" applyBorder="1" applyAlignment="1">
      <alignment horizontal="center" vertical="center"/>
    </xf>
    <xf numFmtId="9" fontId="6" fillId="4" borderId="22" xfId="3" applyFont="1" applyFill="1" applyBorder="1" applyAlignment="1">
      <alignment horizontal="center" vertical="center"/>
    </xf>
    <xf numFmtId="9" fontId="6" fillId="4" borderId="14" xfId="3" applyFont="1" applyFill="1" applyBorder="1" applyAlignment="1">
      <alignment horizontal="center" vertical="center"/>
    </xf>
    <xf numFmtId="0" fontId="21" fillId="21" borderId="129" xfId="0" applyFont="1" applyFill="1" applyBorder="1"/>
    <xf numFmtId="0" fontId="21" fillId="21" borderId="123" xfId="0" applyFont="1" applyFill="1" applyBorder="1"/>
    <xf numFmtId="0" fontId="12" fillId="0" borderId="74" xfId="0" applyFont="1" applyBorder="1"/>
    <xf numFmtId="0" fontId="12" fillId="0" borderId="75" xfId="0" applyFont="1" applyBorder="1"/>
    <xf numFmtId="0" fontId="12" fillId="0" borderId="76" xfId="0" applyFont="1" applyBorder="1"/>
    <xf numFmtId="0" fontId="12" fillId="0" borderId="77" xfId="0" applyFont="1" applyBorder="1"/>
    <xf numFmtId="0" fontId="14" fillId="0" borderId="87" xfId="0" applyFont="1" applyFill="1" applyBorder="1"/>
    <xf numFmtId="0" fontId="12" fillId="0" borderId="90" xfId="0" applyFont="1" applyFill="1" applyBorder="1"/>
    <xf numFmtId="0" fontId="12" fillId="0" borderId="91" xfId="0" applyFont="1" applyFill="1" applyBorder="1"/>
    <xf numFmtId="0" fontId="12" fillId="0" borderId="93" xfId="0" applyFont="1" applyFill="1" applyBorder="1"/>
    <xf numFmtId="0" fontId="12" fillId="0" borderId="98" xfId="0" applyFont="1" applyFill="1" applyBorder="1"/>
    <xf numFmtId="0" fontId="14" fillId="0" borderId="25" xfId="0" applyFont="1" applyFill="1" applyBorder="1"/>
    <xf numFmtId="0" fontId="12" fillId="0" borderId="88" xfId="0" applyFont="1" applyFill="1" applyBorder="1"/>
    <xf numFmtId="0" fontId="12" fillId="0" borderId="92" xfId="0" applyFont="1" applyFill="1" applyBorder="1" applyAlignment="1">
      <alignment horizontal="right"/>
    </xf>
    <xf numFmtId="0" fontId="14" fillId="4" borderId="81" xfId="0" applyFont="1" applyFill="1" applyBorder="1"/>
    <xf numFmtId="0" fontId="21" fillId="21" borderId="0" xfId="0" applyFont="1" applyFill="1" applyBorder="1" applyAlignment="1">
      <alignment horizontal="center"/>
    </xf>
    <xf numFmtId="0" fontId="21" fillId="21" borderId="0" xfId="0" applyFont="1" applyFill="1" applyBorder="1"/>
    <xf numFmtId="0" fontId="14" fillId="21" borderId="78" xfId="0" applyFont="1" applyFill="1" applyBorder="1"/>
    <xf numFmtId="0" fontId="14" fillId="21" borderId="79" xfId="0" applyFont="1" applyFill="1" applyBorder="1"/>
    <xf numFmtId="0" fontId="14" fillId="21" borderId="97" xfId="0" applyFont="1" applyFill="1" applyBorder="1" applyAlignment="1">
      <alignment horizontal="center"/>
    </xf>
    <xf numFmtId="0" fontId="14" fillId="21" borderId="18" xfId="0" applyFont="1" applyFill="1" applyBorder="1"/>
    <xf numFmtId="0" fontId="14" fillId="4" borderId="79" xfId="0" applyFont="1" applyFill="1" applyBorder="1" applyAlignment="1">
      <alignment horizontal="center"/>
    </xf>
    <xf numFmtId="0" fontId="14" fillId="4" borderId="96" xfId="0" applyFont="1" applyFill="1" applyBorder="1"/>
    <xf numFmtId="0" fontId="12" fillId="4" borderId="85" xfId="0" applyFont="1" applyFill="1" applyBorder="1" applyAlignment="1">
      <alignment horizontal="center"/>
    </xf>
    <xf numFmtId="0" fontId="21" fillId="4" borderId="87" xfId="0" applyFont="1" applyFill="1" applyBorder="1"/>
    <xf numFmtId="0" fontId="27" fillId="4" borderId="88" xfId="0" applyFont="1" applyFill="1" applyBorder="1" applyAlignment="1">
      <alignment horizontal="center"/>
    </xf>
    <xf numFmtId="0" fontId="21" fillId="4" borderId="89" xfId="0" applyFont="1" applyFill="1" applyBorder="1"/>
    <xf numFmtId="0" fontId="14" fillId="4" borderId="80" xfId="0" applyFont="1" applyFill="1" applyBorder="1"/>
    <xf numFmtId="0" fontId="14" fillId="4" borderId="83" xfId="0" applyFont="1" applyFill="1" applyBorder="1"/>
    <xf numFmtId="0" fontId="14" fillId="4" borderId="86" xfId="0" applyFont="1" applyFill="1" applyBorder="1"/>
    <xf numFmtId="0" fontId="12" fillId="4" borderId="55" xfId="0" applyFont="1" applyFill="1" applyBorder="1"/>
    <xf numFmtId="0" fontId="2" fillId="4" borderId="57" xfId="0" applyFont="1" applyFill="1" applyBorder="1"/>
    <xf numFmtId="0" fontId="29" fillId="23" borderId="8" xfId="0" applyFont="1" applyFill="1" applyBorder="1" applyAlignment="1">
      <alignment horizontal="center" vertical="center" wrapText="1"/>
    </xf>
    <xf numFmtId="41" fontId="25" fillId="4" borderId="12" xfId="2" applyFont="1" applyFill="1" applyBorder="1" applyAlignment="1">
      <alignment horizontal="center" vertical="center"/>
    </xf>
    <xf numFmtId="168" fontId="25" fillId="4" borderId="48" xfId="0" applyNumberFormat="1" applyFont="1" applyFill="1" applyBorder="1" applyAlignment="1">
      <alignment vertical="center"/>
    </xf>
    <xf numFmtId="165" fontId="9" fillId="4" borderId="22" xfId="0" applyNumberFormat="1" applyFont="1" applyFill="1" applyBorder="1" applyAlignment="1">
      <alignment horizontal="center" vertical="center"/>
    </xf>
    <xf numFmtId="165" fontId="9" fillId="4" borderId="25" xfId="0" applyNumberFormat="1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1" fontId="0" fillId="4" borderId="22" xfId="0" applyNumberFormat="1" applyFont="1" applyFill="1" applyBorder="1" applyAlignment="1">
      <alignment horizontal="center" vertical="center" wrapText="1"/>
    </xf>
    <xf numFmtId="165" fontId="0" fillId="4" borderId="23" xfId="0" applyNumberFormat="1" applyFont="1" applyFill="1" applyBorder="1" applyAlignment="1">
      <alignment vertical="center" wrapText="1"/>
    </xf>
    <xf numFmtId="0" fontId="6" fillId="24" borderId="25" xfId="0" applyFont="1" applyFill="1" applyBorder="1" applyAlignment="1">
      <alignment horizontal="center" vertical="center"/>
    </xf>
    <xf numFmtId="0" fontId="6" fillId="24" borderId="25" xfId="0" applyFont="1" applyFill="1" applyBorder="1" applyAlignment="1">
      <alignment horizontal="center" vertical="center" wrapText="1"/>
    </xf>
    <xf numFmtId="0" fontId="6" fillId="24" borderId="8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9" fillId="22" borderId="12" xfId="0" applyFont="1" applyFill="1" applyBorder="1" applyAlignment="1">
      <alignment horizontal="center" vertical="center" wrapText="1"/>
    </xf>
    <xf numFmtId="168" fontId="25" fillId="4" borderId="0" xfId="3" applyNumberFormat="1" applyFont="1" applyFill="1" applyBorder="1" applyAlignment="1">
      <alignment horizontal="center" vertical="center"/>
    </xf>
    <xf numFmtId="168" fontId="0" fillId="0" borderId="0" xfId="0" applyNumberFormat="1"/>
    <xf numFmtId="9" fontId="0" fillId="0" borderId="0" xfId="3" applyFont="1"/>
    <xf numFmtId="168" fontId="9" fillId="22" borderId="12" xfId="0" applyNumberFormat="1" applyFont="1" applyFill="1" applyBorder="1" applyAlignment="1">
      <alignment horizontal="center" vertical="center"/>
    </xf>
    <xf numFmtId="43" fontId="0" fillId="0" borderId="0" xfId="0" applyNumberFormat="1"/>
    <xf numFmtId="0" fontId="23" fillId="12" borderId="0" xfId="0" applyFont="1" applyFill="1" applyBorder="1" applyAlignment="1">
      <alignment vertical="center"/>
    </xf>
    <xf numFmtId="0" fontId="23" fillId="4" borderId="0" xfId="0" applyFont="1" applyFill="1" applyBorder="1" applyAlignment="1">
      <alignment vertical="center"/>
    </xf>
    <xf numFmtId="165" fontId="9" fillId="22" borderId="12" xfId="0" applyNumberFormat="1" applyFont="1" applyFill="1" applyBorder="1" applyAlignment="1">
      <alignment horizontal="center" vertical="center"/>
    </xf>
    <xf numFmtId="165" fontId="9" fillId="19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168" fontId="9" fillId="22" borderId="2" xfId="0" applyNumberFormat="1" applyFont="1" applyFill="1" applyBorder="1"/>
    <xf numFmtId="165" fontId="9" fillId="22" borderId="12" xfId="0" applyNumberFormat="1" applyFont="1" applyFill="1" applyBorder="1"/>
    <xf numFmtId="168" fontId="9" fillId="22" borderId="26" xfId="0" applyNumberFormat="1" applyFont="1" applyFill="1" applyBorder="1"/>
    <xf numFmtId="168" fontId="9" fillId="22" borderId="11" xfId="0" applyNumberFormat="1" applyFont="1" applyFill="1" applyBorder="1" applyAlignment="1">
      <alignment vertical="center" wrapText="1"/>
    </xf>
    <xf numFmtId="0" fontId="23" fillId="12" borderId="0" xfId="0" applyFont="1" applyFill="1" applyBorder="1" applyAlignment="1"/>
    <xf numFmtId="0" fontId="23" fillId="4" borderId="0" xfId="0" applyFont="1" applyFill="1" applyBorder="1" applyAlignment="1"/>
    <xf numFmtId="165" fontId="9" fillId="22" borderId="99" xfId="0" applyNumberFormat="1" applyFont="1" applyFill="1" applyBorder="1" applyAlignment="1">
      <alignment horizontal="center" vertical="center"/>
    </xf>
    <xf numFmtId="0" fontId="33" fillId="27" borderId="25" xfId="0" applyFont="1" applyFill="1" applyBorder="1" applyAlignment="1">
      <alignment horizontal="center" vertical="center"/>
    </xf>
    <xf numFmtId="0" fontId="33" fillId="27" borderId="25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4" borderId="12" xfId="1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64" fontId="6" fillId="0" borderId="22" xfId="2" applyNumberFormat="1" applyFont="1" applyBorder="1" applyAlignment="1">
      <alignment horizontal="center" vertical="center"/>
    </xf>
    <xf numFmtId="164" fontId="26" fillId="0" borderId="22" xfId="0" applyNumberFormat="1" applyFont="1" applyBorder="1" applyAlignment="1">
      <alignment horizontal="center" vertical="center"/>
    </xf>
    <xf numFmtId="3" fontId="26" fillId="0" borderId="22" xfId="0" applyNumberFormat="1" applyFont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0" borderId="25" xfId="2" applyNumberFormat="1" applyFont="1" applyBorder="1" applyAlignment="1">
      <alignment horizontal="center" vertical="center"/>
    </xf>
    <xf numFmtId="164" fontId="26" fillId="0" borderId="25" xfId="0" applyNumberFormat="1" applyFont="1" applyBorder="1" applyAlignment="1">
      <alignment horizontal="center" vertical="center"/>
    </xf>
    <xf numFmtId="9" fontId="6" fillId="4" borderId="26" xfId="3" applyFont="1" applyFill="1" applyBorder="1" applyAlignment="1">
      <alignment horizontal="center" vertical="center"/>
    </xf>
    <xf numFmtId="3" fontId="26" fillId="0" borderId="25" xfId="0" applyNumberFormat="1" applyFont="1" applyBorder="1" applyAlignment="1">
      <alignment horizontal="center" vertical="center"/>
    </xf>
    <xf numFmtId="164" fontId="6" fillId="4" borderId="12" xfId="2" applyNumberFormat="1" applyFont="1" applyFill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64" fontId="26" fillId="4" borderId="12" xfId="0" applyNumberFormat="1" applyFont="1" applyFill="1" applyBorder="1" applyAlignment="1">
      <alignment horizontal="center" vertical="center"/>
    </xf>
    <xf numFmtId="164" fontId="34" fillId="6" borderId="26" xfId="0" applyNumberFormat="1" applyFont="1" applyFill="1" applyBorder="1" applyAlignment="1">
      <alignment horizontal="center" vertical="center"/>
    </xf>
    <xf numFmtId="164" fontId="26" fillId="6" borderId="22" xfId="0" applyNumberFormat="1" applyFont="1" applyFill="1" applyBorder="1" applyAlignment="1">
      <alignment horizontal="center" vertical="center"/>
    </xf>
    <xf numFmtId="9" fontId="6" fillId="6" borderId="26" xfId="3" applyFont="1" applyFill="1" applyBorder="1" applyAlignment="1">
      <alignment horizontal="center" vertical="center"/>
    </xf>
    <xf numFmtId="9" fontId="26" fillId="6" borderId="25" xfId="0" applyNumberFormat="1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 wrapText="1"/>
    </xf>
    <xf numFmtId="3" fontId="13" fillId="3" borderId="7" xfId="0" applyNumberFormat="1" applyFont="1" applyFill="1" applyBorder="1" applyAlignment="1">
      <alignment horizontal="center" vertical="center"/>
    </xf>
    <xf numFmtId="9" fontId="13" fillId="3" borderId="7" xfId="3" applyFont="1" applyFill="1" applyBorder="1" applyAlignment="1">
      <alignment horizontal="center" vertical="center"/>
    </xf>
    <xf numFmtId="9" fontId="6" fillId="3" borderId="7" xfId="1" applyNumberFormat="1" applyFont="1" applyFill="1" applyBorder="1" applyAlignment="1">
      <alignment horizontal="center" vertical="center"/>
    </xf>
    <xf numFmtId="3" fontId="6" fillId="4" borderId="12" xfId="1" applyNumberFormat="1" applyFont="1" applyFill="1" applyBorder="1" applyAlignment="1">
      <alignment horizontal="center" vertical="center"/>
    </xf>
    <xf numFmtId="165" fontId="0" fillId="4" borderId="12" xfId="1" applyNumberFormat="1" applyFont="1" applyFill="1" applyBorder="1" applyAlignment="1">
      <alignment horizontal="right" vertical="center"/>
    </xf>
    <xf numFmtId="15" fontId="0" fillId="0" borderId="22" xfId="0" applyNumberFormat="1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3" fontId="0" fillId="4" borderId="22" xfId="0" applyNumberFormat="1" applyFont="1" applyFill="1" applyBorder="1" applyAlignment="1">
      <alignment horizontal="right" vertical="center"/>
    </xf>
    <xf numFmtId="3" fontId="6" fillId="4" borderId="22" xfId="1" applyNumberFormat="1" applyFont="1" applyFill="1" applyBorder="1" applyAlignment="1">
      <alignment horizontal="center" vertical="center"/>
    </xf>
    <xf numFmtId="3" fontId="0" fillId="4" borderId="22" xfId="0" applyNumberFormat="1" applyFont="1" applyFill="1" applyBorder="1" applyAlignment="1">
      <alignment horizontal="center" vertical="center" wrapText="1"/>
    </xf>
    <xf numFmtId="3" fontId="0" fillId="4" borderId="20" xfId="0" applyNumberFormat="1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3" fontId="13" fillId="3" borderId="26" xfId="0" applyNumberFormat="1" applyFont="1" applyFill="1" applyBorder="1" applyAlignment="1">
      <alignment horizontal="center" vertical="center"/>
    </xf>
    <xf numFmtId="9" fontId="13" fillId="3" borderId="26" xfId="3" applyFont="1" applyFill="1" applyBorder="1" applyAlignment="1">
      <alignment horizontal="center" vertical="center"/>
    </xf>
    <xf numFmtId="3" fontId="13" fillId="19" borderId="26" xfId="0" applyNumberFormat="1" applyFont="1" applyFill="1" applyBorder="1" applyAlignment="1">
      <alignment horizontal="center" vertical="center"/>
    </xf>
    <xf numFmtId="3" fontId="13" fillId="5" borderId="26" xfId="0" applyNumberFormat="1" applyFont="1" applyFill="1" applyBorder="1" applyAlignment="1">
      <alignment horizontal="center" vertical="center"/>
    </xf>
    <xf numFmtId="9" fontId="6" fillId="3" borderId="26" xfId="1" applyNumberFormat="1" applyFont="1" applyFill="1" applyBorder="1" applyAlignment="1">
      <alignment horizontal="center" vertical="center"/>
    </xf>
    <xf numFmtId="165" fontId="0" fillId="19" borderId="12" xfId="1" applyNumberFormat="1" applyFont="1" applyFill="1" applyBorder="1" applyAlignment="1">
      <alignment horizontal="center"/>
    </xf>
    <xf numFmtId="165" fontId="1" fillId="4" borderId="12" xfId="1" applyNumberFormat="1" applyFont="1" applyFill="1" applyBorder="1"/>
    <xf numFmtId="165" fontId="1" fillId="5" borderId="12" xfId="1" applyNumberFormat="1" applyFont="1" applyFill="1" applyBorder="1"/>
    <xf numFmtId="165" fontId="1" fillId="19" borderId="12" xfId="1" applyNumberFormat="1" applyFont="1" applyFill="1" applyBorder="1"/>
    <xf numFmtId="0" fontId="12" fillId="21" borderId="8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/>
    </xf>
    <xf numFmtId="0" fontId="12" fillId="20" borderId="8" xfId="0" applyFont="1" applyFill="1" applyBorder="1" applyAlignment="1">
      <alignment horizontal="center" vertical="center"/>
    </xf>
    <xf numFmtId="0" fontId="12" fillId="20" borderId="8" xfId="0" applyFont="1" applyFill="1" applyBorder="1" applyAlignment="1">
      <alignment horizontal="center" vertical="center" wrapText="1"/>
    </xf>
    <xf numFmtId="9" fontId="2" fillId="3" borderId="26" xfId="3" applyFont="1" applyFill="1" applyBorder="1" applyAlignment="1">
      <alignment horizontal="center" vertical="center"/>
    </xf>
    <xf numFmtId="3" fontId="13" fillId="11" borderId="26" xfId="0" applyNumberFormat="1" applyFont="1" applyFill="1" applyBorder="1" applyAlignment="1">
      <alignment horizontal="center" vertical="center"/>
    </xf>
    <xf numFmtId="3" fontId="13" fillId="3" borderId="34" xfId="0" applyNumberFormat="1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165" fontId="0" fillId="4" borderId="22" xfId="1" applyNumberFormat="1" applyFont="1" applyFill="1" applyBorder="1"/>
    <xf numFmtId="9" fontId="0" fillId="4" borderId="22" xfId="3" applyFont="1" applyFill="1" applyBorder="1" applyAlignment="1">
      <alignment horizontal="center" vertical="center"/>
    </xf>
    <xf numFmtId="165" fontId="0" fillId="11" borderId="22" xfId="1" applyNumberFormat="1" applyFont="1" applyFill="1" applyBorder="1" applyAlignment="1">
      <alignment horizontal="center" vertical="center"/>
    </xf>
    <xf numFmtId="3" fontId="2" fillId="4" borderId="23" xfId="0" applyNumberFormat="1" applyFont="1" applyFill="1" applyBorder="1" applyAlignment="1">
      <alignment horizontal="center" vertical="center"/>
    </xf>
    <xf numFmtId="3" fontId="2" fillId="4" borderId="20" xfId="0" applyNumberFormat="1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horizontal="center" vertical="center" wrapText="1"/>
    </xf>
    <xf numFmtId="15" fontId="0" fillId="4" borderId="22" xfId="0" applyNumberFormat="1" applyFont="1" applyFill="1" applyBorder="1" applyAlignment="1">
      <alignment horizontal="center" vertical="center"/>
    </xf>
    <xf numFmtId="3" fontId="0" fillId="4" borderId="22" xfId="0" applyNumberFormat="1" applyFont="1" applyFill="1" applyBorder="1" applyAlignment="1">
      <alignment horizontal="center" vertical="center"/>
    </xf>
    <xf numFmtId="9" fontId="2" fillId="4" borderId="22" xfId="3" applyFont="1" applyFill="1" applyBorder="1" applyAlignment="1">
      <alignment horizontal="center" vertical="center"/>
    </xf>
    <xf numFmtId="165" fontId="0" fillId="4" borderId="22" xfId="1" applyNumberFormat="1" applyFont="1" applyFill="1" applyBorder="1" applyAlignment="1">
      <alignment horizontal="center" vertical="center"/>
    </xf>
    <xf numFmtId="165" fontId="0" fillId="4" borderId="20" xfId="0" applyNumberFormat="1" applyFont="1" applyFill="1" applyBorder="1" applyAlignment="1">
      <alignment vertical="center" wrapText="1"/>
    </xf>
    <xf numFmtId="0" fontId="10" fillId="4" borderId="0" xfId="0" applyFont="1" applyFill="1" applyBorder="1" applyAlignment="1">
      <alignment vertical="top"/>
    </xf>
    <xf numFmtId="3" fontId="13" fillId="3" borderId="39" xfId="0" applyNumberFormat="1" applyFont="1" applyFill="1" applyBorder="1" applyAlignment="1">
      <alignment horizontal="center" vertical="center"/>
    </xf>
    <xf numFmtId="3" fontId="13" fillId="3" borderId="48" xfId="0" applyNumberFormat="1" applyFont="1" applyFill="1" applyBorder="1" applyAlignment="1">
      <alignment horizontal="center" vertical="center"/>
    </xf>
    <xf numFmtId="9" fontId="2" fillId="3" borderId="48" xfId="3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vertical="center" wrapText="1"/>
    </xf>
    <xf numFmtId="0" fontId="6" fillId="4" borderId="59" xfId="0" applyFont="1" applyFill="1" applyBorder="1" applyAlignment="1">
      <alignment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vertical="center" wrapText="1"/>
    </xf>
    <xf numFmtId="0" fontId="6" fillId="4" borderId="65" xfId="0" applyFont="1" applyFill="1" applyBorder="1" applyAlignment="1">
      <alignment vertical="center" wrapText="1"/>
    </xf>
    <xf numFmtId="0" fontId="6" fillId="4" borderId="53" xfId="0" applyFont="1" applyFill="1" applyBorder="1" applyAlignment="1">
      <alignment vertical="center" wrapText="1"/>
    </xf>
    <xf numFmtId="0" fontId="9" fillId="0" borderId="22" xfId="0" applyFont="1" applyBorder="1" applyAlignment="1">
      <alignment horizontal="center" vertical="center" wrapText="1"/>
    </xf>
    <xf numFmtId="3" fontId="9" fillId="4" borderId="22" xfId="2" applyNumberFormat="1" applyFont="1" applyFill="1" applyBorder="1" applyAlignment="1">
      <alignment horizontal="center" vertical="center"/>
    </xf>
    <xf numFmtId="3" fontId="9" fillId="0" borderId="22" xfId="2" applyNumberFormat="1" applyFont="1" applyBorder="1" applyAlignment="1">
      <alignment horizontal="center" vertical="center"/>
    </xf>
    <xf numFmtId="3" fontId="9" fillId="0" borderId="22" xfId="2" applyNumberFormat="1" applyFont="1" applyFill="1" applyBorder="1" applyAlignment="1">
      <alignment horizontal="center" vertical="center"/>
    </xf>
    <xf numFmtId="165" fontId="9" fillId="4" borderId="22" xfId="1" applyNumberFormat="1" applyFont="1" applyFill="1" applyBorder="1" applyAlignment="1">
      <alignment horizontal="center" vertical="center"/>
    </xf>
    <xf numFmtId="9" fontId="9" fillId="4" borderId="22" xfId="3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3" fontId="9" fillId="4" borderId="25" xfId="2" applyNumberFormat="1" applyFont="1" applyFill="1" applyBorder="1" applyAlignment="1">
      <alignment horizontal="center" vertical="center"/>
    </xf>
    <xf numFmtId="3" fontId="9" fillId="0" borderId="25" xfId="2" applyNumberFormat="1" applyFont="1" applyBorder="1" applyAlignment="1">
      <alignment horizontal="center" vertical="center"/>
    </xf>
    <xf numFmtId="3" fontId="9" fillId="0" borderId="25" xfId="2" applyNumberFormat="1" applyFont="1" applyFill="1" applyBorder="1" applyAlignment="1">
      <alignment horizontal="center" vertical="center"/>
    </xf>
    <xf numFmtId="165" fontId="9" fillId="4" borderId="25" xfId="1" applyNumberFormat="1" applyFont="1" applyFill="1" applyBorder="1" applyAlignment="1">
      <alignment horizontal="center" vertical="center"/>
    </xf>
    <xf numFmtId="9" fontId="9" fillId="4" borderId="25" xfId="3" applyFont="1" applyFill="1" applyBorder="1" applyAlignment="1">
      <alignment horizontal="center" vertical="center"/>
    </xf>
    <xf numFmtId="9" fontId="34" fillId="0" borderId="25" xfId="0" applyNumberFormat="1" applyFont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5" fontId="9" fillId="4" borderId="25" xfId="1" applyNumberFormat="1" applyFont="1" applyFill="1" applyBorder="1" applyAlignment="1">
      <alignment vertical="center" wrapText="1"/>
    </xf>
    <xf numFmtId="0" fontId="9" fillId="0" borderId="14" xfId="0" applyFont="1" applyBorder="1" applyAlignment="1">
      <alignment horizontal="center" vertical="center"/>
    </xf>
    <xf numFmtId="3" fontId="9" fillId="4" borderId="14" xfId="2" applyNumberFormat="1" applyFont="1" applyFill="1" applyBorder="1" applyAlignment="1">
      <alignment horizontal="center" vertical="center"/>
    </xf>
    <xf numFmtId="3" fontId="9" fillId="0" borderId="14" xfId="2" applyNumberFormat="1" applyFont="1" applyBorder="1" applyAlignment="1">
      <alignment horizontal="center" vertical="center"/>
    </xf>
    <xf numFmtId="3" fontId="9" fillId="0" borderId="14" xfId="2" applyNumberFormat="1" applyFont="1" applyFill="1" applyBorder="1" applyAlignment="1">
      <alignment horizontal="center" vertical="center"/>
    </xf>
    <xf numFmtId="165" fontId="9" fillId="4" borderId="14" xfId="1" applyNumberFormat="1" applyFont="1" applyFill="1" applyBorder="1" applyAlignment="1">
      <alignment horizontal="center" vertical="center"/>
    </xf>
    <xf numFmtId="9" fontId="9" fillId="4" borderId="14" xfId="3" applyFont="1" applyFill="1" applyBorder="1" applyAlignment="1">
      <alignment horizontal="center" vertical="center"/>
    </xf>
    <xf numFmtId="165" fontId="9" fillId="4" borderId="14" xfId="1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3" fontId="9" fillId="4" borderId="12" xfId="2" applyNumberFormat="1" applyFont="1" applyFill="1" applyBorder="1" applyAlignment="1">
      <alignment horizontal="center" vertical="center"/>
    </xf>
    <xf numFmtId="3" fontId="9" fillId="0" borderId="12" xfId="2" applyNumberFormat="1" applyFont="1" applyBorder="1" applyAlignment="1">
      <alignment horizontal="center" vertical="center"/>
    </xf>
    <xf numFmtId="3" fontId="9" fillId="0" borderId="12" xfId="2" applyNumberFormat="1" applyFont="1" applyFill="1" applyBorder="1" applyAlignment="1">
      <alignment horizontal="center" vertical="center"/>
    </xf>
    <xf numFmtId="165" fontId="9" fillId="4" borderId="12" xfId="1" applyNumberFormat="1" applyFont="1" applyFill="1" applyBorder="1" applyAlignment="1">
      <alignment horizontal="center" vertical="center"/>
    </xf>
    <xf numFmtId="9" fontId="9" fillId="4" borderId="12" xfId="3" applyFont="1" applyFill="1" applyBorder="1" applyAlignment="1">
      <alignment horizontal="center" vertical="center"/>
    </xf>
    <xf numFmtId="168" fontId="9" fillId="22" borderId="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4" borderId="22" xfId="1" applyNumberFormat="1" applyFont="1" applyFill="1" applyBorder="1" applyAlignment="1">
      <alignment horizontal="center"/>
    </xf>
    <xf numFmtId="165" fontId="0" fillId="19" borderId="22" xfId="1" applyNumberFormat="1" applyFont="1" applyFill="1" applyBorder="1" applyAlignment="1">
      <alignment horizontal="center"/>
    </xf>
    <xf numFmtId="165" fontId="1" fillId="5" borderId="22" xfId="1" applyNumberFormat="1" applyFont="1" applyFill="1" applyBorder="1"/>
    <xf numFmtId="165" fontId="0" fillId="4" borderId="23" xfId="1" applyNumberFormat="1" applyFont="1" applyFill="1" applyBorder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3" fontId="6" fillId="14" borderId="48" xfId="0" applyNumberFormat="1" applyFont="1" applyFill="1" applyBorder="1" applyAlignment="1">
      <alignment horizontal="center" vertical="center"/>
    </xf>
    <xf numFmtId="9" fontId="6" fillId="14" borderId="48" xfId="3" applyFont="1" applyFill="1" applyBorder="1" applyAlignment="1">
      <alignment horizontal="center" vertical="center"/>
    </xf>
    <xf numFmtId="165" fontId="6" fillId="14" borderId="48" xfId="0" applyNumberFormat="1" applyFont="1" applyFill="1" applyBorder="1" applyAlignment="1">
      <alignment vertical="center"/>
    </xf>
    <xf numFmtId="0" fontId="6" fillId="14" borderId="48" xfId="0" applyFont="1" applyFill="1" applyBorder="1" applyAlignment="1">
      <alignment vertical="center"/>
    </xf>
    <xf numFmtId="164" fontId="6" fillId="14" borderId="48" xfId="0" applyNumberFormat="1" applyFont="1" applyFill="1" applyBorder="1" applyAlignment="1">
      <alignment vertical="center"/>
    </xf>
    <xf numFmtId="0" fontId="2" fillId="14" borderId="50" xfId="0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9" fillId="4" borderId="26" xfId="1" applyNumberFormat="1" applyFont="1" applyFill="1" applyBorder="1" applyAlignment="1">
      <alignment horizontal="center" vertical="center"/>
    </xf>
    <xf numFmtId="9" fontId="34" fillId="0" borderId="14" xfId="0" applyNumberFormat="1" applyFont="1" applyBorder="1" applyAlignment="1">
      <alignment horizontal="center" vertical="center"/>
    </xf>
    <xf numFmtId="164" fontId="9" fillId="4" borderId="14" xfId="0" applyNumberFormat="1" applyFont="1" applyFill="1" applyBorder="1" applyAlignment="1">
      <alignment horizontal="center" vertical="center"/>
    </xf>
    <xf numFmtId="165" fontId="9" fillId="4" borderId="14" xfId="1" applyNumberFormat="1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4" fillId="6" borderId="25" xfId="0" applyFont="1" applyFill="1" applyBorder="1" applyAlignment="1">
      <alignment horizontal="center" vertical="center" wrapText="1"/>
    </xf>
    <xf numFmtId="3" fontId="0" fillId="4" borderId="2" xfId="0" applyNumberFormat="1" applyFont="1" applyFill="1" applyBorder="1" applyAlignment="1">
      <alignment horizontal="center" vertical="center" wrapText="1"/>
    </xf>
    <xf numFmtId="3" fontId="0" fillId="4" borderId="14" xfId="0" applyNumberFormat="1" applyFont="1" applyFill="1" applyBorder="1" applyAlignment="1">
      <alignment horizontal="center" vertical="center" wrapText="1"/>
    </xf>
    <xf numFmtId="165" fontId="2" fillId="4" borderId="22" xfId="1" applyNumberFormat="1" applyFont="1" applyFill="1" applyBorder="1"/>
    <xf numFmtId="165" fontId="2" fillId="4" borderId="12" xfId="1" applyNumberFormat="1" applyFont="1" applyFill="1" applyBorder="1"/>
    <xf numFmtId="3" fontId="2" fillId="11" borderId="22" xfId="0" applyNumberFormat="1" applyFont="1" applyFill="1" applyBorder="1" applyAlignment="1">
      <alignment horizontal="center" vertical="center" wrapText="1"/>
    </xf>
    <xf numFmtId="3" fontId="2" fillId="11" borderId="12" xfId="0" applyNumberFormat="1" applyFont="1" applyFill="1" applyBorder="1" applyAlignment="1">
      <alignment horizontal="center" vertical="center" wrapText="1"/>
    </xf>
    <xf numFmtId="165" fontId="0" fillId="4" borderId="22" xfId="1" applyNumberFormat="1" applyFont="1" applyFill="1" applyBorder="1" applyAlignment="1">
      <alignment horizontal="right" vertical="center"/>
    </xf>
    <xf numFmtId="0" fontId="0" fillId="4" borderId="24" xfId="0" applyFont="1" applyFill="1" applyBorder="1" applyAlignment="1">
      <alignment horizontal="center" vertical="center"/>
    </xf>
    <xf numFmtId="15" fontId="0" fillId="4" borderId="25" xfId="0" applyNumberFormat="1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/>
    </xf>
    <xf numFmtId="9" fontId="0" fillId="4" borderId="25" xfId="0" applyNumberFormat="1" applyFont="1" applyFill="1" applyBorder="1" applyAlignment="1">
      <alignment horizontal="center" vertical="center"/>
    </xf>
    <xf numFmtId="165" fontId="0" fillId="4" borderId="25" xfId="1" applyNumberFormat="1" applyFont="1" applyFill="1" applyBorder="1" applyAlignment="1">
      <alignment horizontal="right" vertical="center"/>
    </xf>
    <xf numFmtId="3" fontId="6" fillId="4" borderId="25" xfId="1" applyNumberFormat="1" applyFont="1" applyFill="1" applyBorder="1" applyAlignment="1">
      <alignment horizontal="center" vertical="center"/>
    </xf>
    <xf numFmtId="9" fontId="0" fillId="4" borderId="25" xfId="1" applyNumberFormat="1" applyFont="1" applyFill="1" applyBorder="1" applyAlignment="1">
      <alignment horizontal="center" vertical="center"/>
    </xf>
    <xf numFmtId="3" fontId="0" fillId="4" borderId="25" xfId="1" applyNumberFormat="1" applyFont="1" applyFill="1" applyBorder="1" applyAlignment="1">
      <alignment horizontal="center" vertical="center"/>
    </xf>
    <xf numFmtId="3" fontId="0" fillId="4" borderId="25" xfId="0" applyNumberFormat="1" applyFont="1" applyFill="1" applyBorder="1" applyAlignment="1">
      <alignment horizontal="center" vertical="center" wrapText="1"/>
    </xf>
    <xf numFmtId="3" fontId="0" fillId="4" borderId="27" xfId="0" applyNumberFormat="1" applyFont="1" applyFill="1" applyBorder="1" applyAlignment="1">
      <alignment horizontal="center" vertical="center" wrapText="1"/>
    </xf>
    <xf numFmtId="165" fontId="0" fillId="4" borderId="25" xfId="1" applyNumberFormat="1" applyFont="1" applyFill="1" applyBorder="1" applyAlignment="1">
      <alignment horizontal="center"/>
    </xf>
    <xf numFmtId="165" fontId="2" fillId="4" borderId="25" xfId="1" applyNumberFormat="1" applyFont="1" applyFill="1" applyBorder="1"/>
    <xf numFmtId="165" fontId="0" fillId="4" borderId="27" xfId="1" applyNumberFormat="1" applyFont="1" applyFill="1" applyBorder="1" applyAlignment="1">
      <alignment horizontal="center" vertical="center"/>
    </xf>
    <xf numFmtId="165" fontId="0" fillId="19" borderId="25" xfId="1" applyNumberFormat="1" applyFont="1" applyFill="1" applyBorder="1" applyAlignment="1">
      <alignment horizontal="center"/>
    </xf>
    <xf numFmtId="165" fontId="1" fillId="5" borderId="25" xfId="1" applyNumberFormat="1" applyFont="1" applyFill="1" applyBorder="1"/>
    <xf numFmtId="0" fontId="0" fillId="4" borderId="16" xfId="0" applyFont="1" applyFill="1" applyBorder="1" applyAlignment="1">
      <alignment horizontal="center" vertical="center"/>
    </xf>
    <xf numFmtId="3" fontId="0" fillId="4" borderId="8" xfId="0" applyNumberFormat="1" applyFont="1" applyFill="1" applyBorder="1" applyAlignment="1">
      <alignment horizontal="center" vertical="center"/>
    </xf>
    <xf numFmtId="9" fontId="2" fillId="4" borderId="8" xfId="3" applyFont="1" applyFill="1" applyBorder="1" applyAlignment="1">
      <alignment horizontal="center" vertical="center"/>
    </xf>
    <xf numFmtId="165" fontId="0" fillId="4" borderId="8" xfId="1" applyNumberFormat="1" applyFont="1" applyFill="1" applyBorder="1" applyAlignment="1">
      <alignment horizontal="center" vertical="center"/>
    </xf>
    <xf numFmtId="3" fontId="0" fillId="4" borderId="8" xfId="1" applyNumberFormat="1" applyFont="1" applyFill="1" applyBorder="1" applyAlignment="1">
      <alignment horizontal="center" vertical="center"/>
    </xf>
    <xf numFmtId="1" fontId="0" fillId="4" borderId="8" xfId="0" applyNumberFormat="1" applyFont="1" applyFill="1" applyBorder="1" applyAlignment="1">
      <alignment horizontal="center" vertical="center" wrapText="1"/>
    </xf>
    <xf numFmtId="165" fontId="0" fillId="4" borderId="17" xfId="0" applyNumberFormat="1" applyFont="1" applyFill="1" applyBorder="1" applyAlignment="1">
      <alignment vertical="center" wrapText="1"/>
    </xf>
    <xf numFmtId="165" fontId="0" fillId="4" borderId="25" xfId="1" applyNumberFormat="1" applyFont="1" applyFill="1" applyBorder="1"/>
    <xf numFmtId="9" fontId="0" fillId="4" borderId="25" xfId="3" applyFont="1" applyFill="1" applyBorder="1" applyAlignment="1">
      <alignment horizontal="center" vertical="center"/>
    </xf>
    <xf numFmtId="3" fontId="2" fillId="4" borderId="27" xfId="0" applyNumberFormat="1" applyFont="1" applyFill="1" applyBorder="1" applyAlignment="1">
      <alignment horizontal="center" vertical="center"/>
    </xf>
    <xf numFmtId="3" fontId="2" fillId="11" borderId="25" xfId="0" applyNumberFormat="1" applyFont="1" applyFill="1" applyBorder="1" applyAlignment="1">
      <alignment horizontal="center" vertical="center" wrapText="1"/>
    </xf>
    <xf numFmtId="165" fontId="0" fillId="11" borderId="25" xfId="1" applyNumberFormat="1" applyFont="1" applyFill="1" applyBorder="1" applyAlignment="1">
      <alignment horizontal="center" vertical="center"/>
    </xf>
    <xf numFmtId="165" fontId="9" fillId="22" borderId="2" xfId="0" applyNumberFormat="1" applyFont="1" applyFill="1" applyBorder="1"/>
    <xf numFmtId="43" fontId="9" fillId="19" borderId="12" xfId="0" applyNumberFormat="1" applyFont="1" applyFill="1" applyBorder="1" applyAlignment="1">
      <alignment horizontal="center" vertical="center"/>
    </xf>
    <xf numFmtId="165" fontId="9" fillId="22" borderId="22" xfId="0" applyNumberFormat="1" applyFont="1" applyFill="1" applyBorder="1" applyAlignment="1">
      <alignment horizontal="center" vertical="center"/>
    </xf>
    <xf numFmtId="168" fontId="9" fillId="22" borderId="2" xfId="0" applyNumberFormat="1" applyFont="1" applyFill="1" applyBorder="1" applyAlignment="1">
      <alignment vertical="center" wrapText="1"/>
    </xf>
    <xf numFmtId="165" fontId="9" fillId="22" borderId="5" xfId="0" applyNumberFormat="1" applyFont="1" applyFill="1" applyBorder="1" applyAlignment="1">
      <alignment horizontal="center" vertical="center" wrapText="1"/>
    </xf>
    <xf numFmtId="165" fontId="9" fillId="22" borderId="25" xfId="0" applyNumberFormat="1" applyFont="1" applyFill="1" applyBorder="1" applyAlignment="1">
      <alignment horizontal="center" vertical="center"/>
    </xf>
    <xf numFmtId="165" fontId="9" fillId="22" borderId="26" xfId="0" applyNumberFormat="1" applyFont="1" applyFill="1" applyBorder="1"/>
    <xf numFmtId="168" fontId="9" fillId="19" borderId="2" xfId="0" applyNumberFormat="1" applyFont="1" applyFill="1" applyBorder="1" applyAlignment="1">
      <alignment horizontal="center" vertical="center" wrapText="1"/>
    </xf>
    <xf numFmtId="0" fontId="0" fillId="19" borderId="99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4" borderId="66" xfId="0" applyFill="1" applyBorder="1" applyAlignment="1">
      <alignment horizontal="center" vertical="center"/>
    </xf>
    <xf numFmtId="0" fontId="0" fillId="4" borderId="66" xfId="0" quotePrefix="1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67" xfId="0" quotePrefix="1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3" xfId="0" quotePrefix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4" borderId="36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13" fillId="3" borderId="38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47" xfId="0" applyFont="1" applyFill="1" applyBorder="1" applyAlignment="1">
      <alignment horizontal="center" vertical="center"/>
    </xf>
    <xf numFmtId="0" fontId="13" fillId="3" borderId="48" xfId="0" applyFont="1" applyFill="1" applyBorder="1" applyAlignment="1">
      <alignment horizontal="center" vertical="center"/>
    </xf>
    <xf numFmtId="0" fontId="12" fillId="15" borderId="22" xfId="0" applyFont="1" applyFill="1" applyBorder="1" applyAlignment="1">
      <alignment horizontal="center" vertical="center" wrapText="1"/>
    </xf>
    <xf numFmtId="0" fontId="12" fillId="15" borderId="8" xfId="0" applyFont="1" applyFill="1" applyBorder="1" applyAlignment="1">
      <alignment horizontal="center" vertical="center" wrapText="1"/>
    </xf>
    <xf numFmtId="0" fontId="8" fillId="12" borderId="0" xfId="0" applyFont="1" applyFill="1" applyBorder="1" applyAlignment="1">
      <alignment horizontal="left"/>
    </xf>
    <xf numFmtId="0" fontId="2" fillId="15" borderId="21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12" fillId="15" borderId="22" xfId="0" applyFont="1" applyFill="1" applyBorder="1" applyAlignment="1">
      <alignment horizontal="center" vertical="center"/>
    </xf>
    <xf numFmtId="0" fontId="12" fillId="15" borderId="8" xfId="0" applyFont="1" applyFill="1" applyBorder="1" applyAlignment="1">
      <alignment horizontal="center" vertical="center"/>
    </xf>
    <xf numFmtId="0" fontId="12" fillId="15" borderId="11" xfId="0" applyFont="1" applyFill="1" applyBorder="1" applyAlignment="1">
      <alignment horizontal="center" vertical="center" wrapText="1"/>
    </xf>
    <xf numFmtId="0" fontId="12" fillId="15" borderId="18" xfId="0" applyFont="1" applyFill="1" applyBorder="1" applyAlignment="1">
      <alignment horizontal="center" vertical="center" wrapText="1"/>
    </xf>
    <xf numFmtId="0" fontId="12" fillId="15" borderId="10" xfId="0" applyFont="1" applyFill="1" applyBorder="1" applyAlignment="1">
      <alignment horizontal="center" vertical="center" wrapText="1"/>
    </xf>
    <xf numFmtId="0" fontId="12" fillId="15" borderId="39" xfId="0" applyFont="1" applyFill="1" applyBorder="1" applyAlignment="1">
      <alignment horizontal="center" vertical="center" wrapText="1"/>
    </xf>
    <xf numFmtId="0" fontId="12" fillId="15" borderId="45" xfId="0" applyFont="1" applyFill="1" applyBorder="1" applyAlignment="1">
      <alignment horizontal="center" vertical="center" wrapText="1"/>
    </xf>
    <xf numFmtId="0" fontId="12" fillId="15" borderId="64" xfId="0" applyFont="1" applyFill="1" applyBorder="1" applyAlignment="1">
      <alignment horizontal="center" vertical="center" wrapText="1"/>
    </xf>
    <xf numFmtId="165" fontId="12" fillId="4" borderId="18" xfId="0" applyNumberFormat="1" applyFont="1" applyFill="1" applyBorder="1" applyAlignment="1">
      <alignment horizontal="center" vertical="center" wrapText="1"/>
    </xf>
    <xf numFmtId="165" fontId="12" fillId="4" borderId="35" xfId="0" applyNumberFormat="1" applyFont="1" applyFill="1" applyBorder="1" applyAlignment="1">
      <alignment horizontal="center" vertical="center" wrapText="1"/>
    </xf>
    <xf numFmtId="165" fontId="12" fillId="4" borderId="0" xfId="0" applyNumberFormat="1" applyFont="1" applyFill="1" applyBorder="1" applyAlignment="1">
      <alignment horizontal="center" vertical="center" wrapText="1"/>
    </xf>
    <xf numFmtId="165" fontId="12" fillId="4" borderId="36" xfId="0" applyNumberFormat="1" applyFont="1" applyFill="1" applyBorder="1" applyAlignment="1">
      <alignment horizontal="center" vertical="center" wrapText="1"/>
    </xf>
    <xf numFmtId="165" fontId="12" fillId="4" borderId="44" xfId="0" applyNumberFormat="1" applyFont="1" applyFill="1" applyBorder="1" applyAlignment="1">
      <alignment horizontal="center" vertical="center" wrapText="1"/>
    </xf>
    <xf numFmtId="165" fontId="12" fillId="4" borderId="45" xfId="0" applyNumberFormat="1" applyFont="1" applyFill="1" applyBorder="1" applyAlignment="1">
      <alignment horizontal="center" vertical="center" wrapText="1"/>
    </xf>
    <xf numFmtId="165" fontId="12" fillId="4" borderId="46" xfId="0" applyNumberFormat="1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8" fillId="12" borderId="47" xfId="0" applyFont="1" applyFill="1" applyBorder="1" applyAlignment="1">
      <alignment horizontal="center" vertical="center"/>
    </xf>
    <xf numFmtId="0" fontId="8" fillId="12" borderId="48" xfId="0" applyFont="1" applyFill="1" applyBorder="1" applyAlignment="1">
      <alignment horizontal="center" vertical="center"/>
    </xf>
    <xf numFmtId="0" fontId="8" fillId="12" borderId="50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2" fillId="10" borderId="14" xfId="0" applyFont="1" applyFill="1" applyBorder="1" applyAlignment="1">
      <alignment horizontal="center" vertical="center" wrapText="1"/>
    </xf>
    <xf numFmtId="0" fontId="12" fillId="10" borderId="8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6" fillId="4" borderId="43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12" fillId="9" borderId="22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2" fillId="9" borderId="22" xfId="0" applyFont="1" applyFill="1" applyBorder="1" applyAlignment="1">
      <alignment horizontal="center" vertical="center"/>
    </xf>
    <xf numFmtId="0" fontId="12" fillId="21" borderId="22" xfId="0" applyFont="1" applyFill="1" applyBorder="1" applyAlignment="1">
      <alignment horizontal="center" vertical="center" wrapText="1"/>
    </xf>
    <xf numFmtId="0" fontId="12" fillId="21" borderId="12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 wrapText="1"/>
    </xf>
    <xf numFmtId="0" fontId="6" fillId="4" borderId="45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 wrapText="1"/>
    </xf>
    <xf numFmtId="0" fontId="12" fillId="11" borderId="12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20" borderId="22" xfId="0" applyFont="1" applyFill="1" applyBorder="1" applyAlignment="1">
      <alignment horizontal="center" vertical="center" wrapText="1"/>
    </xf>
    <xf numFmtId="0" fontId="12" fillId="20" borderId="12" xfId="0" applyFont="1" applyFill="1" applyBorder="1" applyAlignment="1">
      <alignment horizontal="center" vertical="center" wrapText="1"/>
    </xf>
    <xf numFmtId="0" fontId="12" fillId="20" borderId="8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" fontId="6" fillId="4" borderId="41" xfId="0" applyNumberFormat="1" applyFont="1" applyFill="1" applyBorder="1" applyAlignment="1">
      <alignment horizontal="center" vertical="center" wrapText="1"/>
    </xf>
    <xf numFmtId="1" fontId="6" fillId="4" borderId="49" xfId="0" applyNumberFormat="1" applyFont="1" applyFill="1" applyBorder="1" applyAlignment="1">
      <alignment horizontal="center" vertical="center" wrapText="1"/>
    </xf>
    <xf numFmtId="1" fontId="6" fillId="4" borderId="0" xfId="0" applyNumberFormat="1" applyFont="1" applyFill="1" applyBorder="1" applyAlignment="1">
      <alignment horizontal="center" vertical="center" wrapText="1"/>
    </xf>
    <xf numFmtId="1" fontId="6" fillId="4" borderId="51" xfId="0" applyNumberFormat="1" applyFont="1" applyFill="1" applyBorder="1" applyAlignment="1">
      <alignment horizontal="center" vertical="center" wrapText="1"/>
    </xf>
    <xf numFmtId="1" fontId="6" fillId="4" borderId="45" xfId="0" applyNumberFormat="1" applyFont="1" applyFill="1" applyBorder="1" applyAlignment="1">
      <alignment horizontal="center" vertical="center" wrapText="1"/>
    </xf>
    <xf numFmtId="1" fontId="6" fillId="4" borderId="64" xfId="0" applyNumberFormat="1" applyFont="1" applyFill="1" applyBorder="1" applyAlignment="1">
      <alignment horizontal="center" vertical="center" wrapText="1"/>
    </xf>
    <xf numFmtId="0" fontId="12" fillId="19" borderId="2" xfId="0" applyFont="1" applyFill="1" applyBorder="1" applyAlignment="1">
      <alignment horizontal="center" vertical="center" wrapText="1"/>
    </xf>
    <xf numFmtId="0" fontId="12" fillId="19" borderId="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8" fillId="16" borderId="0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12" fillId="10" borderId="25" xfId="0" applyFont="1" applyFill="1" applyBorder="1" applyAlignment="1">
      <alignment horizontal="center" vertical="center"/>
    </xf>
    <xf numFmtId="0" fontId="12" fillId="10" borderId="2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top"/>
    </xf>
    <xf numFmtId="0" fontId="6" fillId="24" borderId="21" xfId="0" applyFont="1" applyFill="1" applyBorder="1" applyAlignment="1">
      <alignment horizontal="center" vertical="center"/>
    </xf>
    <xf numFmtId="0" fontId="6" fillId="24" borderId="19" xfId="0" applyFont="1" applyFill="1" applyBorder="1" applyAlignment="1">
      <alignment horizontal="center" vertical="center"/>
    </xf>
    <xf numFmtId="0" fontId="6" fillId="24" borderId="24" xfId="0" applyFont="1" applyFill="1" applyBorder="1" applyAlignment="1">
      <alignment horizontal="center" vertical="center"/>
    </xf>
    <xf numFmtId="0" fontId="6" fillId="24" borderId="2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6" fillId="24" borderId="25" xfId="0" applyFont="1" applyFill="1" applyBorder="1" applyAlignment="1">
      <alignment horizontal="center" vertical="center" wrapText="1"/>
    </xf>
    <xf numFmtId="0" fontId="6" fillId="24" borderId="22" xfId="0" applyFont="1" applyFill="1" applyBorder="1" applyAlignment="1">
      <alignment horizontal="center" vertical="center"/>
    </xf>
    <xf numFmtId="0" fontId="6" fillId="24" borderId="23" xfId="0" applyFont="1" applyFill="1" applyBorder="1" applyAlignment="1">
      <alignment horizontal="center" vertical="center"/>
    </xf>
    <xf numFmtId="0" fontId="30" fillId="25" borderId="0" xfId="0" applyFont="1" applyFill="1" applyBorder="1" applyAlignment="1">
      <alignment horizontal="center" vertical="center"/>
    </xf>
    <xf numFmtId="0" fontId="6" fillId="24" borderId="12" xfId="0" applyFont="1" applyFill="1" applyBorder="1" applyAlignment="1">
      <alignment horizontal="center" vertical="center"/>
    </xf>
    <xf numFmtId="0" fontId="6" fillId="24" borderId="25" xfId="0" applyFont="1" applyFill="1" applyBorder="1" applyAlignment="1">
      <alignment horizontal="center" vertical="center"/>
    </xf>
    <xf numFmtId="0" fontId="2" fillId="24" borderId="62" xfId="0" applyFont="1" applyFill="1" applyBorder="1" applyAlignment="1">
      <alignment horizontal="center" vertical="center"/>
    </xf>
    <xf numFmtId="0" fontId="2" fillId="24" borderId="63" xfId="0" applyFont="1" applyFill="1" applyBorder="1" applyAlignment="1">
      <alignment horizontal="center" vertical="center"/>
    </xf>
    <xf numFmtId="0" fontId="2" fillId="24" borderId="60" xfId="0" applyFont="1" applyFill="1" applyBorder="1" applyAlignment="1">
      <alignment horizontal="center" vertical="center"/>
    </xf>
    <xf numFmtId="0" fontId="6" fillId="24" borderId="20" xfId="0" applyFont="1" applyFill="1" applyBorder="1" applyAlignment="1">
      <alignment horizontal="center" vertical="center" wrapText="1"/>
    </xf>
    <xf numFmtId="0" fontId="6" fillId="24" borderId="27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3" fontId="6" fillId="0" borderId="7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0" fontId="30" fillId="25" borderId="18" xfId="0" applyFont="1" applyFill="1" applyBorder="1" applyAlignment="1">
      <alignment horizontal="center"/>
    </xf>
    <xf numFmtId="0" fontId="6" fillId="24" borderId="23" xfId="0" applyFont="1" applyFill="1" applyBorder="1" applyAlignment="1">
      <alignment horizontal="center" vertical="center" wrapText="1"/>
    </xf>
    <xf numFmtId="0" fontId="2" fillId="4" borderId="62" xfId="0" applyFont="1" applyFill="1" applyBorder="1" applyAlignment="1">
      <alignment horizontal="center" vertical="center" wrapText="1"/>
    </xf>
    <xf numFmtId="0" fontId="2" fillId="4" borderId="63" xfId="0" applyFont="1" applyFill="1" applyBorder="1" applyAlignment="1">
      <alignment horizontal="center" vertical="center" wrapText="1"/>
    </xf>
    <xf numFmtId="0" fontId="2" fillId="4" borderId="60" xfId="0" applyFont="1" applyFill="1" applyBorder="1" applyAlignment="1">
      <alignment horizontal="center" vertical="center" wrapText="1"/>
    </xf>
    <xf numFmtId="0" fontId="6" fillId="5" borderId="47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11" xfId="0" applyFont="1" applyFill="1" applyBorder="1" applyAlignment="1">
      <alignment horizontal="center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6" fillId="12" borderId="37" xfId="0" applyFont="1" applyFill="1" applyBorder="1" applyAlignment="1">
      <alignment horizontal="center" vertical="center" wrapText="1"/>
    </xf>
    <xf numFmtId="0" fontId="6" fillId="12" borderId="33" xfId="0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3" fontId="6" fillId="4" borderId="63" xfId="0" applyNumberFormat="1" applyFont="1" applyFill="1" applyBorder="1" applyAlignment="1">
      <alignment horizontal="center" vertical="center" wrapText="1"/>
    </xf>
    <xf numFmtId="3" fontId="6" fillId="4" borderId="60" xfId="0" applyNumberFormat="1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3" fontId="6" fillId="4" borderId="32" xfId="0" applyNumberFormat="1" applyFont="1" applyFill="1" applyBorder="1" applyAlignment="1">
      <alignment horizontal="center" vertical="center"/>
    </xf>
    <xf numFmtId="3" fontId="6" fillId="4" borderId="72" xfId="0" applyNumberFormat="1" applyFont="1" applyFill="1" applyBorder="1" applyAlignment="1">
      <alignment horizontal="center" vertical="center"/>
    </xf>
    <xf numFmtId="3" fontId="6" fillId="4" borderId="73" xfId="0" applyNumberFormat="1" applyFont="1" applyFill="1" applyBorder="1" applyAlignment="1">
      <alignment horizontal="center" vertical="center"/>
    </xf>
    <xf numFmtId="3" fontId="6" fillId="4" borderId="52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0" fontId="36" fillId="4" borderId="11" xfId="0" applyNumberFormat="1" applyFont="1" applyFill="1" applyBorder="1" applyAlignment="1">
      <alignment vertical="center" wrapText="1"/>
    </xf>
    <xf numFmtId="0" fontId="36" fillId="4" borderId="18" xfId="0" applyNumberFormat="1" applyFont="1" applyFill="1" applyBorder="1" applyAlignment="1">
      <alignment vertical="center" wrapText="1"/>
    </xf>
    <xf numFmtId="0" fontId="36" fillId="4" borderId="35" xfId="0" applyNumberFormat="1" applyFont="1" applyFill="1" applyBorder="1" applyAlignment="1">
      <alignment vertical="center" wrapText="1"/>
    </xf>
    <xf numFmtId="0" fontId="36" fillId="4" borderId="39" xfId="0" applyNumberFormat="1" applyFont="1" applyFill="1" applyBorder="1" applyAlignment="1">
      <alignment vertical="center" wrapText="1"/>
    </xf>
    <xf numFmtId="0" fontId="36" fillId="4" borderId="45" xfId="0" applyNumberFormat="1" applyFont="1" applyFill="1" applyBorder="1" applyAlignment="1">
      <alignment vertical="center" wrapText="1"/>
    </xf>
    <xf numFmtId="0" fontId="36" fillId="4" borderId="46" xfId="0" applyNumberFormat="1" applyFont="1" applyFill="1" applyBorder="1" applyAlignment="1">
      <alignment vertical="center" wrapText="1"/>
    </xf>
    <xf numFmtId="0" fontId="34" fillId="29" borderId="44" xfId="0" applyFont="1" applyFill="1" applyBorder="1" applyAlignment="1">
      <alignment horizontal="center" vertical="center"/>
    </xf>
    <xf numFmtId="0" fontId="34" fillId="29" borderId="45" xfId="0" applyFont="1" applyFill="1" applyBorder="1" applyAlignment="1">
      <alignment horizontal="center" vertical="center"/>
    </xf>
    <xf numFmtId="168" fontId="35" fillId="4" borderId="39" xfId="0" applyNumberFormat="1" applyFont="1" applyFill="1" applyBorder="1" applyAlignment="1">
      <alignment vertical="center"/>
    </xf>
    <xf numFmtId="168" fontId="35" fillId="4" borderId="45" xfId="0" applyNumberFormat="1" applyFont="1" applyFill="1" applyBorder="1" applyAlignment="1">
      <alignment vertical="center"/>
    </xf>
    <xf numFmtId="168" fontId="35" fillId="4" borderId="46" xfId="0" applyNumberFormat="1" applyFont="1" applyFill="1" applyBorder="1" applyAlignment="1">
      <alignment vertical="center"/>
    </xf>
    <xf numFmtId="0" fontId="31" fillId="26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top" wrapText="1"/>
    </xf>
    <xf numFmtId="0" fontId="5" fillId="28" borderId="21" xfId="0" applyFont="1" applyFill="1" applyBorder="1" applyAlignment="1">
      <alignment horizontal="center" vertical="center"/>
    </xf>
    <xf numFmtId="0" fontId="5" fillId="28" borderId="24" xfId="0" applyFont="1" applyFill="1" applyBorder="1" applyAlignment="1">
      <alignment horizontal="center" vertical="center"/>
    </xf>
    <xf numFmtId="3" fontId="26" fillId="0" borderId="2" xfId="0" applyNumberFormat="1" applyFont="1" applyBorder="1" applyAlignment="1">
      <alignment horizontal="center" vertical="center"/>
    </xf>
    <xf numFmtId="3" fontId="26" fillId="0" borderId="26" xfId="0" applyNumberFormat="1" applyFont="1" applyBorder="1" applyAlignment="1">
      <alignment horizontal="center" vertical="center"/>
    </xf>
    <xf numFmtId="9" fontId="26" fillId="0" borderId="2" xfId="0" applyNumberFormat="1" applyFont="1" applyBorder="1" applyAlignment="1">
      <alignment horizontal="center" vertical="center"/>
    </xf>
    <xf numFmtId="9" fontId="26" fillId="0" borderId="26" xfId="0" applyNumberFormat="1" applyFont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 wrapText="1"/>
    </xf>
    <xf numFmtId="164" fontId="6" fillId="4" borderId="26" xfId="0" applyNumberFormat="1" applyFont="1" applyFill="1" applyBorder="1" applyAlignment="1">
      <alignment horizontal="center" vertical="center" wrapText="1"/>
    </xf>
    <xf numFmtId="164" fontId="6" fillId="4" borderId="22" xfId="0" applyNumberFormat="1" applyFont="1" applyFill="1" applyBorder="1" applyAlignment="1">
      <alignment horizontal="center"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36" fillId="4" borderId="22" xfId="0" applyNumberFormat="1" applyFont="1" applyFill="1" applyBorder="1" applyAlignment="1">
      <alignment horizontal="left" vertical="center" wrapText="1" indent="1"/>
    </xf>
    <xf numFmtId="0" fontId="36" fillId="4" borderId="23" xfId="0" applyNumberFormat="1" applyFont="1" applyFill="1" applyBorder="1" applyAlignment="1">
      <alignment horizontal="left" vertical="center" wrapText="1" indent="1"/>
    </xf>
    <xf numFmtId="0" fontId="36" fillId="4" borderId="130" xfId="0" applyNumberFormat="1" applyFont="1" applyFill="1" applyBorder="1" applyAlignment="1">
      <alignment vertical="center" wrapText="1"/>
    </xf>
    <xf numFmtId="0" fontId="36" fillId="4" borderId="132" xfId="0" applyNumberFormat="1" applyFont="1" applyFill="1" applyBorder="1" applyAlignment="1">
      <alignment vertical="center" wrapText="1"/>
    </xf>
    <xf numFmtId="0" fontId="36" fillId="4" borderId="116" xfId="0" applyNumberFormat="1" applyFont="1" applyFill="1" applyBorder="1" applyAlignment="1">
      <alignment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7" xfId="0" applyNumberFormat="1" applyFont="1" applyFill="1" applyBorder="1" applyAlignment="1">
      <alignment horizontal="center" vertical="center" wrapText="1"/>
    </xf>
    <xf numFmtId="3" fontId="6" fillId="4" borderId="26" xfId="0" applyNumberFormat="1" applyFont="1" applyFill="1" applyBorder="1" applyAlignment="1">
      <alignment horizontal="center" vertical="center" wrapText="1"/>
    </xf>
    <xf numFmtId="9" fontId="26" fillId="0" borderId="7" xfId="0" applyNumberFormat="1" applyFont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 wrapText="1"/>
    </xf>
    <xf numFmtId="164" fontId="6" fillId="4" borderId="12" xfId="0" applyNumberFormat="1" applyFont="1" applyFill="1" applyBorder="1" applyAlignment="1">
      <alignment horizontal="center" vertical="center" wrapText="1"/>
    </xf>
    <xf numFmtId="0" fontId="36" fillId="4" borderId="11" xfId="0" applyNumberFormat="1" applyFont="1" applyFill="1" applyBorder="1" applyAlignment="1">
      <alignment horizontal="center" vertical="center" wrapText="1"/>
    </xf>
    <xf numFmtId="0" fontId="36" fillId="4" borderId="18" xfId="0" applyNumberFormat="1" applyFont="1" applyFill="1" applyBorder="1" applyAlignment="1">
      <alignment horizontal="center" vertical="center" wrapText="1"/>
    </xf>
    <xf numFmtId="0" fontId="36" fillId="4" borderId="35" xfId="0" applyNumberFormat="1" applyFont="1" applyFill="1" applyBorder="1" applyAlignment="1">
      <alignment horizontal="center" vertical="center" wrapText="1"/>
    </xf>
    <xf numFmtId="0" fontId="36" fillId="4" borderId="28" xfId="0" applyNumberFormat="1" applyFont="1" applyFill="1" applyBorder="1" applyAlignment="1">
      <alignment horizontal="center" vertical="center" wrapText="1"/>
    </xf>
    <xf numFmtId="0" fontId="36" fillId="4" borderId="0" xfId="0" applyNumberFormat="1" applyFont="1" applyFill="1" applyBorder="1" applyAlignment="1">
      <alignment horizontal="center" vertical="center" wrapText="1"/>
    </xf>
    <xf numFmtId="0" fontId="36" fillId="4" borderId="36" xfId="0" applyNumberFormat="1" applyFont="1" applyFill="1" applyBorder="1" applyAlignment="1">
      <alignment horizontal="center" vertical="center" wrapText="1"/>
    </xf>
    <xf numFmtId="0" fontId="36" fillId="4" borderId="39" xfId="0" applyNumberFormat="1" applyFont="1" applyFill="1" applyBorder="1" applyAlignment="1">
      <alignment horizontal="center" vertical="center" wrapText="1"/>
    </xf>
    <xf numFmtId="0" fontId="36" fillId="4" borderId="45" xfId="0" applyNumberFormat="1" applyFont="1" applyFill="1" applyBorder="1" applyAlignment="1">
      <alignment horizontal="center" vertical="center" wrapText="1"/>
    </xf>
    <xf numFmtId="0" fontId="36" fillId="4" borderId="46" xfId="0" applyNumberFormat="1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/>
    </xf>
    <xf numFmtId="0" fontId="32" fillId="27" borderId="24" xfId="0" applyFont="1" applyFill="1" applyBorder="1" applyAlignment="1">
      <alignment horizontal="center" vertical="center"/>
    </xf>
    <xf numFmtId="0" fontId="33" fillId="27" borderId="22" xfId="0" applyFont="1" applyFill="1" applyBorder="1" applyAlignment="1">
      <alignment horizontal="center" vertical="center" wrapText="1"/>
    </xf>
    <xf numFmtId="0" fontId="33" fillId="27" borderId="25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/>
    </xf>
    <xf numFmtId="0" fontId="33" fillId="27" borderId="25" xfId="0" applyFont="1" applyFill="1" applyBorder="1" applyAlignment="1">
      <alignment horizontal="center" vertical="center"/>
    </xf>
    <xf numFmtId="0" fontId="33" fillId="27" borderId="23" xfId="0" applyFont="1" applyFill="1" applyBorder="1" applyAlignment="1">
      <alignment horizontal="center" vertical="center"/>
    </xf>
    <xf numFmtId="0" fontId="33" fillId="27" borderId="27" xfId="0" applyFont="1" applyFill="1" applyBorder="1" applyAlignment="1">
      <alignment horizontal="center" vertical="center"/>
    </xf>
    <xf numFmtId="0" fontId="6" fillId="14" borderId="54" xfId="0" applyFont="1" applyFill="1" applyBorder="1" applyAlignment="1">
      <alignment horizontal="center" vertical="center"/>
    </xf>
    <xf numFmtId="0" fontId="6" fillId="14" borderId="56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3" fontId="9" fillId="4" borderId="22" xfId="0" applyNumberFormat="1" applyFont="1" applyFill="1" applyBorder="1" applyAlignment="1">
      <alignment horizontal="center" vertical="center"/>
    </xf>
    <xf numFmtId="3" fontId="9" fillId="4" borderId="25" xfId="0" applyNumberFormat="1" applyFont="1" applyFill="1" applyBorder="1" applyAlignment="1">
      <alignment horizontal="center" vertical="center"/>
    </xf>
    <xf numFmtId="9" fontId="9" fillId="4" borderId="22" xfId="3" applyFont="1" applyFill="1" applyBorder="1" applyAlignment="1">
      <alignment horizontal="center" vertical="center" wrapText="1"/>
    </xf>
    <xf numFmtId="9" fontId="9" fillId="4" borderId="25" xfId="3" applyFont="1" applyFill="1" applyBorder="1" applyAlignment="1">
      <alignment horizontal="center" vertical="center" wrapText="1"/>
    </xf>
    <xf numFmtId="164" fontId="9" fillId="4" borderId="22" xfId="0" applyNumberFormat="1" applyFont="1" applyFill="1" applyBorder="1" applyAlignment="1">
      <alignment horizontal="center" vertical="center" wrapText="1"/>
    </xf>
    <xf numFmtId="164" fontId="9" fillId="4" borderId="25" xfId="0" applyNumberFormat="1" applyFont="1" applyFill="1" applyBorder="1" applyAlignment="1">
      <alignment horizontal="center" vertical="center" wrapText="1"/>
    </xf>
    <xf numFmtId="165" fontId="9" fillId="4" borderId="23" xfId="1" applyNumberFormat="1" applyFont="1" applyFill="1" applyBorder="1" applyAlignment="1">
      <alignment horizontal="center" vertical="center" wrapText="1"/>
    </xf>
    <xf numFmtId="165" fontId="9" fillId="4" borderId="27" xfId="1" applyNumberFormat="1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165" fontId="9" fillId="4" borderId="14" xfId="1" applyNumberFormat="1" applyFont="1" applyFill="1" applyBorder="1" applyAlignment="1">
      <alignment horizontal="center" vertical="center"/>
    </xf>
    <xf numFmtId="165" fontId="9" fillId="4" borderId="12" xfId="1" applyNumberFormat="1" applyFont="1" applyFill="1" applyBorder="1" applyAlignment="1">
      <alignment horizontal="center" vertical="center"/>
    </xf>
    <xf numFmtId="165" fontId="9" fillId="4" borderId="25" xfId="1" applyNumberFormat="1" applyFont="1" applyFill="1" applyBorder="1" applyAlignment="1">
      <alignment horizontal="center" vertical="center"/>
    </xf>
    <xf numFmtId="9" fontId="34" fillId="0" borderId="7" xfId="0" applyNumberFormat="1" applyFont="1" applyBorder="1" applyAlignment="1">
      <alignment horizontal="center" vertical="center"/>
    </xf>
    <xf numFmtId="9" fontId="34" fillId="0" borderId="26" xfId="0" applyNumberFormat="1" applyFont="1" applyBorder="1" applyAlignment="1">
      <alignment horizontal="center" vertical="center"/>
    </xf>
    <xf numFmtId="164" fontId="9" fillId="4" borderId="14" xfId="0" applyNumberFormat="1" applyFont="1" applyFill="1" applyBorder="1" applyAlignment="1">
      <alignment horizontal="center" vertical="center" wrapText="1"/>
    </xf>
    <xf numFmtId="164" fontId="9" fillId="4" borderId="12" xfId="0" applyNumberFormat="1" applyFont="1" applyFill="1" applyBorder="1" applyAlignment="1">
      <alignment horizontal="center" vertical="center" wrapText="1"/>
    </xf>
    <xf numFmtId="165" fontId="9" fillId="4" borderId="15" xfId="1" applyNumberFormat="1" applyFont="1" applyFill="1" applyBorder="1" applyAlignment="1">
      <alignment horizontal="center" vertical="center" wrapText="1"/>
    </xf>
    <xf numFmtId="165" fontId="9" fillId="4" borderId="20" xfId="1" applyNumberFormat="1" applyFont="1" applyFill="1" applyBorder="1" applyAlignment="1">
      <alignment horizontal="center" vertical="center" wrapText="1"/>
    </xf>
    <xf numFmtId="0" fontId="37" fillId="22" borderId="0" xfId="0" applyFont="1" applyFill="1" applyBorder="1" applyAlignment="1">
      <alignment horizontal="center" wrapText="1"/>
    </xf>
    <xf numFmtId="0" fontId="38" fillId="22" borderId="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39" fillId="22" borderId="0" xfId="0" applyFont="1" applyFill="1" applyBorder="1" applyAlignment="1">
      <alignment horizontal="center" vertical="top"/>
    </xf>
    <xf numFmtId="165" fontId="9" fillId="22" borderId="18" xfId="1" applyNumberFormat="1" applyFont="1" applyFill="1" applyBorder="1" applyAlignment="1">
      <alignment horizontal="center" vertical="center"/>
    </xf>
    <xf numFmtId="165" fontId="9" fillId="22" borderId="0" xfId="1" applyNumberFormat="1" applyFont="1" applyFill="1" applyBorder="1" applyAlignment="1">
      <alignment horizontal="center" vertical="center"/>
    </xf>
    <xf numFmtId="165" fontId="9" fillId="22" borderId="45" xfId="1" applyNumberFormat="1" applyFont="1" applyFill="1" applyBorder="1" applyAlignment="1">
      <alignment horizontal="center" vertical="center"/>
    </xf>
    <xf numFmtId="168" fontId="9" fillId="22" borderId="22" xfId="0" applyNumberFormat="1" applyFont="1" applyFill="1" applyBorder="1" applyAlignment="1">
      <alignment horizontal="center" vertical="center"/>
    </xf>
    <xf numFmtId="168" fontId="9" fillId="22" borderId="25" xfId="0" applyNumberFormat="1" applyFont="1" applyFill="1" applyBorder="1" applyAlignment="1">
      <alignment horizontal="center" vertical="center"/>
    </xf>
    <xf numFmtId="17" fontId="28" fillId="23" borderId="3" xfId="0" applyNumberFormat="1" applyFont="1" applyFill="1" applyBorder="1" applyAlignment="1">
      <alignment horizontal="center" vertical="center"/>
    </xf>
    <xf numFmtId="17" fontId="28" fillId="23" borderId="131" xfId="0" applyNumberFormat="1" applyFont="1" applyFill="1" applyBorder="1" applyAlignment="1">
      <alignment horizontal="center" vertical="center"/>
    </xf>
    <xf numFmtId="17" fontId="28" fillId="23" borderId="4" xfId="0" applyNumberFormat="1" applyFont="1" applyFill="1" applyBorder="1" applyAlignment="1">
      <alignment horizontal="center" vertical="center"/>
    </xf>
    <xf numFmtId="0" fontId="28" fillId="23" borderId="21" xfId="0" applyFont="1" applyFill="1" applyBorder="1" applyAlignment="1">
      <alignment horizontal="center" vertical="center"/>
    </xf>
    <xf numFmtId="0" fontId="28" fillId="23" borderId="16" xfId="0" applyFont="1" applyFill="1" applyBorder="1" applyAlignment="1">
      <alignment horizontal="center" vertical="center"/>
    </xf>
    <xf numFmtId="0" fontId="28" fillId="23" borderId="22" xfId="0" applyFont="1" applyFill="1" applyBorder="1" applyAlignment="1">
      <alignment horizontal="center" vertical="center"/>
    </xf>
    <xf numFmtId="0" fontId="28" fillId="23" borderId="8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9" fillId="4" borderId="47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168" fontId="9" fillId="22" borderId="2" xfId="0" applyNumberFormat="1" applyFont="1" applyFill="1" applyBorder="1" applyAlignment="1">
      <alignment horizontal="center" vertical="center"/>
    </xf>
    <xf numFmtId="168" fontId="9" fillId="22" borderId="7" xfId="0" applyNumberFormat="1" applyFont="1" applyFill="1" applyBorder="1" applyAlignment="1">
      <alignment horizontal="center" vertical="center"/>
    </xf>
    <xf numFmtId="168" fontId="9" fillId="22" borderId="26" xfId="0" applyNumberFormat="1" applyFont="1" applyFill="1" applyBorder="1" applyAlignment="1">
      <alignment horizontal="center" vertical="center"/>
    </xf>
    <xf numFmtId="165" fontId="9" fillId="22" borderId="22" xfId="1" applyNumberFormat="1" applyFont="1" applyFill="1" applyBorder="1" applyAlignment="1">
      <alignment horizontal="center" vertical="center"/>
    </xf>
    <xf numFmtId="165" fontId="9" fillId="22" borderId="25" xfId="1" applyNumberFormat="1" applyFont="1" applyFill="1" applyBorder="1" applyAlignment="1">
      <alignment horizontal="center" vertical="center"/>
    </xf>
    <xf numFmtId="168" fontId="9" fillId="19" borderId="22" xfId="0" applyNumberFormat="1" applyFont="1" applyFill="1" applyBorder="1" applyAlignment="1">
      <alignment horizontal="center" vertical="center"/>
    </xf>
    <xf numFmtId="168" fontId="9" fillId="19" borderId="25" xfId="0" applyNumberFormat="1" applyFont="1" applyFill="1" applyBorder="1" applyAlignment="1">
      <alignment horizontal="center" vertical="center"/>
    </xf>
    <xf numFmtId="168" fontId="9" fillId="19" borderId="12" xfId="0" applyNumberFormat="1" applyFont="1" applyFill="1" applyBorder="1" applyAlignment="1">
      <alignment horizontal="center" vertical="center"/>
    </xf>
    <xf numFmtId="0" fontId="23" fillId="12" borderId="4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9" fontId="9" fillId="22" borderId="22" xfId="3" applyFont="1" applyFill="1" applyBorder="1" applyAlignment="1">
      <alignment horizontal="center" vertical="center"/>
    </xf>
    <xf numFmtId="9" fontId="9" fillId="22" borderId="25" xfId="3" applyFont="1" applyFill="1" applyBorder="1" applyAlignment="1">
      <alignment horizontal="center" vertical="center"/>
    </xf>
    <xf numFmtId="0" fontId="0" fillId="22" borderId="23" xfId="0" applyNumberFormat="1" applyFont="1" applyFill="1" applyBorder="1" applyAlignment="1">
      <alignment horizontal="center" vertical="center" wrapText="1"/>
    </xf>
    <xf numFmtId="0" fontId="0" fillId="22" borderId="27" xfId="0" applyNumberFormat="1" applyFont="1" applyFill="1" applyBorder="1" applyAlignment="1">
      <alignment horizontal="center" vertical="center" wrapText="1"/>
    </xf>
    <xf numFmtId="168" fontId="9" fillId="22" borderId="30" xfId="0" applyNumberFormat="1" applyFont="1" applyFill="1" applyBorder="1" applyAlignment="1">
      <alignment horizontal="center" vertical="center" wrapText="1"/>
    </xf>
    <xf numFmtId="168" fontId="9" fillId="22" borderId="31" xfId="0" applyNumberFormat="1" applyFont="1" applyFill="1" applyBorder="1" applyAlignment="1">
      <alignment horizontal="center" vertical="center" wrapText="1"/>
    </xf>
    <xf numFmtId="168" fontId="9" fillId="22" borderId="12" xfId="0" applyNumberFormat="1" applyFont="1" applyFill="1" applyBorder="1" applyAlignment="1">
      <alignment horizontal="center" vertical="center"/>
    </xf>
    <xf numFmtId="9" fontId="9" fillId="22" borderId="3" xfId="3" applyFont="1" applyFill="1" applyBorder="1" applyAlignment="1">
      <alignment horizontal="center" vertical="center"/>
    </xf>
    <xf numFmtId="9" fontId="9" fillId="22" borderId="30" xfId="3" applyFont="1" applyFill="1" applyBorder="1" applyAlignment="1">
      <alignment horizontal="center" vertical="center"/>
    </xf>
    <xf numFmtId="9" fontId="9" fillId="22" borderId="130" xfId="3" applyFont="1" applyFill="1" applyBorder="1" applyAlignment="1">
      <alignment horizontal="center" vertical="center"/>
    </xf>
    <xf numFmtId="165" fontId="2" fillId="19" borderId="30" xfId="0" applyNumberFormat="1" applyFont="1" applyFill="1" applyBorder="1" applyAlignment="1">
      <alignment horizontal="center" vertical="center" wrapText="1"/>
    </xf>
    <xf numFmtId="165" fontId="2" fillId="19" borderId="31" xfId="0" applyNumberFormat="1" applyFont="1" applyFill="1" applyBorder="1" applyAlignment="1">
      <alignment horizontal="center" vertical="center" wrapText="1"/>
    </xf>
    <xf numFmtId="0" fontId="0" fillId="22" borderId="62" xfId="0" applyFont="1" applyFill="1" applyBorder="1" applyAlignment="1">
      <alignment horizontal="center" vertical="center" wrapText="1"/>
    </xf>
    <xf numFmtId="0" fontId="0" fillId="22" borderId="63" xfId="0" applyFont="1" applyFill="1" applyBorder="1" applyAlignment="1">
      <alignment horizontal="center" vertical="center" wrapText="1"/>
    </xf>
    <xf numFmtId="0" fontId="0" fillId="22" borderId="60" xfId="0" applyFont="1" applyFill="1" applyBorder="1" applyAlignment="1">
      <alignment horizontal="center" vertical="center" wrapText="1"/>
    </xf>
    <xf numFmtId="165" fontId="2" fillId="22" borderId="29" xfId="0" applyNumberFormat="1" applyFont="1" applyFill="1" applyBorder="1" applyAlignment="1">
      <alignment horizontal="center" vertical="center" wrapText="1"/>
    </xf>
    <xf numFmtId="165" fontId="2" fillId="22" borderId="49" xfId="0" applyNumberFormat="1" applyFont="1" applyFill="1" applyBorder="1" applyAlignment="1">
      <alignment horizontal="center" vertical="center" wrapText="1"/>
    </xf>
    <xf numFmtId="165" fontId="2" fillId="22" borderId="37" xfId="0" applyNumberFormat="1" applyFont="1" applyFill="1" applyBorder="1" applyAlignment="1">
      <alignment horizontal="center" vertical="center" wrapText="1"/>
    </xf>
    <xf numFmtId="165" fontId="2" fillId="22" borderId="33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5" fontId="8" fillId="0" borderId="62" xfId="1" applyNumberFormat="1" applyFont="1" applyFill="1" applyBorder="1" applyAlignment="1">
      <alignment horizontal="center" vertical="center"/>
    </xf>
    <xf numFmtId="165" fontId="8" fillId="0" borderId="60" xfId="1" applyNumberFormat="1" applyFont="1" applyFill="1" applyBorder="1" applyAlignment="1">
      <alignment horizontal="center" vertical="center"/>
    </xf>
    <xf numFmtId="165" fontId="8" fillId="11" borderId="62" xfId="1" applyNumberFormat="1" applyFont="1" applyFill="1" applyBorder="1" applyAlignment="1">
      <alignment horizontal="center" vertical="center"/>
    </xf>
    <xf numFmtId="165" fontId="8" fillId="11" borderId="60" xfId="1" applyNumberFormat="1" applyFont="1" applyFill="1" applyBorder="1" applyAlignment="1">
      <alignment horizontal="center" vertical="center"/>
    </xf>
    <xf numFmtId="165" fontId="8" fillId="14" borderId="62" xfId="1" applyNumberFormat="1" applyFont="1" applyFill="1" applyBorder="1" applyAlignment="1">
      <alignment horizontal="center" vertical="center"/>
    </xf>
    <xf numFmtId="165" fontId="8" fillId="14" borderId="60" xfId="1" applyNumberFormat="1" applyFont="1" applyFill="1" applyBorder="1" applyAlignment="1">
      <alignment horizontal="center" vertical="center"/>
    </xf>
    <xf numFmtId="165" fontId="8" fillId="6" borderId="62" xfId="1" applyNumberFormat="1" applyFont="1" applyFill="1" applyBorder="1" applyAlignment="1">
      <alignment horizontal="center" vertical="center"/>
    </xf>
    <xf numFmtId="165" fontId="8" fillId="6" borderId="60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19" borderId="23" xfId="0" applyFont="1" applyFill="1" applyBorder="1" applyAlignment="1">
      <alignment horizontal="center" vertical="center"/>
    </xf>
    <xf numFmtId="0" fontId="2" fillId="19" borderId="27" xfId="0" applyFont="1" applyFill="1" applyBorder="1" applyAlignment="1">
      <alignment horizontal="center" vertical="center"/>
    </xf>
    <xf numFmtId="0" fontId="2" fillId="19" borderId="22" xfId="0" applyFont="1" applyFill="1" applyBorder="1" applyAlignment="1">
      <alignment horizontal="center" vertical="center"/>
    </xf>
    <xf numFmtId="0" fontId="2" fillId="19" borderId="25" xfId="0" applyFont="1" applyFill="1" applyBorder="1" applyAlignment="1">
      <alignment horizontal="center" vertical="center"/>
    </xf>
    <xf numFmtId="0" fontId="2" fillId="19" borderId="21" xfId="0" applyFont="1" applyFill="1" applyBorder="1" applyAlignment="1">
      <alignment horizontal="center" vertical="center"/>
    </xf>
    <xf numFmtId="0" fontId="2" fillId="19" borderId="2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16" fillId="0" borderId="22" xfId="1" applyNumberFormat="1" applyFont="1" applyFill="1" applyBorder="1" applyAlignment="1">
      <alignment horizontal="center" vertical="center"/>
    </xf>
    <xf numFmtId="0" fontId="16" fillId="0" borderId="8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5" fillId="0" borderId="61" xfId="0" quotePrefix="1" applyFont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33" xfId="0" quotePrefix="1" applyFont="1" applyBorder="1" applyAlignment="1">
      <alignment horizontal="left" vertical="center"/>
    </xf>
    <xf numFmtId="0" fontId="15" fillId="0" borderId="49" xfId="0" quotePrefix="1" applyFont="1" applyBorder="1" applyAlignment="1">
      <alignment horizontal="left" vertical="center"/>
    </xf>
    <xf numFmtId="0" fontId="2" fillId="3" borderId="4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5" fillId="4" borderId="31" xfId="0" quotePrefix="1" applyFont="1" applyFill="1" applyBorder="1" applyAlignment="1">
      <alignment horizontal="left" vertical="center" wrapText="1"/>
    </xf>
    <xf numFmtId="0" fontId="15" fillId="4" borderId="49" xfId="0" quotePrefix="1" applyFont="1" applyFill="1" applyBorder="1" applyAlignment="1">
      <alignment horizontal="left" vertical="center" wrapText="1"/>
    </xf>
    <xf numFmtId="0" fontId="16" fillId="0" borderId="12" xfId="1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0" fillId="0" borderId="49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3" borderId="56" xfId="0" applyFont="1" applyFill="1" applyBorder="1" applyAlignment="1">
      <alignment horizontal="center"/>
    </xf>
    <xf numFmtId="0" fontId="2" fillId="3" borderId="48" xfId="0" applyFont="1" applyFill="1" applyBorder="1" applyAlignment="1">
      <alignment horizont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18" borderId="68" xfId="0" applyFont="1" applyFill="1" applyBorder="1" applyAlignment="1">
      <alignment horizontal="center" vertical="center"/>
    </xf>
    <xf numFmtId="0" fontId="19" fillId="18" borderId="69" xfId="0" applyFont="1" applyFill="1" applyBorder="1" applyAlignment="1">
      <alignment horizontal="center" vertical="center"/>
    </xf>
    <xf numFmtId="0" fontId="19" fillId="18" borderId="7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 wrapText="1"/>
    </xf>
    <xf numFmtId="0" fontId="0" fillId="17" borderId="27" xfId="0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17" borderId="17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12" fillId="4" borderId="54" xfId="1" applyNumberFormat="1" applyFont="1" applyFill="1" applyBorder="1" applyAlignment="1">
      <alignment horizontal="center"/>
    </xf>
    <xf numFmtId="165" fontId="12" fillId="4" borderId="57" xfId="1" applyNumberFormat="1" applyFont="1" applyFill="1" applyBorder="1" applyAlignment="1">
      <alignment horizontal="center"/>
    </xf>
    <xf numFmtId="165" fontId="12" fillId="4" borderId="55" xfId="1" applyNumberFormat="1" applyFont="1" applyFill="1" applyBorder="1" applyAlignment="1">
      <alignment horizontal="center"/>
    </xf>
    <xf numFmtId="0" fontId="12" fillId="12" borderId="47" xfId="0" applyFont="1" applyFill="1" applyBorder="1" applyAlignment="1">
      <alignment horizontal="center"/>
    </xf>
    <xf numFmtId="0" fontId="12" fillId="12" borderId="48" xfId="0" applyFont="1" applyFill="1" applyBorder="1" applyAlignment="1">
      <alignment horizontal="center"/>
    </xf>
    <xf numFmtId="0" fontId="12" fillId="12" borderId="50" xfId="0" applyFont="1" applyFill="1" applyBorder="1" applyAlignment="1">
      <alignment horizontal="center"/>
    </xf>
    <xf numFmtId="165" fontId="12" fillId="12" borderId="54" xfId="1" applyNumberFormat="1" applyFont="1" applyFill="1" applyBorder="1" applyAlignment="1">
      <alignment horizontal="center"/>
    </xf>
    <xf numFmtId="165" fontId="12" fillId="12" borderId="57" xfId="1" applyNumberFormat="1" applyFont="1" applyFill="1" applyBorder="1" applyAlignment="1">
      <alignment horizontal="center"/>
    </xf>
    <xf numFmtId="165" fontId="12" fillId="12" borderId="55" xfId="1" applyNumberFormat="1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  <xf numFmtId="0" fontId="2" fillId="4" borderId="57" xfId="0" applyFont="1" applyFill="1" applyBorder="1" applyAlignment="1">
      <alignment horizontal="center"/>
    </xf>
    <xf numFmtId="0" fontId="22" fillId="12" borderId="68" xfId="0" applyFont="1" applyFill="1" applyBorder="1" applyAlignment="1">
      <alignment horizontal="center" vertical="center"/>
    </xf>
    <xf numFmtId="0" fontId="22" fillId="12" borderId="69" xfId="0" applyFont="1" applyFill="1" applyBorder="1" applyAlignment="1">
      <alignment horizontal="center" vertical="center"/>
    </xf>
    <xf numFmtId="0" fontId="22" fillId="12" borderId="70" xfId="0" applyFont="1" applyFill="1" applyBorder="1" applyAlignment="1">
      <alignment horizontal="center" vertical="center"/>
    </xf>
    <xf numFmtId="0" fontId="14" fillId="4" borderId="54" xfId="0" applyFont="1" applyFill="1" applyBorder="1" applyAlignment="1">
      <alignment horizontal="center" wrapText="1"/>
    </xf>
    <xf numFmtId="0" fontId="14" fillId="4" borderId="57" xfId="0" applyFont="1" applyFill="1" applyBorder="1" applyAlignment="1">
      <alignment horizontal="center" wrapText="1"/>
    </xf>
    <xf numFmtId="0" fontId="14" fillId="4" borderId="75" xfId="0" applyFont="1" applyFill="1" applyBorder="1" applyAlignment="1">
      <alignment horizontal="center" wrapText="1"/>
    </xf>
    <xf numFmtId="0" fontId="14" fillId="4" borderId="62" xfId="0" applyFont="1" applyFill="1" applyBorder="1" applyAlignment="1">
      <alignment horizontal="center" vertical="center"/>
    </xf>
    <xf numFmtId="0" fontId="14" fillId="4" borderId="63" xfId="0" applyFont="1" applyFill="1" applyBorder="1" applyAlignment="1">
      <alignment horizontal="center" vertical="center"/>
    </xf>
    <xf numFmtId="0" fontId="14" fillId="4" borderId="60" xfId="0" applyFont="1" applyFill="1" applyBorder="1" applyAlignment="1">
      <alignment horizontal="center" vertical="center"/>
    </xf>
    <xf numFmtId="0" fontId="14" fillId="4" borderId="62" xfId="0" applyFont="1" applyFill="1" applyBorder="1" applyAlignment="1">
      <alignment horizontal="center" vertical="center" wrapText="1"/>
    </xf>
    <xf numFmtId="0" fontId="14" fillId="4" borderId="63" xfId="0" applyFont="1" applyFill="1" applyBorder="1" applyAlignment="1">
      <alignment horizontal="center" vertical="center" wrapText="1"/>
    </xf>
    <xf numFmtId="0" fontId="14" fillId="4" borderId="60" xfId="0" applyFont="1" applyFill="1" applyBorder="1" applyAlignment="1">
      <alignment horizontal="center" vertical="center" wrapText="1"/>
    </xf>
    <xf numFmtId="165" fontId="14" fillId="4" borderId="126" xfId="1" applyNumberFormat="1" applyFont="1" applyFill="1" applyBorder="1" applyAlignment="1">
      <alignment horizontal="center" vertical="center"/>
    </xf>
    <xf numFmtId="165" fontId="14" fillId="4" borderId="129" xfId="1" applyNumberFormat="1" applyFont="1" applyFill="1" applyBorder="1" applyAlignment="1">
      <alignment horizontal="center" vertical="center"/>
    </xf>
    <xf numFmtId="165" fontId="14" fillId="4" borderId="128" xfId="1" applyNumberFormat="1" applyFont="1" applyFill="1" applyBorder="1" applyAlignment="1">
      <alignment horizontal="center" vertical="center"/>
    </xf>
    <xf numFmtId="165" fontId="14" fillId="4" borderId="125" xfId="1" quotePrefix="1" applyNumberFormat="1" applyFont="1" applyFill="1" applyBorder="1" applyAlignment="1">
      <alignment horizontal="center" vertical="center"/>
    </xf>
    <xf numFmtId="165" fontId="14" fillId="4" borderId="121" xfId="1" quotePrefix="1" applyNumberFormat="1" applyFont="1" applyFill="1" applyBorder="1" applyAlignment="1">
      <alignment horizontal="center" vertical="center"/>
    </xf>
    <xf numFmtId="165" fontId="14" fillId="4" borderId="127" xfId="1" quotePrefix="1" applyNumberFormat="1" applyFont="1" applyFill="1" applyBorder="1" applyAlignment="1">
      <alignment horizontal="center" vertical="center"/>
    </xf>
    <xf numFmtId="165" fontId="14" fillId="4" borderId="62" xfId="1" applyNumberFormat="1" applyFont="1" applyFill="1" applyBorder="1" applyAlignment="1">
      <alignment horizontal="center" vertical="center"/>
    </xf>
    <xf numFmtId="165" fontId="14" fillId="4" borderId="63" xfId="1" applyNumberFormat="1" applyFont="1" applyFill="1" applyBorder="1" applyAlignment="1">
      <alignment horizontal="center" vertical="center"/>
    </xf>
    <xf numFmtId="165" fontId="14" fillId="4" borderId="60" xfId="1" applyNumberFormat="1" applyFont="1" applyFill="1" applyBorder="1" applyAlignment="1">
      <alignment horizontal="center" vertical="center"/>
    </xf>
    <xf numFmtId="0" fontId="12" fillId="0" borderId="99" xfId="0" applyFont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21" fillId="4" borderId="60" xfId="0" applyFont="1" applyFill="1" applyBorder="1" applyAlignment="1">
      <alignment horizontal="center" vertical="center" wrapText="1"/>
    </xf>
    <xf numFmtId="0" fontId="12" fillId="4" borderId="62" xfId="0" applyFont="1" applyFill="1" applyBorder="1" applyAlignment="1">
      <alignment horizontal="center" vertical="center" wrapText="1"/>
    </xf>
    <xf numFmtId="0" fontId="12" fillId="4" borderId="63" xfId="0" applyFont="1" applyFill="1" applyBorder="1" applyAlignment="1">
      <alignment horizontal="center" vertical="center" wrapText="1"/>
    </xf>
    <xf numFmtId="0" fontId="12" fillId="4" borderId="60" xfId="0" applyFont="1" applyFill="1" applyBorder="1" applyAlignment="1">
      <alignment horizontal="center" vertical="center" wrapText="1"/>
    </xf>
    <xf numFmtId="0" fontId="14" fillId="0" borderId="54" xfId="0" applyFont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12" fillId="0" borderId="62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01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 wrapText="1"/>
    </xf>
    <xf numFmtId="0" fontId="12" fillId="0" borderId="101" xfId="0" applyFont="1" applyBorder="1" applyAlignment="1">
      <alignment horizontal="center" vertical="center" wrapText="1"/>
    </xf>
    <xf numFmtId="165" fontId="12" fillId="0" borderId="62" xfId="1" applyNumberFormat="1" applyFont="1" applyBorder="1" applyAlignment="1">
      <alignment horizontal="center" vertical="center" wrapText="1"/>
    </xf>
    <xf numFmtId="165" fontId="12" fillId="0" borderId="60" xfId="1" applyNumberFormat="1" applyFont="1" applyBorder="1" applyAlignment="1">
      <alignment horizontal="center" vertical="center" wrapText="1"/>
    </xf>
    <xf numFmtId="165" fontId="12" fillId="0" borderId="126" xfId="1" applyNumberFormat="1" applyFont="1" applyBorder="1" applyAlignment="1">
      <alignment horizontal="center" vertical="center" wrapText="1"/>
    </xf>
    <xf numFmtId="165" fontId="12" fillId="0" borderId="90" xfId="1" applyNumberFormat="1" applyFont="1" applyBorder="1" applyAlignment="1">
      <alignment horizontal="center" vertical="center" wrapText="1"/>
    </xf>
    <xf numFmtId="165" fontId="12" fillId="0" borderId="125" xfId="1" applyNumberFormat="1" applyFont="1" applyBorder="1" applyAlignment="1">
      <alignment horizontal="center" vertical="center"/>
    </xf>
    <xf numFmtId="165" fontId="12" fillId="0" borderId="117" xfId="1" applyNumberFormat="1" applyFont="1" applyBorder="1" applyAlignment="1">
      <alignment horizontal="center" vertical="center"/>
    </xf>
    <xf numFmtId="0" fontId="12" fillId="0" borderId="62" xfId="0" applyFont="1" applyFill="1" applyBorder="1" applyAlignment="1">
      <alignment horizontal="center" vertical="center" wrapText="1"/>
    </xf>
    <xf numFmtId="0" fontId="12" fillId="0" borderId="60" xfId="0" applyFont="1" applyFill="1" applyBorder="1" applyAlignment="1">
      <alignment horizontal="center" vertical="center" wrapText="1"/>
    </xf>
    <xf numFmtId="0" fontId="14" fillId="19" borderId="79" xfId="0" applyFont="1" applyFill="1" applyBorder="1"/>
    <xf numFmtId="0" fontId="14" fillId="19" borderId="95" xfId="0" applyFont="1" applyFill="1" applyBorder="1"/>
    <xf numFmtId="0" fontId="14" fillId="19" borderId="85" xfId="0" applyFont="1" applyFill="1" applyBorder="1"/>
    <xf numFmtId="0" fontId="21" fillId="19" borderId="88" xfId="0" applyFont="1" applyFill="1" applyBorder="1"/>
    <xf numFmtId="0" fontId="14" fillId="19" borderId="82" xfId="0" applyFont="1" applyFill="1" applyBorder="1"/>
    <xf numFmtId="0" fontId="12" fillId="5" borderId="47" xfId="0" applyFont="1" applyFill="1" applyBorder="1" applyAlignment="1">
      <alignment horizontal="center"/>
    </xf>
    <xf numFmtId="0" fontId="12" fillId="5" borderId="48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0" fontId="12" fillId="5" borderId="99" xfId="0" applyFont="1" applyFill="1" applyBorder="1"/>
    <xf numFmtId="0" fontId="12" fillId="5" borderId="55" xfId="0" applyFont="1" applyFill="1" applyBorder="1"/>
    <xf numFmtId="165" fontId="12" fillId="5" borderId="54" xfId="1" applyNumberFormat="1" applyFont="1" applyFill="1" applyBorder="1" applyAlignment="1">
      <alignment horizontal="center"/>
    </xf>
    <xf numFmtId="165" fontId="12" fillId="5" borderId="57" xfId="1" applyNumberFormat="1" applyFont="1" applyFill="1" applyBorder="1" applyAlignment="1">
      <alignment horizontal="center"/>
    </xf>
    <xf numFmtId="165" fontId="12" fillId="5" borderId="55" xfId="1" applyNumberFormat="1" applyFont="1" applyFill="1" applyBorder="1" applyAlignment="1">
      <alignment horizontal="center"/>
    </xf>
    <xf numFmtId="0" fontId="14" fillId="5" borderId="99" xfId="0" applyFont="1" applyFill="1" applyBorder="1"/>
    <xf numFmtId="0" fontId="12" fillId="5" borderId="54" xfId="0" applyFont="1" applyFill="1" applyBorder="1" applyAlignment="1">
      <alignment horizontal="center"/>
    </xf>
    <xf numFmtId="0" fontId="12" fillId="5" borderId="57" xfId="0" applyFont="1" applyFill="1" applyBorder="1" applyAlignment="1">
      <alignment horizontal="center"/>
    </xf>
  </cellXfs>
  <cellStyles count="6">
    <cellStyle name="Comma" xfId="1" builtinId="3"/>
    <cellStyle name="Comma [0]" xfId="2" builtinId="6"/>
    <cellStyle name="Comma 3" xfId="5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colors>
    <mruColors>
      <color rgb="FF5BFA36"/>
      <color rgb="FF11D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4"/>
  <sheetViews>
    <sheetView topLeftCell="G16" workbookViewId="0">
      <selection activeCell="P32" sqref="P32:P39"/>
    </sheetView>
  </sheetViews>
  <sheetFormatPr defaultRowHeight="15" x14ac:dyDescent="0.25"/>
  <cols>
    <col min="1" max="1" width="22.42578125" bestFit="1" customWidth="1"/>
    <col min="2" max="2" width="10.140625" bestFit="1" customWidth="1"/>
    <col min="3" max="3" width="18.28515625" bestFit="1" customWidth="1"/>
    <col min="4" max="4" width="20.140625" bestFit="1" customWidth="1"/>
    <col min="6" max="6" width="17" customWidth="1"/>
    <col min="7" max="7" width="15.140625" customWidth="1"/>
    <col min="8" max="8" width="13.140625" customWidth="1"/>
    <col min="9" max="9" width="16.85546875" customWidth="1"/>
    <col min="10" max="10" width="17.140625" customWidth="1"/>
    <col min="11" max="11" width="13.7109375" customWidth="1"/>
    <col min="12" max="14" width="12.5703125" customWidth="1"/>
    <col min="15" max="15" width="12.42578125" customWidth="1"/>
    <col min="16" max="16" width="66.28515625" customWidth="1"/>
    <col min="17" max="17" width="3.42578125" customWidth="1"/>
    <col min="18" max="18" width="11.7109375" bestFit="1" customWidth="1"/>
    <col min="19" max="20" width="10.7109375" bestFit="1" customWidth="1"/>
    <col min="21" max="21" width="11.5703125" bestFit="1" customWidth="1"/>
  </cols>
  <sheetData>
    <row r="1" spans="1:20" ht="18.75" x14ac:dyDescent="0.3">
      <c r="A1" s="663" t="s">
        <v>0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</row>
    <row r="2" spans="1:20" ht="21" x14ac:dyDescent="0.25">
      <c r="A2" s="664" t="s">
        <v>69</v>
      </c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4"/>
      <c r="N2" s="664"/>
      <c r="O2" s="664"/>
      <c r="P2" s="664"/>
    </row>
    <row r="3" spans="1:20" ht="18.75" x14ac:dyDescent="0.25">
      <c r="A3" s="665" t="s">
        <v>260</v>
      </c>
      <c r="B3" s="665"/>
      <c r="C3" s="665"/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  <c r="P3" s="665"/>
    </row>
    <row r="4" spans="1:20" ht="21.75" thickBot="1" x14ac:dyDescent="0.4">
      <c r="A4" s="666" t="s">
        <v>216</v>
      </c>
      <c r="B4" s="666"/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  <c r="N4" s="666"/>
      <c r="O4" s="666"/>
      <c r="P4" s="666"/>
    </row>
    <row r="5" spans="1:20" ht="21" x14ac:dyDescent="0.25">
      <c r="A5" s="610" t="s">
        <v>116</v>
      </c>
      <c r="B5" s="667" t="s">
        <v>33</v>
      </c>
      <c r="C5" s="670" t="s">
        <v>23</v>
      </c>
      <c r="D5" s="670"/>
      <c r="E5" s="670"/>
      <c r="F5" s="670"/>
      <c r="G5" s="670"/>
      <c r="H5" s="670"/>
      <c r="I5" s="670"/>
      <c r="J5" s="670"/>
      <c r="K5" s="670"/>
      <c r="L5" s="670"/>
      <c r="M5" s="670"/>
      <c r="N5" s="670"/>
      <c r="O5" s="670"/>
      <c r="P5" s="670"/>
    </row>
    <row r="6" spans="1:20" ht="30" customHeight="1" x14ac:dyDescent="0.25">
      <c r="A6" s="611"/>
      <c r="B6" s="668"/>
      <c r="C6" s="671" t="s">
        <v>52</v>
      </c>
      <c r="D6" s="671"/>
      <c r="E6" s="646" t="s">
        <v>53</v>
      </c>
      <c r="F6" s="646" t="s">
        <v>163</v>
      </c>
      <c r="G6" s="646" t="s">
        <v>212</v>
      </c>
      <c r="H6" s="646" t="s">
        <v>54</v>
      </c>
      <c r="I6" s="646" t="s">
        <v>79</v>
      </c>
      <c r="J6" s="646"/>
      <c r="K6" s="646" t="s">
        <v>213</v>
      </c>
      <c r="L6" s="646"/>
      <c r="M6" s="646" t="s">
        <v>55</v>
      </c>
      <c r="N6" s="646"/>
      <c r="O6" s="671" t="s">
        <v>9</v>
      </c>
      <c r="P6" s="672"/>
    </row>
    <row r="7" spans="1:20" ht="26.25" thickBot="1" x14ac:dyDescent="0.3">
      <c r="A7" s="612"/>
      <c r="B7" s="669"/>
      <c r="C7" s="429" t="s">
        <v>78</v>
      </c>
      <c r="D7" s="429" t="s">
        <v>57</v>
      </c>
      <c r="E7" s="623"/>
      <c r="F7" s="623"/>
      <c r="G7" s="623"/>
      <c r="H7" s="623"/>
      <c r="I7" s="429" t="s">
        <v>58</v>
      </c>
      <c r="J7" s="429" t="s">
        <v>59</v>
      </c>
      <c r="K7" s="429" t="s">
        <v>58</v>
      </c>
      <c r="L7" s="429" t="s">
        <v>59</v>
      </c>
      <c r="M7" s="429" t="s">
        <v>58</v>
      </c>
      <c r="N7" s="429" t="s">
        <v>59</v>
      </c>
      <c r="O7" s="673"/>
      <c r="P7" s="674"/>
    </row>
    <row r="8" spans="1:20" ht="19.5" customHeight="1" x14ac:dyDescent="0.25">
      <c r="A8" s="383" t="s">
        <v>43</v>
      </c>
      <c r="B8" s="435">
        <v>44385</v>
      </c>
      <c r="C8" s="250">
        <v>18</v>
      </c>
      <c r="D8" s="436">
        <v>18</v>
      </c>
      <c r="E8" s="251">
        <f t="shared" ref="E8:E11" si="0">D8/C8</f>
        <v>1</v>
      </c>
      <c r="F8" s="437">
        <v>54041</v>
      </c>
      <c r="G8" s="438">
        <v>75399</v>
      </c>
      <c r="H8" s="252">
        <f t="shared" ref="H8:H11" si="1">G8/F8</f>
        <v>1.3952184452545289</v>
      </c>
      <c r="I8" s="249">
        <f t="shared" ref="I8:I11" si="2">E8*K8</f>
        <v>31</v>
      </c>
      <c r="J8" s="439">
        <f t="shared" ref="J8:J11" si="3">E8*L8</f>
        <v>70</v>
      </c>
      <c r="K8" s="528">
        <v>31</v>
      </c>
      <c r="L8" s="528">
        <v>70</v>
      </c>
      <c r="M8" s="249">
        <f t="shared" ref="M8:M11" si="4">G8/K8</f>
        <v>2432.2258064516127</v>
      </c>
      <c r="N8" s="253">
        <f t="shared" ref="N8:N11" si="5">G8/L8</f>
        <v>1077.1285714285714</v>
      </c>
      <c r="O8" s="628" t="s">
        <v>266</v>
      </c>
      <c r="P8" s="629"/>
    </row>
    <row r="9" spans="1:20" ht="15.75" x14ac:dyDescent="0.25">
      <c r="A9" s="255" t="s">
        <v>44</v>
      </c>
      <c r="B9" s="7">
        <v>44386</v>
      </c>
      <c r="C9" s="8">
        <v>22</v>
      </c>
      <c r="D9" s="10">
        <v>17</v>
      </c>
      <c r="E9" s="11">
        <f t="shared" si="0"/>
        <v>0.77272727272727271</v>
      </c>
      <c r="F9" s="334">
        <v>69088</v>
      </c>
      <c r="G9" s="433">
        <v>63362</v>
      </c>
      <c r="H9" s="12">
        <f t="shared" si="1"/>
        <v>0.91712019453450666</v>
      </c>
      <c r="I9" s="9">
        <f t="shared" si="2"/>
        <v>23.954545454545453</v>
      </c>
      <c r="J9" s="246">
        <f t="shared" si="3"/>
        <v>54.090909090909086</v>
      </c>
      <c r="K9" s="246">
        <v>31</v>
      </c>
      <c r="L9" s="246">
        <v>70</v>
      </c>
      <c r="M9" s="9">
        <f t="shared" si="4"/>
        <v>2043.9354838709678</v>
      </c>
      <c r="N9" s="440">
        <f t="shared" si="5"/>
        <v>905.17142857142858</v>
      </c>
      <c r="O9" s="630"/>
      <c r="P9" s="631"/>
    </row>
    <row r="10" spans="1:20" ht="15.75" x14ac:dyDescent="0.25">
      <c r="A10" s="255" t="s">
        <v>45</v>
      </c>
      <c r="B10" s="7">
        <v>44387</v>
      </c>
      <c r="C10" s="333">
        <v>23</v>
      </c>
      <c r="D10" s="333">
        <v>20</v>
      </c>
      <c r="E10" s="11">
        <f t="shared" si="0"/>
        <v>0.86956521739130432</v>
      </c>
      <c r="F10" s="335">
        <v>100016</v>
      </c>
      <c r="G10" s="433">
        <v>103352</v>
      </c>
      <c r="H10" s="336">
        <f t="shared" si="1"/>
        <v>1.0333546632538795</v>
      </c>
      <c r="I10" s="9">
        <f t="shared" si="2"/>
        <v>26.956521739130434</v>
      </c>
      <c r="J10" s="246">
        <f t="shared" si="3"/>
        <v>60.869565217391305</v>
      </c>
      <c r="K10" s="529">
        <v>31</v>
      </c>
      <c r="L10" s="529">
        <v>70</v>
      </c>
      <c r="M10" s="9">
        <f t="shared" si="4"/>
        <v>3333.9354838709678</v>
      </c>
      <c r="N10" s="440">
        <f t="shared" si="5"/>
        <v>1476.4571428571428</v>
      </c>
      <c r="O10" s="640" t="s">
        <v>267</v>
      </c>
      <c r="P10" s="641"/>
      <c r="Q10" s="256"/>
      <c r="R10" s="256"/>
      <c r="S10" s="256"/>
      <c r="T10" s="256"/>
    </row>
    <row r="11" spans="1:20" ht="15.75" x14ac:dyDescent="0.25">
      <c r="A11" s="255" t="s">
        <v>46</v>
      </c>
      <c r="B11" s="7">
        <v>44388</v>
      </c>
      <c r="C11" s="333">
        <v>24</v>
      </c>
      <c r="D11" s="333">
        <v>24</v>
      </c>
      <c r="E11" s="11">
        <f t="shared" si="0"/>
        <v>1</v>
      </c>
      <c r="F11" s="434">
        <v>108073</v>
      </c>
      <c r="G11" s="433">
        <v>85693</v>
      </c>
      <c r="H11" s="12">
        <f t="shared" si="1"/>
        <v>0.7929177500393253</v>
      </c>
      <c r="I11" s="9">
        <f t="shared" si="2"/>
        <v>28</v>
      </c>
      <c r="J11" s="246">
        <f t="shared" si="3"/>
        <v>65</v>
      </c>
      <c r="K11" s="246">
        <v>28</v>
      </c>
      <c r="L11" s="246">
        <v>65</v>
      </c>
      <c r="M11" s="9">
        <f t="shared" si="4"/>
        <v>3060.4642857142858</v>
      </c>
      <c r="N11" s="440">
        <f t="shared" si="5"/>
        <v>1318.3538461538462</v>
      </c>
      <c r="O11" s="642"/>
      <c r="P11" s="631"/>
      <c r="Q11" s="158"/>
      <c r="R11" s="158"/>
      <c r="S11" s="158"/>
    </row>
    <row r="12" spans="1:20" ht="15.75" customHeight="1" x14ac:dyDescent="0.25">
      <c r="A12" s="255" t="s">
        <v>214</v>
      </c>
      <c r="B12" s="115">
        <v>44389</v>
      </c>
      <c r="C12" s="8">
        <v>8</v>
      </c>
      <c r="D12" s="10">
        <v>8</v>
      </c>
      <c r="E12" s="11">
        <f t="shared" ref="E12:E14" si="6">D12/C12</f>
        <v>1</v>
      </c>
      <c r="F12" s="334">
        <v>37752</v>
      </c>
      <c r="G12" s="433">
        <v>31198</v>
      </c>
      <c r="H12" s="12">
        <f t="shared" ref="H12:H15" si="7">G12/F12</f>
        <v>0.82639330366603092</v>
      </c>
      <c r="I12" s="9">
        <f t="shared" ref="I12:I14" si="8">E12*K12</f>
        <v>30</v>
      </c>
      <c r="J12" s="246">
        <f t="shared" ref="J12:J14" si="9">E12*L12</f>
        <v>65</v>
      </c>
      <c r="K12" s="246">
        <v>30</v>
      </c>
      <c r="L12" s="246">
        <v>65</v>
      </c>
      <c r="M12" s="9">
        <f t="shared" ref="M12:M14" si="10">G12/K12</f>
        <v>1039.9333333333334</v>
      </c>
      <c r="N12" s="440">
        <f t="shared" ref="N12:N14" si="11">G12/L12</f>
        <v>479.96923076923076</v>
      </c>
      <c r="O12" s="655" t="s">
        <v>270</v>
      </c>
      <c r="P12" s="656"/>
      <c r="Q12" s="158"/>
      <c r="R12" s="158"/>
      <c r="S12" s="158"/>
    </row>
    <row r="13" spans="1:20" ht="16.5" customHeight="1" x14ac:dyDescent="0.25">
      <c r="A13" s="255" t="s">
        <v>47</v>
      </c>
      <c r="B13" s="115">
        <v>44390</v>
      </c>
      <c r="C13" s="333">
        <v>13</v>
      </c>
      <c r="D13" s="333">
        <v>13</v>
      </c>
      <c r="E13" s="11">
        <f t="shared" si="6"/>
        <v>1</v>
      </c>
      <c r="F13" s="335">
        <v>51601</v>
      </c>
      <c r="G13" s="433">
        <v>42122</v>
      </c>
      <c r="H13" s="336">
        <f t="shared" si="7"/>
        <v>0.81630200965097577</v>
      </c>
      <c r="I13" s="9">
        <f t="shared" si="8"/>
        <v>31</v>
      </c>
      <c r="J13" s="246">
        <f t="shared" si="9"/>
        <v>70</v>
      </c>
      <c r="K13" s="246">
        <v>31</v>
      </c>
      <c r="L13" s="246">
        <v>70</v>
      </c>
      <c r="M13" s="9">
        <f t="shared" si="10"/>
        <v>1358.7741935483871</v>
      </c>
      <c r="N13" s="440">
        <f t="shared" si="11"/>
        <v>601.74285714285713</v>
      </c>
      <c r="O13" s="657"/>
      <c r="P13" s="658"/>
    </row>
    <row r="14" spans="1:20" ht="16.5" customHeight="1" thickBot="1" x14ac:dyDescent="0.3">
      <c r="A14" s="535" t="s">
        <v>48</v>
      </c>
      <c r="B14" s="536">
        <v>44391</v>
      </c>
      <c r="C14" s="537">
        <v>15</v>
      </c>
      <c r="D14" s="537">
        <v>20</v>
      </c>
      <c r="E14" s="538">
        <f t="shared" si="6"/>
        <v>1.3333333333333333</v>
      </c>
      <c r="F14" s="539">
        <v>61395</v>
      </c>
      <c r="G14" s="540">
        <v>50596</v>
      </c>
      <c r="H14" s="541">
        <f t="shared" si="7"/>
        <v>0.82410619757309223</v>
      </c>
      <c r="I14" s="542">
        <f t="shared" si="8"/>
        <v>41.333333333333329</v>
      </c>
      <c r="J14" s="543">
        <f t="shared" si="9"/>
        <v>93.333333333333329</v>
      </c>
      <c r="K14" s="543">
        <v>31</v>
      </c>
      <c r="L14" s="543">
        <v>70</v>
      </c>
      <c r="M14" s="542">
        <f t="shared" si="10"/>
        <v>1632.1290322580646</v>
      </c>
      <c r="N14" s="544">
        <f t="shared" si="11"/>
        <v>722.8</v>
      </c>
      <c r="O14" s="657"/>
      <c r="P14" s="658"/>
    </row>
    <row r="15" spans="1:20" ht="39.75" customHeight="1" thickBot="1" x14ac:dyDescent="0.3">
      <c r="A15" s="608" t="s">
        <v>60</v>
      </c>
      <c r="B15" s="609"/>
      <c r="C15" s="430">
        <f>AVERAGE(C8:C14)</f>
        <v>17.571428571428573</v>
      </c>
      <c r="D15" s="430">
        <f>AVERAGE(D8:D14)</f>
        <v>17.142857142857142</v>
      </c>
      <c r="E15" s="431">
        <f>D15/C15</f>
        <v>0.97560975609756084</v>
      </c>
      <c r="F15" s="430">
        <f>AVERAGE(F8:F14)</f>
        <v>68852.28571428571</v>
      </c>
      <c r="G15" s="430">
        <f>AVERAGE(G8:G14)</f>
        <v>64531.714285714283</v>
      </c>
      <c r="H15" s="432">
        <f t="shared" si="7"/>
        <v>0.93724868559192975</v>
      </c>
      <c r="I15" s="430">
        <f t="shared" ref="I15:L15" si="12">AVERAGE(I8:I14)</f>
        <v>30.320628646715598</v>
      </c>
      <c r="J15" s="430">
        <f t="shared" si="12"/>
        <v>68.327686805947664</v>
      </c>
      <c r="K15" s="430">
        <f t="shared" si="12"/>
        <v>30.428571428571427</v>
      </c>
      <c r="L15" s="430">
        <f t="shared" si="12"/>
        <v>68.571428571428569</v>
      </c>
      <c r="M15" s="430">
        <f>G15/K15</f>
        <v>2120.7605633802818</v>
      </c>
      <c r="N15" s="430">
        <f>G15/L15</f>
        <v>941.08749999999998</v>
      </c>
      <c r="O15" s="659"/>
      <c r="P15" s="660"/>
      <c r="Q15" s="160"/>
    </row>
    <row r="16" spans="1:20" ht="27" customHeight="1" thickBot="1" x14ac:dyDescent="0.3">
      <c r="A16" s="610" t="s">
        <v>116</v>
      </c>
      <c r="B16" s="613" t="s">
        <v>33</v>
      </c>
      <c r="C16" s="616" t="s">
        <v>24</v>
      </c>
      <c r="D16" s="617"/>
      <c r="E16" s="617"/>
      <c r="F16" s="617"/>
      <c r="G16" s="617"/>
      <c r="H16" s="617"/>
      <c r="I16" s="617"/>
      <c r="J16" s="617"/>
      <c r="K16" s="617"/>
      <c r="L16" s="617"/>
      <c r="M16" s="617"/>
      <c r="N16" s="617"/>
      <c r="O16" s="617"/>
      <c r="P16" s="618"/>
    </row>
    <row r="17" spans="1:22" ht="19.5" customHeight="1" x14ac:dyDescent="0.25">
      <c r="A17" s="611"/>
      <c r="B17" s="614"/>
      <c r="C17" s="619" t="s">
        <v>52</v>
      </c>
      <c r="D17" s="619"/>
      <c r="E17" s="620" t="s">
        <v>53</v>
      </c>
      <c r="F17" s="622" t="s">
        <v>163</v>
      </c>
      <c r="G17" s="661" t="s">
        <v>251</v>
      </c>
      <c r="H17" s="622" t="s">
        <v>212</v>
      </c>
      <c r="I17" s="653" t="s">
        <v>256</v>
      </c>
      <c r="J17" s="620" t="s">
        <v>54</v>
      </c>
      <c r="K17" s="620" t="s">
        <v>79</v>
      </c>
      <c r="L17" s="620" t="s">
        <v>213</v>
      </c>
      <c r="M17" s="620" t="s">
        <v>55</v>
      </c>
      <c r="N17" s="620" t="s">
        <v>9</v>
      </c>
      <c r="O17" s="620"/>
      <c r="P17" s="620"/>
      <c r="Q17" s="620"/>
    </row>
    <row r="18" spans="1:22" ht="32.25" customHeight="1" thickBot="1" x14ac:dyDescent="0.3">
      <c r="A18" s="612"/>
      <c r="B18" s="615"/>
      <c r="C18" s="441" t="s">
        <v>78</v>
      </c>
      <c r="D18" s="441" t="s">
        <v>57</v>
      </c>
      <c r="E18" s="621"/>
      <c r="F18" s="623"/>
      <c r="G18" s="662"/>
      <c r="H18" s="623"/>
      <c r="I18" s="654"/>
      <c r="J18" s="621"/>
      <c r="K18" s="621"/>
      <c r="L18" s="621"/>
      <c r="M18" s="621"/>
      <c r="N18" s="624"/>
      <c r="O18" s="624"/>
      <c r="P18" s="624"/>
      <c r="Q18" s="624"/>
    </row>
    <row r="19" spans="1:22" x14ac:dyDescent="0.25">
      <c r="A19" s="383" t="str">
        <f>A8</f>
        <v>KAMIS</v>
      </c>
      <c r="B19" s="465">
        <f>B8</f>
        <v>44385</v>
      </c>
      <c r="C19" s="458">
        <v>26</v>
      </c>
      <c r="D19" s="458">
        <v>20</v>
      </c>
      <c r="E19" s="251">
        <f t="shared" ref="E19:E22" si="13">D19/C19</f>
        <v>0.76923076923076927</v>
      </c>
      <c r="F19" s="510">
        <v>29584</v>
      </c>
      <c r="G19" s="511">
        <v>16255</v>
      </c>
      <c r="H19" s="530">
        <v>28602</v>
      </c>
      <c r="I19" s="512">
        <f t="shared" ref="I19:I22" si="14">G19+H19</f>
        <v>44857</v>
      </c>
      <c r="J19" s="252">
        <f t="shared" ref="J19:J22" si="15">H19/F19</f>
        <v>0.96680638182801515</v>
      </c>
      <c r="K19" s="249">
        <f t="shared" ref="K19:K22" si="16">E19*L19</f>
        <v>16.153846153846153</v>
      </c>
      <c r="L19" s="249">
        <v>21</v>
      </c>
      <c r="M19" s="513">
        <f t="shared" ref="M19:M22" si="17">I19/L19</f>
        <v>2136.0476190476193</v>
      </c>
      <c r="N19" s="628" t="s">
        <v>269</v>
      </c>
      <c r="O19" s="643"/>
      <c r="P19" s="643"/>
      <c r="Q19" s="627"/>
      <c r="R19" s="158"/>
      <c r="S19" s="158"/>
      <c r="T19" s="158"/>
      <c r="U19" s="158"/>
      <c r="V19" s="158"/>
    </row>
    <row r="20" spans="1:22" x14ac:dyDescent="0.25">
      <c r="A20" s="255" t="str">
        <f t="shared" ref="A20:A25" si="18">A9</f>
        <v>JUMAT</v>
      </c>
      <c r="B20" s="115">
        <f t="shared" ref="B20:B25" si="19">B9</f>
        <v>44386</v>
      </c>
      <c r="C20" s="18">
        <v>22</v>
      </c>
      <c r="D20" s="18">
        <v>18</v>
      </c>
      <c r="E20" s="11">
        <f t="shared" si="13"/>
        <v>0.81818181818181823</v>
      </c>
      <c r="F20" s="329">
        <v>26336</v>
      </c>
      <c r="G20" s="447">
        <v>10881</v>
      </c>
      <c r="H20" s="531">
        <v>33686</v>
      </c>
      <c r="I20" s="449">
        <f t="shared" si="14"/>
        <v>44567</v>
      </c>
      <c r="J20" s="12">
        <f t="shared" si="15"/>
        <v>1.2790856622114217</v>
      </c>
      <c r="K20" s="9">
        <f t="shared" si="16"/>
        <v>17.181818181818183</v>
      </c>
      <c r="L20" s="9">
        <v>21</v>
      </c>
      <c r="M20" s="514">
        <f t="shared" si="17"/>
        <v>2122.2380952380954</v>
      </c>
      <c r="N20" s="625"/>
      <c r="O20" s="626"/>
      <c r="P20" s="626"/>
      <c r="Q20" s="580"/>
      <c r="R20" s="158"/>
      <c r="S20" s="158"/>
      <c r="T20" s="158"/>
      <c r="U20" s="158"/>
      <c r="V20" s="158"/>
    </row>
    <row r="21" spans="1:22" ht="15" customHeight="1" x14ac:dyDescent="0.25">
      <c r="A21" s="255" t="str">
        <f t="shared" si="18"/>
        <v>SABTU</v>
      </c>
      <c r="B21" s="115">
        <f t="shared" si="19"/>
        <v>44387</v>
      </c>
      <c r="C21" s="333">
        <v>20</v>
      </c>
      <c r="D21" s="333">
        <v>17</v>
      </c>
      <c r="E21" s="11">
        <f t="shared" si="13"/>
        <v>0.85</v>
      </c>
      <c r="F21" s="448">
        <v>21334</v>
      </c>
      <c r="G21" s="450">
        <v>22436</v>
      </c>
      <c r="H21" s="531">
        <v>19138</v>
      </c>
      <c r="I21" s="449">
        <f t="shared" si="14"/>
        <v>41574</v>
      </c>
      <c r="J21" s="12">
        <f t="shared" si="15"/>
        <v>0.89706571669635327</v>
      </c>
      <c r="K21" s="9">
        <f t="shared" si="16"/>
        <v>17.849999999999998</v>
      </c>
      <c r="L21" s="9">
        <v>21</v>
      </c>
      <c r="M21" s="514">
        <f t="shared" si="17"/>
        <v>1979.7142857142858</v>
      </c>
      <c r="N21" s="625" t="s">
        <v>271</v>
      </c>
      <c r="O21" s="626"/>
      <c r="P21" s="626"/>
      <c r="Q21" s="580"/>
      <c r="R21" s="158"/>
      <c r="S21" s="158"/>
      <c r="T21" s="158"/>
      <c r="U21" s="158"/>
      <c r="V21" s="158"/>
    </row>
    <row r="22" spans="1:22" ht="15" customHeight="1" x14ac:dyDescent="0.25">
      <c r="A22" s="255" t="str">
        <f t="shared" si="18"/>
        <v>MINGGU</v>
      </c>
      <c r="B22" s="115">
        <f t="shared" si="19"/>
        <v>44388</v>
      </c>
      <c r="C22" s="333">
        <v>23</v>
      </c>
      <c r="D22" s="333">
        <v>19</v>
      </c>
      <c r="E22" s="11">
        <f t="shared" si="13"/>
        <v>0.82608695652173914</v>
      </c>
      <c r="F22" s="329">
        <v>21386</v>
      </c>
      <c r="G22" s="447">
        <v>11283</v>
      </c>
      <c r="H22" s="531">
        <v>27820</v>
      </c>
      <c r="I22" s="449">
        <f t="shared" si="14"/>
        <v>39103</v>
      </c>
      <c r="J22" s="12">
        <f t="shared" si="15"/>
        <v>1.3008510240344151</v>
      </c>
      <c r="K22" s="9">
        <f t="shared" si="16"/>
        <v>17.347826086956523</v>
      </c>
      <c r="L22" s="9">
        <v>21</v>
      </c>
      <c r="M22" s="514">
        <f t="shared" si="17"/>
        <v>1862.047619047619</v>
      </c>
      <c r="N22" s="625"/>
      <c r="O22" s="626"/>
      <c r="P22" s="626"/>
      <c r="Q22" s="580"/>
      <c r="R22" s="158"/>
      <c r="S22" s="158"/>
      <c r="T22" s="158"/>
      <c r="U22" s="158"/>
      <c r="V22" s="158"/>
    </row>
    <row r="23" spans="1:22" x14ac:dyDescent="0.25">
      <c r="A23" s="255" t="str">
        <f t="shared" si="18"/>
        <v>SENIN</v>
      </c>
      <c r="B23" s="115">
        <f t="shared" si="19"/>
        <v>44389</v>
      </c>
      <c r="C23" s="18">
        <v>12</v>
      </c>
      <c r="D23" s="18">
        <v>8</v>
      </c>
      <c r="E23" s="11">
        <f t="shared" ref="E23:E25" si="20">D23/C23</f>
        <v>0.66666666666666663</v>
      </c>
      <c r="F23" s="329">
        <v>6631</v>
      </c>
      <c r="G23" s="447">
        <v>1249</v>
      </c>
      <c r="H23" s="531">
        <v>10158</v>
      </c>
      <c r="I23" s="449">
        <f t="shared" ref="I23:I25" si="21">G23+H23</f>
        <v>11407</v>
      </c>
      <c r="J23" s="12">
        <f t="shared" ref="J23:J26" si="22">H23/F23</f>
        <v>1.5318956416830041</v>
      </c>
      <c r="K23" s="9">
        <f t="shared" ref="K23:K25" si="23">E23*L23</f>
        <v>13.333333333333332</v>
      </c>
      <c r="L23" s="9">
        <v>20</v>
      </c>
      <c r="M23" s="514">
        <f t="shared" ref="M23:M25" si="24">I23/L23</f>
        <v>570.35</v>
      </c>
      <c r="N23" s="625"/>
      <c r="O23" s="626"/>
      <c r="P23" s="626"/>
      <c r="Q23" s="580"/>
    </row>
    <row r="24" spans="1:22" ht="18" customHeight="1" x14ac:dyDescent="0.25">
      <c r="A24" s="255" t="str">
        <f t="shared" si="18"/>
        <v>SELASA</v>
      </c>
      <c r="B24" s="115">
        <f t="shared" si="19"/>
        <v>44390</v>
      </c>
      <c r="C24" s="333">
        <v>18</v>
      </c>
      <c r="D24" s="333">
        <v>21</v>
      </c>
      <c r="E24" s="11">
        <f t="shared" si="20"/>
        <v>1.1666666666666667</v>
      </c>
      <c r="F24" s="448">
        <v>20405</v>
      </c>
      <c r="G24" s="450">
        <v>4404</v>
      </c>
      <c r="H24" s="531">
        <v>21224</v>
      </c>
      <c r="I24" s="449">
        <f t="shared" si="21"/>
        <v>25628</v>
      </c>
      <c r="J24" s="12">
        <f t="shared" si="22"/>
        <v>1.0401372212692968</v>
      </c>
      <c r="K24" s="9">
        <f t="shared" si="23"/>
        <v>24.5</v>
      </c>
      <c r="L24" s="9">
        <v>21</v>
      </c>
      <c r="M24" s="514">
        <f t="shared" si="24"/>
        <v>1220.3809523809523</v>
      </c>
      <c r="N24" s="625" t="s">
        <v>272</v>
      </c>
      <c r="O24" s="626"/>
      <c r="P24" s="626"/>
      <c r="Q24" s="580"/>
    </row>
    <row r="25" spans="1:22" ht="15.75" thickBot="1" x14ac:dyDescent="0.3">
      <c r="A25" s="535" t="str">
        <f t="shared" si="18"/>
        <v xml:space="preserve">RABU </v>
      </c>
      <c r="B25" s="536">
        <f t="shared" si="19"/>
        <v>44391</v>
      </c>
      <c r="C25" s="537">
        <v>19</v>
      </c>
      <c r="D25" s="537">
        <v>26</v>
      </c>
      <c r="E25" s="538">
        <f t="shared" si="20"/>
        <v>1.368421052631579</v>
      </c>
      <c r="F25" s="545">
        <v>20184</v>
      </c>
      <c r="G25" s="548">
        <v>8438</v>
      </c>
      <c r="H25" s="546">
        <v>20443</v>
      </c>
      <c r="I25" s="549">
        <f t="shared" si="21"/>
        <v>28881</v>
      </c>
      <c r="J25" s="541">
        <f t="shared" si="22"/>
        <v>1.0128319460959176</v>
      </c>
      <c r="K25" s="542">
        <f t="shared" si="23"/>
        <v>28.736842105263158</v>
      </c>
      <c r="L25" s="542">
        <v>21</v>
      </c>
      <c r="M25" s="547">
        <f t="shared" si="24"/>
        <v>1375.2857142857142</v>
      </c>
      <c r="N25" s="625"/>
      <c r="O25" s="626"/>
      <c r="P25" s="626"/>
      <c r="Q25" s="580"/>
    </row>
    <row r="26" spans="1:22" ht="16.5" thickBot="1" x14ac:dyDescent="0.3">
      <c r="A26" s="582" t="s">
        <v>60</v>
      </c>
      <c r="B26" s="583"/>
      <c r="C26" s="442">
        <f>AVERAGE(C19:C25)</f>
        <v>20</v>
      </c>
      <c r="D26" s="442">
        <f>AVERAGE(D19:D25)</f>
        <v>18.428571428571427</v>
      </c>
      <c r="E26" s="443">
        <f>D26/C26</f>
        <v>0.92142857142857137</v>
      </c>
      <c r="F26" s="442">
        <f>AVERAGE(F19:F25)</f>
        <v>20837.142857142859</v>
      </c>
      <c r="G26" s="444">
        <f>AVERAGE(G19:G25)</f>
        <v>10706.571428571429</v>
      </c>
      <c r="H26" s="442">
        <f>AVERAGE(H19:H25)</f>
        <v>23010.142857142859</v>
      </c>
      <c r="I26" s="445">
        <f>AVERAGE(I19:I25)</f>
        <v>33716.714285714283</v>
      </c>
      <c r="J26" s="446">
        <f t="shared" si="22"/>
        <v>1.1042849307555189</v>
      </c>
      <c r="K26" s="442">
        <f t="shared" ref="K26:L26" si="25">AVERAGE(K19:K25)</f>
        <v>19.300523694459621</v>
      </c>
      <c r="L26" s="442">
        <f t="shared" si="25"/>
        <v>20.857142857142858</v>
      </c>
      <c r="M26" s="471">
        <f>I26/L26</f>
        <v>1616.5547945205478</v>
      </c>
      <c r="N26" s="644"/>
      <c r="O26" s="645"/>
      <c r="P26" s="645"/>
      <c r="Q26" s="581"/>
    </row>
    <row r="27" spans="1:22" ht="15.75" x14ac:dyDescent="0.25">
      <c r="A27" s="15"/>
      <c r="B27" s="15"/>
      <c r="C27" s="16"/>
      <c r="D27" s="16"/>
      <c r="E27" s="16"/>
      <c r="F27" s="16"/>
      <c r="G27" s="16"/>
      <c r="H27" s="17"/>
      <c r="I27" s="16"/>
      <c r="J27" s="16"/>
      <c r="K27" s="16"/>
      <c r="L27" s="16"/>
      <c r="M27" s="16"/>
      <c r="N27" s="16"/>
      <c r="O27" s="16"/>
      <c r="P27" s="16"/>
    </row>
    <row r="28" spans="1:22" ht="21.75" thickBot="1" x14ac:dyDescent="0.4">
      <c r="A28" s="20" t="s">
        <v>27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22" ht="19.5" customHeight="1" x14ac:dyDescent="0.25">
      <c r="A29" s="610" t="s">
        <v>116</v>
      </c>
      <c r="B29" s="632" t="s">
        <v>33</v>
      </c>
      <c r="C29" s="634" t="s">
        <v>70</v>
      </c>
      <c r="D29" s="634"/>
      <c r="E29" s="632" t="s">
        <v>53</v>
      </c>
      <c r="F29" s="635" t="s">
        <v>71</v>
      </c>
      <c r="G29" s="635"/>
      <c r="H29" s="647" t="s">
        <v>68</v>
      </c>
      <c r="I29" s="650" t="s">
        <v>72</v>
      </c>
      <c r="J29" s="650"/>
      <c r="K29" s="650" t="s">
        <v>68</v>
      </c>
      <c r="L29" s="647" t="s">
        <v>62</v>
      </c>
      <c r="M29" s="632" t="s">
        <v>79</v>
      </c>
      <c r="N29" s="632" t="s">
        <v>73</v>
      </c>
      <c r="O29" s="632" t="s">
        <v>55</v>
      </c>
      <c r="P29" s="637" t="s">
        <v>9</v>
      </c>
    </row>
    <row r="30" spans="1:22" ht="21" customHeight="1" x14ac:dyDescent="0.25">
      <c r="A30" s="611"/>
      <c r="B30" s="633"/>
      <c r="C30" s="633" t="s">
        <v>56</v>
      </c>
      <c r="D30" s="633" t="s">
        <v>57</v>
      </c>
      <c r="E30" s="633"/>
      <c r="F30" s="636"/>
      <c r="G30" s="636"/>
      <c r="H30" s="648"/>
      <c r="I30" s="651"/>
      <c r="J30" s="651"/>
      <c r="K30" s="651"/>
      <c r="L30" s="648"/>
      <c r="M30" s="633"/>
      <c r="N30" s="633"/>
      <c r="O30" s="633"/>
      <c r="P30" s="638"/>
    </row>
    <row r="31" spans="1:22" ht="15.75" thickBot="1" x14ac:dyDescent="0.3">
      <c r="A31" s="612"/>
      <c r="B31" s="621"/>
      <c r="C31" s="621"/>
      <c r="D31" s="621"/>
      <c r="E31" s="621"/>
      <c r="F31" s="451" t="s">
        <v>26</v>
      </c>
      <c r="G31" s="452" t="s">
        <v>28</v>
      </c>
      <c r="H31" s="649"/>
      <c r="I31" s="453" t="s">
        <v>64</v>
      </c>
      <c r="J31" s="454" t="s">
        <v>80</v>
      </c>
      <c r="K31" s="652"/>
      <c r="L31" s="649"/>
      <c r="M31" s="621"/>
      <c r="N31" s="621"/>
      <c r="O31" s="621"/>
      <c r="P31" s="639"/>
    </row>
    <row r="32" spans="1:22" ht="16.5" customHeight="1" x14ac:dyDescent="0.25">
      <c r="A32" s="248" t="str">
        <f>A8</f>
        <v>KAMIS</v>
      </c>
      <c r="B32" s="435">
        <f>B8</f>
        <v>44385</v>
      </c>
      <c r="C32" s="458">
        <v>11</v>
      </c>
      <c r="D32" s="459">
        <v>0</v>
      </c>
      <c r="E32" s="460">
        <f t="shared" ref="E32:E35" si="26">D32/C32</f>
        <v>0</v>
      </c>
      <c r="F32" s="459">
        <v>0</v>
      </c>
      <c r="G32" s="459">
        <v>0</v>
      </c>
      <c r="H32" s="461">
        <f t="shared" ref="H32:H35" si="27">F32+G32</f>
        <v>0</v>
      </c>
      <c r="I32" s="459">
        <v>2113</v>
      </c>
      <c r="J32" s="459">
        <v>1734</v>
      </c>
      <c r="K32" s="249">
        <f t="shared" ref="K32:K35" si="28">I32+J32</f>
        <v>3847</v>
      </c>
      <c r="L32" s="532">
        <f t="shared" ref="L32:L35" si="29">H32+K32</f>
        <v>3847</v>
      </c>
      <c r="M32" s="439">
        <f t="shared" ref="M32:M35" si="30">L32/1500</f>
        <v>2.5646666666666667</v>
      </c>
      <c r="N32" s="439">
        <v>7</v>
      </c>
      <c r="O32" s="462">
        <f t="shared" ref="O32:O35" si="31">L32/N32</f>
        <v>549.57142857142856</v>
      </c>
      <c r="P32" s="627" t="s">
        <v>285</v>
      </c>
    </row>
    <row r="33" spans="1:16" ht="16.5" customHeight="1" x14ac:dyDescent="0.25">
      <c r="A33" s="5" t="str">
        <f t="shared" ref="A33:A38" si="32">A9</f>
        <v>JUMAT</v>
      </c>
      <c r="B33" s="7">
        <f t="shared" ref="B33:B38" si="33">B9</f>
        <v>44386</v>
      </c>
      <c r="C33" s="18">
        <v>12</v>
      </c>
      <c r="D33" s="26">
        <v>3</v>
      </c>
      <c r="E33" s="19">
        <f t="shared" si="26"/>
        <v>0.25</v>
      </c>
      <c r="F33" s="26">
        <v>4861</v>
      </c>
      <c r="G33" s="26">
        <v>0</v>
      </c>
      <c r="H33" s="343">
        <f t="shared" si="27"/>
        <v>4861</v>
      </c>
      <c r="I33" s="26">
        <v>235</v>
      </c>
      <c r="J33" s="26">
        <v>416</v>
      </c>
      <c r="K33" s="9">
        <f t="shared" si="28"/>
        <v>651</v>
      </c>
      <c r="L33" s="533">
        <f t="shared" si="29"/>
        <v>5512</v>
      </c>
      <c r="M33" s="246">
        <f t="shared" si="30"/>
        <v>3.6746666666666665</v>
      </c>
      <c r="N33" s="246">
        <v>5</v>
      </c>
      <c r="O33" s="463">
        <f t="shared" si="31"/>
        <v>1102.4000000000001</v>
      </c>
      <c r="P33" s="580"/>
    </row>
    <row r="34" spans="1:16" ht="16.5" customHeight="1" x14ac:dyDescent="0.25">
      <c r="A34" s="5" t="str">
        <f t="shared" si="32"/>
        <v>SABTU</v>
      </c>
      <c r="B34" s="115">
        <f t="shared" si="33"/>
        <v>44387</v>
      </c>
      <c r="C34" s="18">
        <v>11</v>
      </c>
      <c r="D34" s="26">
        <v>0</v>
      </c>
      <c r="E34" s="19">
        <f t="shared" si="26"/>
        <v>0</v>
      </c>
      <c r="F34" s="26">
        <v>0</v>
      </c>
      <c r="G34" s="26">
        <v>0</v>
      </c>
      <c r="H34" s="343">
        <f t="shared" si="27"/>
        <v>0</v>
      </c>
      <c r="I34" s="26">
        <v>4053</v>
      </c>
      <c r="J34" s="26">
        <v>0</v>
      </c>
      <c r="K34" s="9">
        <f t="shared" si="28"/>
        <v>4053</v>
      </c>
      <c r="L34" s="533">
        <f t="shared" si="29"/>
        <v>4053</v>
      </c>
      <c r="M34" s="246">
        <f t="shared" si="30"/>
        <v>2.702</v>
      </c>
      <c r="N34" s="246">
        <v>5</v>
      </c>
      <c r="O34" s="463">
        <f t="shared" si="31"/>
        <v>810.6</v>
      </c>
      <c r="P34" s="580" t="s">
        <v>286</v>
      </c>
    </row>
    <row r="35" spans="1:16" x14ac:dyDescent="0.25">
      <c r="A35" s="5" t="str">
        <f t="shared" si="32"/>
        <v>MINGGU</v>
      </c>
      <c r="B35" s="115">
        <f t="shared" si="33"/>
        <v>44388</v>
      </c>
      <c r="C35" s="333">
        <v>11</v>
      </c>
      <c r="D35" s="26">
        <v>0</v>
      </c>
      <c r="E35" s="19">
        <f t="shared" si="26"/>
        <v>0</v>
      </c>
      <c r="F35" s="26">
        <v>0</v>
      </c>
      <c r="G35" s="26">
        <v>0</v>
      </c>
      <c r="H35" s="343">
        <f t="shared" si="27"/>
        <v>0</v>
      </c>
      <c r="I35" s="26">
        <v>0</v>
      </c>
      <c r="J35" s="26">
        <v>4150</v>
      </c>
      <c r="K35" s="9">
        <f t="shared" si="28"/>
        <v>4150</v>
      </c>
      <c r="L35" s="533">
        <f t="shared" si="29"/>
        <v>4150</v>
      </c>
      <c r="M35" s="246">
        <f t="shared" si="30"/>
        <v>2.7666666666666666</v>
      </c>
      <c r="N35" s="246">
        <v>7</v>
      </c>
      <c r="O35" s="463">
        <f t="shared" si="31"/>
        <v>592.85714285714289</v>
      </c>
      <c r="P35" s="580"/>
    </row>
    <row r="36" spans="1:16" x14ac:dyDescent="0.25">
      <c r="A36" s="5" t="str">
        <f t="shared" si="32"/>
        <v>SENIN</v>
      </c>
      <c r="B36" s="115">
        <f t="shared" si="33"/>
        <v>44389</v>
      </c>
      <c r="C36" s="18">
        <v>13</v>
      </c>
      <c r="D36" s="26">
        <v>4</v>
      </c>
      <c r="E36" s="19">
        <f t="shared" ref="E36:E39" si="34">D36/C36</f>
        <v>0.30769230769230771</v>
      </c>
      <c r="F36" s="26">
        <v>356</v>
      </c>
      <c r="G36" s="26">
        <v>1349</v>
      </c>
      <c r="H36" s="343">
        <f t="shared" ref="H36:H38" si="35">F36+G36</f>
        <v>1705</v>
      </c>
      <c r="I36" s="26">
        <v>1108</v>
      </c>
      <c r="J36" s="26">
        <v>4292</v>
      </c>
      <c r="K36" s="9">
        <f t="shared" ref="K36:K37" si="36">I36+J36</f>
        <v>5400</v>
      </c>
      <c r="L36" s="533">
        <f t="shared" ref="L36:L37" si="37">H36+K36</f>
        <v>7105</v>
      </c>
      <c r="M36" s="246">
        <f t="shared" ref="M36:M38" si="38">L36/1500</f>
        <v>4.7366666666666664</v>
      </c>
      <c r="N36" s="246">
        <v>5</v>
      </c>
      <c r="O36" s="463">
        <f t="shared" ref="O36:O38" si="39">L36/N36</f>
        <v>1421</v>
      </c>
      <c r="P36" s="580"/>
    </row>
    <row r="37" spans="1:16" x14ac:dyDescent="0.25">
      <c r="A37" s="255" t="str">
        <f t="shared" si="32"/>
        <v>SELASA</v>
      </c>
      <c r="B37" s="115">
        <f t="shared" si="33"/>
        <v>44390</v>
      </c>
      <c r="C37" s="18">
        <v>12</v>
      </c>
      <c r="D37" s="26">
        <v>2</v>
      </c>
      <c r="E37" s="19">
        <f t="shared" si="34"/>
        <v>0.16666666666666666</v>
      </c>
      <c r="F37" s="26">
        <v>0</v>
      </c>
      <c r="G37" s="26">
        <v>0</v>
      </c>
      <c r="H37" s="343">
        <f t="shared" si="35"/>
        <v>0</v>
      </c>
      <c r="I37" s="26">
        <v>0</v>
      </c>
      <c r="J37" s="26">
        <v>0</v>
      </c>
      <c r="K37" s="9">
        <f t="shared" si="36"/>
        <v>0</v>
      </c>
      <c r="L37" s="533">
        <f t="shared" si="37"/>
        <v>0</v>
      </c>
      <c r="M37" s="246">
        <f t="shared" si="38"/>
        <v>0</v>
      </c>
      <c r="N37" s="246">
        <v>6</v>
      </c>
      <c r="O37" s="463">
        <f t="shared" si="39"/>
        <v>0</v>
      </c>
      <c r="P37" s="580"/>
    </row>
    <row r="38" spans="1:16" ht="15.75" thickBot="1" x14ac:dyDescent="0.3">
      <c r="A38" s="535" t="str">
        <f t="shared" si="32"/>
        <v xml:space="preserve">RABU </v>
      </c>
      <c r="B38" s="536">
        <f t="shared" si="33"/>
        <v>44391</v>
      </c>
      <c r="C38" s="537">
        <v>12</v>
      </c>
      <c r="D38" s="557">
        <v>2</v>
      </c>
      <c r="E38" s="558">
        <f t="shared" si="34"/>
        <v>0.16666666666666666</v>
      </c>
      <c r="F38" s="557">
        <v>5307</v>
      </c>
      <c r="G38" s="557">
        <v>100</v>
      </c>
      <c r="H38" s="561">
        <f t="shared" si="35"/>
        <v>5407</v>
      </c>
      <c r="I38" s="557">
        <v>4429</v>
      </c>
      <c r="J38" s="557">
        <v>0</v>
      </c>
      <c r="K38" s="542">
        <f t="shared" ref="K38" si="40">I38+J38</f>
        <v>4429</v>
      </c>
      <c r="L38" s="560">
        <f t="shared" ref="L38" si="41">H38+K38</f>
        <v>9836</v>
      </c>
      <c r="M38" s="543">
        <f t="shared" si="38"/>
        <v>6.5573333333333332</v>
      </c>
      <c r="N38" s="543">
        <v>3</v>
      </c>
      <c r="O38" s="559">
        <f t="shared" si="39"/>
        <v>3278.6666666666665</v>
      </c>
      <c r="P38" s="580"/>
    </row>
    <row r="39" spans="1:16" ht="16.5" thickBot="1" x14ac:dyDescent="0.3">
      <c r="A39" s="582" t="s">
        <v>60</v>
      </c>
      <c r="B39" s="583"/>
      <c r="C39" s="442">
        <f>AVERAGE(C32:C38)</f>
        <v>11.714285714285714</v>
      </c>
      <c r="D39" s="442">
        <f>AVERAGE(D32:D38)</f>
        <v>1.5714285714285714</v>
      </c>
      <c r="E39" s="455">
        <f t="shared" si="34"/>
        <v>0.13414634146341464</v>
      </c>
      <c r="F39" s="442">
        <f t="shared" ref="F39:N39" si="42">AVERAGE(F32:F38)</f>
        <v>1503.4285714285713</v>
      </c>
      <c r="G39" s="442">
        <f t="shared" si="42"/>
        <v>207</v>
      </c>
      <c r="H39" s="456">
        <f t="shared" si="42"/>
        <v>1710.4285714285713</v>
      </c>
      <c r="I39" s="442">
        <f t="shared" si="42"/>
        <v>1705.4285714285713</v>
      </c>
      <c r="J39" s="442">
        <f t="shared" si="42"/>
        <v>1513.1428571428571</v>
      </c>
      <c r="K39" s="442">
        <f t="shared" si="42"/>
        <v>3218.5714285714284</v>
      </c>
      <c r="L39" s="456">
        <f t="shared" si="42"/>
        <v>4929</v>
      </c>
      <c r="M39" s="442">
        <f t="shared" si="42"/>
        <v>3.2859999999999991</v>
      </c>
      <c r="N39" s="442">
        <f t="shared" si="42"/>
        <v>5.4285714285714288</v>
      </c>
      <c r="O39" s="457">
        <f>L39/N39</f>
        <v>907.97368421052624</v>
      </c>
      <c r="P39" s="581"/>
    </row>
    <row r="40" spans="1:16" x14ac:dyDescent="0.25">
      <c r="K40" s="341"/>
      <c r="L40" s="342"/>
    </row>
    <row r="41" spans="1:16" ht="21.75" thickBot="1" x14ac:dyDescent="0.4">
      <c r="A41" s="588" t="s">
        <v>29</v>
      </c>
      <c r="B41" s="588"/>
      <c r="C41" s="588"/>
      <c r="D41" s="588"/>
      <c r="E41" s="588"/>
      <c r="F41" s="588"/>
      <c r="G41" s="588"/>
      <c r="H41" s="588"/>
      <c r="I41" s="588"/>
      <c r="J41" s="588"/>
      <c r="K41" s="588"/>
      <c r="L41" s="588"/>
      <c r="M41" s="588"/>
      <c r="N41" s="588"/>
      <c r="O41" s="588"/>
      <c r="P41" s="588"/>
    </row>
    <row r="42" spans="1:16" ht="27.75" customHeight="1" x14ac:dyDescent="0.25">
      <c r="A42" s="589" t="s">
        <v>116</v>
      </c>
      <c r="B42" s="591" t="s">
        <v>33</v>
      </c>
      <c r="C42" s="593" t="s">
        <v>74</v>
      </c>
      <c r="D42" s="593"/>
      <c r="E42" s="593" t="s">
        <v>81</v>
      </c>
      <c r="F42" s="586" t="s">
        <v>71</v>
      </c>
      <c r="G42" s="586"/>
      <c r="H42" s="586"/>
      <c r="I42" s="586" t="s">
        <v>62</v>
      </c>
      <c r="J42" s="586" t="s">
        <v>79</v>
      </c>
      <c r="K42" s="586" t="s">
        <v>66</v>
      </c>
      <c r="L42" s="586" t="s">
        <v>82</v>
      </c>
      <c r="M42" s="595" t="s">
        <v>9</v>
      </c>
      <c r="N42" s="596"/>
      <c r="O42" s="597"/>
    </row>
    <row r="43" spans="1:16" ht="15.75" thickBot="1" x14ac:dyDescent="0.3">
      <c r="A43" s="590"/>
      <c r="B43" s="592"/>
      <c r="C43" s="464" t="s">
        <v>56</v>
      </c>
      <c r="D43" s="464" t="s">
        <v>57</v>
      </c>
      <c r="E43" s="594"/>
      <c r="F43" s="464" t="s">
        <v>75</v>
      </c>
      <c r="G43" s="464" t="s">
        <v>77</v>
      </c>
      <c r="H43" s="464" t="s">
        <v>76</v>
      </c>
      <c r="I43" s="587"/>
      <c r="J43" s="587"/>
      <c r="K43" s="587"/>
      <c r="L43" s="587"/>
      <c r="M43" s="598"/>
      <c r="N43" s="599"/>
      <c r="O43" s="600"/>
    </row>
    <row r="44" spans="1:16" ht="17.25" customHeight="1" x14ac:dyDescent="0.25">
      <c r="A44" s="383" t="str">
        <f>A8</f>
        <v>KAMIS</v>
      </c>
      <c r="B44" s="465">
        <f>B8</f>
        <v>44385</v>
      </c>
      <c r="C44" s="466">
        <v>1</v>
      </c>
      <c r="D44" s="466">
        <v>1</v>
      </c>
      <c r="E44" s="467">
        <f t="shared" ref="E44:E47" si="43">D44/C44</f>
        <v>1</v>
      </c>
      <c r="F44" s="466">
        <v>16325</v>
      </c>
      <c r="G44" s="534">
        <v>2298</v>
      </c>
      <c r="H44" s="468">
        <v>0</v>
      </c>
      <c r="I44" s="249">
        <f t="shared" ref="I44:I47" si="44">SUM(F44:H44)</f>
        <v>18623</v>
      </c>
      <c r="J44" s="384">
        <f t="shared" ref="J44:J47" si="45">E44*K44</f>
        <v>9</v>
      </c>
      <c r="K44" s="384">
        <v>9</v>
      </c>
      <c r="L44" s="385">
        <f t="shared" ref="L44:L47" si="46">I44/K44</f>
        <v>2069.2222222222222</v>
      </c>
      <c r="M44" s="601" t="s">
        <v>431</v>
      </c>
      <c r="N44" s="601"/>
      <c r="O44" s="602"/>
    </row>
    <row r="45" spans="1:16" ht="17.25" customHeight="1" x14ac:dyDescent="0.25">
      <c r="A45" s="255" t="str">
        <f t="shared" ref="A45:A50" si="47">A9</f>
        <v>JUMAT</v>
      </c>
      <c r="B45" s="115">
        <f t="shared" ref="B45:B50" si="48">B9</f>
        <v>44386</v>
      </c>
      <c r="C45" s="330">
        <v>2</v>
      </c>
      <c r="D45" s="330">
        <v>2</v>
      </c>
      <c r="E45" s="331">
        <f t="shared" si="43"/>
        <v>1</v>
      </c>
      <c r="F45" s="330">
        <v>29853</v>
      </c>
      <c r="G45" s="434">
        <v>1533</v>
      </c>
      <c r="H45" s="411">
        <v>0</v>
      </c>
      <c r="I45" s="9">
        <f t="shared" si="44"/>
        <v>31386</v>
      </c>
      <c r="J45" s="332">
        <f t="shared" si="45"/>
        <v>12</v>
      </c>
      <c r="K45" s="332">
        <v>12</v>
      </c>
      <c r="L45" s="469">
        <f t="shared" si="46"/>
        <v>2615.5</v>
      </c>
      <c r="M45" s="603"/>
      <c r="N45" s="603"/>
      <c r="O45" s="604"/>
    </row>
    <row r="46" spans="1:16" ht="17.25" customHeight="1" x14ac:dyDescent="0.25">
      <c r="A46" s="255" t="str">
        <f t="shared" si="47"/>
        <v>SABTU</v>
      </c>
      <c r="B46" s="7">
        <f t="shared" si="48"/>
        <v>44387</v>
      </c>
      <c r="C46" s="330">
        <v>1</v>
      </c>
      <c r="D46" s="330">
        <v>1</v>
      </c>
      <c r="E46" s="331">
        <f t="shared" si="43"/>
        <v>1</v>
      </c>
      <c r="F46" s="330">
        <v>16346</v>
      </c>
      <c r="G46" s="334">
        <v>505</v>
      </c>
      <c r="H46" s="411">
        <v>0</v>
      </c>
      <c r="I46" s="9">
        <f t="shared" si="44"/>
        <v>16851</v>
      </c>
      <c r="J46" s="332">
        <f t="shared" si="45"/>
        <v>9</v>
      </c>
      <c r="K46" s="332">
        <v>9</v>
      </c>
      <c r="L46" s="469">
        <f t="shared" si="46"/>
        <v>1872.3333333333333</v>
      </c>
      <c r="M46" s="603" t="s">
        <v>432</v>
      </c>
      <c r="N46" s="603"/>
      <c r="O46" s="604"/>
    </row>
    <row r="47" spans="1:16" ht="17.25" customHeight="1" x14ac:dyDescent="0.25">
      <c r="A47" s="255" t="str">
        <f t="shared" si="47"/>
        <v>MINGGU</v>
      </c>
      <c r="B47" s="7">
        <f t="shared" si="48"/>
        <v>44388</v>
      </c>
      <c r="C47" s="330">
        <v>2</v>
      </c>
      <c r="D47" s="330">
        <v>2</v>
      </c>
      <c r="E47" s="331">
        <f t="shared" si="43"/>
        <v>1</v>
      </c>
      <c r="F47" s="330">
        <v>33022</v>
      </c>
      <c r="G47" s="334">
        <v>888</v>
      </c>
      <c r="H47" s="411">
        <v>0</v>
      </c>
      <c r="I47" s="9">
        <f t="shared" si="44"/>
        <v>33910</v>
      </c>
      <c r="J47" s="332">
        <f t="shared" si="45"/>
        <v>3</v>
      </c>
      <c r="K47" s="332">
        <v>3</v>
      </c>
      <c r="L47" s="469">
        <f t="shared" si="46"/>
        <v>11303.333333333334</v>
      </c>
      <c r="M47" s="603"/>
      <c r="N47" s="603"/>
      <c r="O47" s="604"/>
    </row>
    <row r="48" spans="1:16" ht="17.25" customHeight="1" x14ac:dyDescent="0.25">
      <c r="A48" s="255" t="str">
        <f t="shared" si="47"/>
        <v>SENIN</v>
      </c>
      <c r="B48" s="115">
        <f t="shared" si="48"/>
        <v>44389</v>
      </c>
      <c r="C48" s="411">
        <v>0</v>
      </c>
      <c r="D48" s="411">
        <v>0</v>
      </c>
      <c r="E48" s="331" t="e">
        <f t="shared" ref="E48:E51" si="49">D48/C48</f>
        <v>#DIV/0!</v>
      </c>
      <c r="F48" s="411">
        <v>0</v>
      </c>
      <c r="G48" s="411">
        <v>0</v>
      </c>
      <c r="H48" s="411">
        <v>0</v>
      </c>
      <c r="I48" s="9">
        <f t="shared" ref="I48:I50" si="50">SUM(F48:H48)</f>
        <v>0</v>
      </c>
      <c r="J48" s="332" t="e">
        <f t="shared" ref="J48:J50" si="51">E48*K48</f>
        <v>#DIV/0!</v>
      </c>
      <c r="K48" s="332">
        <v>9</v>
      </c>
      <c r="L48" s="469">
        <f t="shared" ref="L48:L50" si="52">I48/K48</f>
        <v>0</v>
      </c>
      <c r="M48" s="603"/>
      <c r="N48" s="603"/>
      <c r="O48" s="604"/>
    </row>
    <row r="49" spans="1:15" ht="17.25" customHeight="1" x14ac:dyDescent="0.25">
      <c r="A49" s="255" t="str">
        <f t="shared" si="47"/>
        <v>SELASA</v>
      </c>
      <c r="B49" s="115">
        <f t="shared" si="48"/>
        <v>44390</v>
      </c>
      <c r="C49" s="330">
        <v>1</v>
      </c>
      <c r="D49" s="330">
        <v>1</v>
      </c>
      <c r="E49" s="331">
        <f t="shared" si="49"/>
        <v>1</v>
      </c>
      <c r="F49" s="330">
        <v>16248</v>
      </c>
      <c r="G49" s="411">
        <v>752</v>
      </c>
      <c r="H49" s="411">
        <v>0</v>
      </c>
      <c r="I49" s="9">
        <f t="shared" si="50"/>
        <v>17000</v>
      </c>
      <c r="J49" s="332">
        <f t="shared" si="51"/>
        <v>11</v>
      </c>
      <c r="K49" s="332">
        <v>11</v>
      </c>
      <c r="L49" s="469">
        <f t="shared" si="52"/>
        <v>1545.4545454545455</v>
      </c>
      <c r="M49" s="603"/>
      <c r="N49" s="603"/>
      <c r="O49" s="604"/>
    </row>
    <row r="50" spans="1:15" ht="17.25" customHeight="1" thickBot="1" x14ac:dyDescent="0.3">
      <c r="A50" s="550" t="str">
        <f t="shared" si="47"/>
        <v xml:space="preserve">RABU </v>
      </c>
      <c r="B50" s="236">
        <f t="shared" si="48"/>
        <v>44391</v>
      </c>
      <c r="C50" s="551">
        <v>1</v>
      </c>
      <c r="D50" s="551">
        <v>1</v>
      </c>
      <c r="E50" s="552">
        <f t="shared" si="49"/>
        <v>1</v>
      </c>
      <c r="F50" s="551">
        <v>16379</v>
      </c>
      <c r="G50" s="553">
        <v>0</v>
      </c>
      <c r="H50" s="553">
        <v>0</v>
      </c>
      <c r="I50" s="554">
        <f t="shared" si="50"/>
        <v>16379</v>
      </c>
      <c r="J50" s="555">
        <f t="shared" si="51"/>
        <v>10</v>
      </c>
      <c r="K50" s="555">
        <v>10</v>
      </c>
      <c r="L50" s="556">
        <f t="shared" si="52"/>
        <v>1637.9</v>
      </c>
      <c r="M50" s="603"/>
      <c r="N50" s="603"/>
      <c r="O50" s="604"/>
    </row>
    <row r="51" spans="1:15" ht="16.5" thickBot="1" x14ac:dyDescent="0.3">
      <c r="A51" s="584" t="s">
        <v>60</v>
      </c>
      <c r="B51" s="585"/>
      <c r="C51" s="472">
        <f>SUM(C44:C50)</f>
        <v>8</v>
      </c>
      <c r="D51" s="472">
        <f>SUM(D44:D50)</f>
        <v>8</v>
      </c>
      <c r="E51" s="473">
        <f t="shared" si="49"/>
        <v>1</v>
      </c>
      <c r="F51" s="472">
        <f>AVERAGE(F44:F47,F49:F50)</f>
        <v>21362.166666666668</v>
      </c>
      <c r="G51" s="472">
        <f t="shared" ref="G51:I51" si="53">AVERAGE(G44:G47,G49:G50)</f>
        <v>996</v>
      </c>
      <c r="H51" s="472">
        <f t="shared" si="53"/>
        <v>0</v>
      </c>
      <c r="I51" s="472">
        <f t="shared" si="53"/>
        <v>22358.166666666668</v>
      </c>
      <c r="J51" s="472">
        <f>AVERAGE(J44:J47,J49:J50)</f>
        <v>9</v>
      </c>
      <c r="K51" s="472">
        <f t="shared" ref="K51" si="54">AVERAGE(K44:K47,K49:K50)</f>
        <v>9</v>
      </c>
      <c r="L51" s="472">
        <f>I51/K51</f>
        <v>2484.2407407407409</v>
      </c>
      <c r="M51" s="605"/>
      <c r="N51" s="606"/>
      <c r="O51" s="607"/>
    </row>
    <row r="54" spans="1:15" x14ac:dyDescent="0.25">
      <c r="J54" s="160"/>
    </row>
  </sheetData>
  <mergeCells count="70">
    <mergeCell ref="G17:G18"/>
    <mergeCell ref="A1:P1"/>
    <mergeCell ref="A2:P2"/>
    <mergeCell ref="A3:P3"/>
    <mergeCell ref="A4:P4"/>
    <mergeCell ref="A5:A7"/>
    <mergeCell ref="B5:B7"/>
    <mergeCell ref="C5:P5"/>
    <mergeCell ref="C6:D6"/>
    <mergeCell ref="E6:E7"/>
    <mergeCell ref="F6:F7"/>
    <mergeCell ref="G6:G7"/>
    <mergeCell ref="H6:H7"/>
    <mergeCell ref="I6:J6"/>
    <mergeCell ref="M6:N6"/>
    <mergeCell ref="O6:P7"/>
    <mergeCell ref="K6:L6"/>
    <mergeCell ref="H29:H31"/>
    <mergeCell ref="I29:J30"/>
    <mergeCell ref="K29:K31"/>
    <mergeCell ref="L29:L31"/>
    <mergeCell ref="I17:I18"/>
    <mergeCell ref="P32:P33"/>
    <mergeCell ref="O8:P9"/>
    <mergeCell ref="A29:A31"/>
    <mergeCell ref="B29:B31"/>
    <mergeCell ref="C29:D29"/>
    <mergeCell ref="E29:E31"/>
    <mergeCell ref="F29:G30"/>
    <mergeCell ref="C30:C31"/>
    <mergeCell ref="D30:D31"/>
    <mergeCell ref="N29:N31"/>
    <mergeCell ref="M29:M31"/>
    <mergeCell ref="P29:P31"/>
    <mergeCell ref="O29:O31"/>
    <mergeCell ref="O10:P11"/>
    <mergeCell ref="N19:Q20"/>
    <mergeCell ref="N24:Q26"/>
    <mergeCell ref="A26:B26"/>
    <mergeCell ref="A15:B15"/>
    <mergeCell ref="A16:A18"/>
    <mergeCell ref="B16:B18"/>
    <mergeCell ref="C16:P16"/>
    <mergeCell ref="C17:D17"/>
    <mergeCell ref="E17:E18"/>
    <mergeCell ref="F17:F18"/>
    <mergeCell ref="H17:H18"/>
    <mergeCell ref="K17:K18"/>
    <mergeCell ref="J17:J18"/>
    <mergeCell ref="M17:M18"/>
    <mergeCell ref="L17:L18"/>
    <mergeCell ref="N17:Q18"/>
    <mergeCell ref="N21:Q23"/>
    <mergeCell ref="O12:P15"/>
    <mergeCell ref="P34:P39"/>
    <mergeCell ref="A39:B39"/>
    <mergeCell ref="A51:B51"/>
    <mergeCell ref="J42:J43"/>
    <mergeCell ref="K42:K43"/>
    <mergeCell ref="L42:L43"/>
    <mergeCell ref="A41:P41"/>
    <mergeCell ref="A42:A43"/>
    <mergeCell ref="B42:B43"/>
    <mergeCell ref="C42:D42"/>
    <mergeCell ref="E42:E43"/>
    <mergeCell ref="F42:H42"/>
    <mergeCell ref="I42:I43"/>
    <mergeCell ref="M42:O43"/>
    <mergeCell ref="M44:O45"/>
    <mergeCell ref="M46:O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1"/>
  <sheetViews>
    <sheetView tabSelected="1" workbookViewId="0">
      <selection activeCell="F8" sqref="F8:F15"/>
    </sheetView>
  </sheetViews>
  <sheetFormatPr defaultRowHeight="15" x14ac:dyDescent="0.25"/>
  <cols>
    <col min="1" max="1" width="10.85546875" customWidth="1"/>
    <col min="2" max="2" width="11.7109375" customWidth="1"/>
    <col min="3" max="3" width="12.7109375" customWidth="1"/>
    <col min="4" max="4" width="14.28515625" customWidth="1"/>
    <col min="5" max="5" width="13" customWidth="1"/>
    <col min="6" max="6" width="14.42578125" customWidth="1"/>
    <col min="7" max="7" width="12.7109375" customWidth="1"/>
    <col min="8" max="8" width="13" customWidth="1"/>
    <col min="9" max="9" width="24.28515625" customWidth="1"/>
    <col min="10" max="10" width="17.85546875" customWidth="1"/>
    <col min="11" max="11" width="31.42578125" customWidth="1"/>
    <col min="12" max="12" width="21.5703125" customWidth="1"/>
    <col min="13" max="13" width="49.5703125" customWidth="1"/>
    <col min="14" max="14" width="75" customWidth="1"/>
  </cols>
  <sheetData>
    <row r="1" spans="1:14" ht="18.75" x14ac:dyDescent="0.3">
      <c r="A1" s="675" t="s">
        <v>0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</row>
    <row r="2" spans="1:14" ht="21" x14ac:dyDescent="0.25">
      <c r="A2" s="676" t="s">
        <v>30</v>
      </c>
      <c r="B2" s="676"/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  <c r="N2" s="676"/>
    </row>
    <row r="3" spans="1:14" ht="18.75" x14ac:dyDescent="0.25">
      <c r="A3" s="677" t="s">
        <v>259</v>
      </c>
      <c r="B3" s="677"/>
      <c r="C3" s="677"/>
      <c r="D3" s="677"/>
      <c r="E3" s="677"/>
      <c r="F3" s="677"/>
      <c r="G3" s="677"/>
      <c r="H3" s="677"/>
      <c r="I3" s="677"/>
      <c r="J3" s="677"/>
      <c r="K3" s="677"/>
      <c r="L3" s="677"/>
      <c r="M3" s="677"/>
      <c r="N3" s="677"/>
    </row>
    <row r="4" spans="1:14" ht="24" thickBot="1" x14ac:dyDescent="0.3">
      <c r="A4" s="686" t="s">
        <v>31</v>
      </c>
      <c r="B4" s="686"/>
      <c r="C4" s="686"/>
      <c r="D4" s="686"/>
      <c r="E4" s="4"/>
      <c r="F4" s="4"/>
      <c r="G4" s="4"/>
      <c r="H4" s="4"/>
      <c r="I4" s="4"/>
      <c r="J4" s="4"/>
      <c r="K4" s="4"/>
      <c r="L4" s="4"/>
      <c r="M4" s="4"/>
    </row>
    <row r="5" spans="1:14" ht="30" customHeight="1" x14ac:dyDescent="0.25">
      <c r="A5" s="678" t="s">
        <v>32</v>
      </c>
      <c r="B5" s="684" t="s">
        <v>33</v>
      </c>
      <c r="C5" s="681" t="s">
        <v>34</v>
      </c>
      <c r="D5" s="681"/>
      <c r="E5" s="681" t="s">
        <v>35</v>
      </c>
      <c r="F5" s="681" t="s">
        <v>36</v>
      </c>
      <c r="G5" s="684" t="s">
        <v>37</v>
      </c>
      <c r="H5" s="684"/>
      <c r="I5" s="684"/>
      <c r="J5" s="684"/>
      <c r="K5" s="684" t="s">
        <v>38</v>
      </c>
      <c r="L5" s="685"/>
      <c r="M5" s="689" t="s">
        <v>9</v>
      </c>
    </row>
    <row r="6" spans="1:14" ht="31.5" customHeight="1" x14ac:dyDescent="0.25">
      <c r="A6" s="679"/>
      <c r="B6" s="687"/>
      <c r="C6" s="682"/>
      <c r="D6" s="682"/>
      <c r="E6" s="682"/>
      <c r="F6" s="682"/>
      <c r="G6" s="682" t="s">
        <v>39</v>
      </c>
      <c r="H6" s="682"/>
      <c r="I6" s="682" t="s">
        <v>40</v>
      </c>
      <c r="J6" s="682"/>
      <c r="K6" s="682" t="s">
        <v>65</v>
      </c>
      <c r="L6" s="692" t="s">
        <v>66</v>
      </c>
      <c r="M6" s="690"/>
    </row>
    <row r="7" spans="1:14" ht="25.5" customHeight="1" thickBot="1" x14ac:dyDescent="0.3">
      <c r="A7" s="680"/>
      <c r="B7" s="688"/>
      <c r="C7" s="386" t="s">
        <v>23</v>
      </c>
      <c r="D7" s="386" t="s">
        <v>24</v>
      </c>
      <c r="E7" s="683"/>
      <c r="F7" s="683"/>
      <c r="G7" s="387" t="s">
        <v>51</v>
      </c>
      <c r="H7" s="387" t="s">
        <v>50</v>
      </c>
      <c r="I7" s="387" t="s">
        <v>41</v>
      </c>
      <c r="J7" s="387" t="s">
        <v>42</v>
      </c>
      <c r="K7" s="683"/>
      <c r="L7" s="693"/>
      <c r="M7" s="691"/>
    </row>
    <row r="8" spans="1:14" ht="20.25" customHeight="1" x14ac:dyDescent="0.25">
      <c r="A8" s="6" t="str">
        <f>'ANALYSYS CONTROL'!A8</f>
        <v>KAMIS</v>
      </c>
      <c r="B8" s="156">
        <f>'ANALYSYS CONTROL'!B8</f>
        <v>44385</v>
      </c>
      <c r="C8" s="228">
        <f>'ANALYSYS CONTROL'!G8</f>
        <v>75399</v>
      </c>
      <c r="D8" s="241">
        <f>'ANALYSYS CONTROL'!H19</f>
        <v>28602</v>
      </c>
      <c r="E8" s="229">
        <f>C8+D8</f>
        <v>104001</v>
      </c>
      <c r="F8" s="696">
        <f>AVERAGE(E8:E14)</f>
        <v>87541.857142857145</v>
      </c>
      <c r="G8" s="159">
        <f>C8/3000</f>
        <v>25.132999999999999</v>
      </c>
      <c r="H8" s="159">
        <f>C8/1700</f>
        <v>44.35235294117647</v>
      </c>
      <c r="I8" s="157">
        <f>'ANALYSYS CONTROL'!K8</f>
        <v>31</v>
      </c>
      <c r="J8" s="157">
        <f>'ANALYSYS CONTROL'!L8</f>
        <v>70</v>
      </c>
      <c r="K8" s="229">
        <f>D8/1500</f>
        <v>19.068000000000001</v>
      </c>
      <c r="L8" s="234">
        <f>'ANALYSYS CONTROL'!L19</f>
        <v>21</v>
      </c>
      <c r="M8" s="700" t="s">
        <v>268</v>
      </c>
    </row>
    <row r="9" spans="1:14" ht="20.25" customHeight="1" x14ac:dyDescent="0.25">
      <c r="A9" s="6" t="str">
        <f>'ANALYSYS CONTROL'!A9</f>
        <v>JUMAT</v>
      </c>
      <c r="B9" s="7">
        <f>'ANALYSYS CONTROL'!B9</f>
        <v>44386</v>
      </c>
      <c r="C9" s="235">
        <f>'ANALYSYS CONTROL'!G9</f>
        <v>63362</v>
      </c>
      <c r="D9" s="242">
        <f>'ANALYSYS CONTROL'!H20</f>
        <v>33686</v>
      </c>
      <c r="E9" s="24">
        <f t="shared" ref="E9:E13" si="0">C9+D9</f>
        <v>97048</v>
      </c>
      <c r="F9" s="696"/>
      <c r="G9" s="1">
        <f>C9/3000</f>
        <v>21.120666666666665</v>
      </c>
      <c r="H9" s="1">
        <f t="shared" ref="H9:H13" si="1">C9/1700</f>
        <v>37.271764705882354</v>
      </c>
      <c r="I9" s="157">
        <f>'ANALYSYS CONTROL'!K9</f>
        <v>31</v>
      </c>
      <c r="J9" s="157">
        <f>'ANALYSYS CONTROL'!L9</f>
        <v>70</v>
      </c>
      <c r="K9" s="24">
        <f t="shared" ref="K9:K14" si="2">D9/1500</f>
        <v>22.457333333333334</v>
      </c>
      <c r="L9" s="234">
        <f>'ANALYSYS CONTROL'!L20</f>
        <v>21</v>
      </c>
      <c r="M9" s="701"/>
    </row>
    <row r="10" spans="1:14" ht="20.25" customHeight="1" thickBot="1" x14ac:dyDescent="0.3">
      <c r="A10" s="6" t="str">
        <f>'ANALYSYS CONTROL'!A10</f>
        <v>SABTU</v>
      </c>
      <c r="B10" s="7">
        <f>'ANALYSYS CONTROL'!B10</f>
        <v>44387</v>
      </c>
      <c r="C10" s="112">
        <f>'ANALYSYS CONTROL'!G10</f>
        <v>103352</v>
      </c>
      <c r="D10" s="242">
        <f>'ANALYSYS CONTROL'!H21</f>
        <v>19138</v>
      </c>
      <c r="E10" s="24">
        <f t="shared" si="0"/>
        <v>122490</v>
      </c>
      <c r="F10" s="696"/>
      <c r="G10" s="1">
        <f t="shared" ref="G10:G13" si="3">C10/3000</f>
        <v>34.450666666666663</v>
      </c>
      <c r="H10" s="1">
        <f t="shared" si="1"/>
        <v>60.79529411764706</v>
      </c>
      <c r="I10" s="157">
        <f>'ANALYSYS CONTROL'!K10</f>
        <v>31</v>
      </c>
      <c r="J10" s="157">
        <f>'ANALYSYS CONTROL'!L10</f>
        <v>70</v>
      </c>
      <c r="K10" s="24">
        <f t="shared" si="2"/>
        <v>12.758666666666667</v>
      </c>
      <c r="L10" s="234">
        <f>'ANALYSYS CONTROL'!L21</f>
        <v>21</v>
      </c>
      <c r="M10" s="702"/>
    </row>
    <row r="11" spans="1:14" ht="20.25" customHeight="1" x14ac:dyDescent="0.25">
      <c r="A11" s="6" t="str">
        <f>'ANALYSYS CONTROL'!A11</f>
        <v>MINGGU</v>
      </c>
      <c r="B11" s="7">
        <f>'ANALYSYS CONTROL'!B11</f>
        <v>44388</v>
      </c>
      <c r="C11" s="112">
        <f>'ANALYSYS CONTROL'!G11</f>
        <v>85693</v>
      </c>
      <c r="D11" s="242">
        <f>'ANALYSYS CONTROL'!H22</f>
        <v>27820</v>
      </c>
      <c r="E11" s="24">
        <f t="shared" si="0"/>
        <v>113513</v>
      </c>
      <c r="F11" s="696"/>
      <c r="G11" s="1">
        <f t="shared" si="3"/>
        <v>28.564333333333334</v>
      </c>
      <c r="H11" s="1">
        <f t="shared" si="1"/>
        <v>50.407647058823528</v>
      </c>
      <c r="I11" s="157">
        <f>'ANALYSYS CONTROL'!K11</f>
        <v>28</v>
      </c>
      <c r="J11" s="157">
        <f>'ANALYSYS CONTROL'!L11</f>
        <v>65</v>
      </c>
      <c r="K11" s="24">
        <f t="shared" si="2"/>
        <v>18.546666666666667</v>
      </c>
      <c r="L11" s="234">
        <f>'ANALYSYS CONTROL'!L22</f>
        <v>21</v>
      </c>
      <c r="M11" s="700" t="s">
        <v>273</v>
      </c>
    </row>
    <row r="12" spans="1:14" ht="20.25" customHeight="1" x14ac:dyDescent="0.25">
      <c r="A12" s="6" t="str">
        <f>'ANALYSYS CONTROL'!A12</f>
        <v>SENIN</v>
      </c>
      <c r="B12" s="7">
        <f>'ANALYSYS CONTROL'!B12</f>
        <v>44389</v>
      </c>
      <c r="C12" s="258">
        <f>'ANALYSYS CONTROL'!G12</f>
        <v>31198</v>
      </c>
      <c r="D12" s="258">
        <f>'ANALYSYS CONTROL'!H23</f>
        <v>10158</v>
      </c>
      <c r="E12" s="24">
        <f t="shared" si="0"/>
        <v>41356</v>
      </c>
      <c r="F12" s="696"/>
      <c r="G12" s="1">
        <f t="shared" si="3"/>
        <v>10.399333333333333</v>
      </c>
      <c r="H12" s="1">
        <f t="shared" si="1"/>
        <v>18.351764705882353</v>
      </c>
      <c r="I12" s="157">
        <f>'ANALYSYS CONTROL'!K12</f>
        <v>30</v>
      </c>
      <c r="J12" s="157">
        <f>'ANALYSYS CONTROL'!L12</f>
        <v>65</v>
      </c>
      <c r="K12" s="24">
        <f t="shared" si="2"/>
        <v>6.7720000000000002</v>
      </c>
      <c r="L12" s="234">
        <f>'ANALYSYS CONTROL'!L23</f>
        <v>20</v>
      </c>
      <c r="M12" s="701"/>
    </row>
    <row r="13" spans="1:14" ht="20.25" customHeight="1" thickBot="1" x14ac:dyDescent="0.3">
      <c r="A13" s="6" t="str">
        <f>'ANALYSYS CONTROL'!A13</f>
        <v>SELASA</v>
      </c>
      <c r="B13" s="7">
        <f>'ANALYSYS CONTROL'!B13</f>
        <v>44390</v>
      </c>
      <c r="C13" s="258">
        <f>'ANALYSYS CONTROL'!G13</f>
        <v>42122</v>
      </c>
      <c r="D13" s="258">
        <f>'ANALYSYS CONTROL'!H24</f>
        <v>21224</v>
      </c>
      <c r="E13" s="24">
        <f t="shared" si="0"/>
        <v>63346</v>
      </c>
      <c r="F13" s="696"/>
      <c r="G13" s="1">
        <f t="shared" si="3"/>
        <v>14.040666666666667</v>
      </c>
      <c r="H13" s="1">
        <f t="shared" si="1"/>
        <v>24.777647058823529</v>
      </c>
      <c r="I13" s="157">
        <f>'ANALYSYS CONTROL'!K13</f>
        <v>31</v>
      </c>
      <c r="J13" s="157">
        <f>'ANALYSYS CONTROL'!L13</f>
        <v>70</v>
      </c>
      <c r="K13" s="24">
        <f t="shared" si="2"/>
        <v>14.149333333333333</v>
      </c>
      <c r="L13" s="234">
        <f>'ANALYSYS CONTROL'!L24</f>
        <v>21</v>
      </c>
      <c r="M13" s="702"/>
    </row>
    <row r="14" spans="1:14" ht="20.25" customHeight="1" x14ac:dyDescent="0.25">
      <c r="A14" s="155" t="str">
        <f>'ANALYSYS CONTROL'!A14</f>
        <v xml:space="preserve">RABU </v>
      </c>
      <c r="B14" s="115">
        <f>'ANALYSYS CONTROL'!B14</f>
        <v>44391</v>
      </c>
      <c r="C14" s="258">
        <f>'ANALYSYS CONTROL'!G14</f>
        <v>50596</v>
      </c>
      <c r="D14" s="258">
        <f>'ANALYSYS CONTROL'!H25</f>
        <v>20443</v>
      </c>
      <c r="E14" s="1">
        <f t="shared" ref="E14" si="4">C14+D14</f>
        <v>71039</v>
      </c>
      <c r="F14" s="696"/>
      <c r="G14" s="1">
        <f t="shared" ref="G14" si="5">C14/3000</f>
        <v>16.865333333333332</v>
      </c>
      <c r="H14" s="1">
        <f t="shared" ref="H14" si="6">C14/1700</f>
        <v>29.76235294117647</v>
      </c>
      <c r="I14" s="9">
        <f>'ANALYSYS CONTROL'!K14</f>
        <v>31</v>
      </c>
      <c r="J14" s="9">
        <f>'ANALYSYS CONTROL'!L14</f>
        <v>70</v>
      </c>
      <c r="K14" s="1">
        <f t="shared" si="2"/>
        <v>13.628666666666666</v>
      </c>
      <c r="L14" s="1">
        <f>'ANALYSYS CONTROL'!L25</f>
        <v>21</v>
      </c>
      <c r="M14" s="239"/>
    </row>
    <row r="15" spans="1:14" ht="33.75" customHeight="1" thickBot="1" x14ac:dyDescent="0.3">
      <c r="A15" s="694" t="s">
        <v>49</v>
      </c>
      <c r="B15" s="695"/>
      <c r="C15" s="14">
        <f>SUM(C8:C14)</f>
        <v>451722</v>
      </c>
      <c r="D15" s="14">
        <f t="shared" ref="D15:E15" si="7">SUM(D8:D14)</f>
        <v>161071</v>
      </c>
      <c r="E15" s="14">
        <f t="shared" si="7"/>
        <v>612793</v>
      </c>
      <c r="F15" s="697"/>
      <c r="G15" s="14">
        <f>AVERAGE(G8:G14)</f>
        <v>21.510571428571428</v>
      </c>
      <c r="H15" s="14">
        <f t="shared" ref="H15:L15" si="8">AVERAGE(H8:H14)</f>
        <v>37.959831932773113</v>
      </c>
      <c r="I15" s="14">
        <f t="shared" si="8"/>
        <v>30.428571428571427</v>
      </c>
      <c r="J15" s="14">
        <f t="shared" si="8"/>
        <v>68.571428571428569</v>
      </c>
      <c r="K15" s="14">
        <f t="shared" si="8"/>
        <v>15.340095238095239</v>
      </c>
      <c r="L15" s="14">
        <f t="shared" si="8"/>
        <v>20.857142857142858</v>
      </c>
      <c r="M15" s="34"/>
    </row>
    <row r="16" spans="1:14" ht="24" thickBot="1" x14ac:dyDescent="0.4">
      <c r="A16" s="698" t="s">
        <v>15</v>
      </c>
      <c r="B16" s="698"/>
      <c r="C16" s="698"/>
      <c r="D16" s="698"/>
      <c r="E16" s="13"/>
      <c r="F16" s="13"/>
      <c r="G16" s="13"/>
      <c r="H16" s="240"/>
      <c r="I16" s="240"/>
      <c r="J16" s="240"/>
      <c r="K16" s="13"/>
      <c r="L16" s="13"/>
      <c r="M16" s="13"/>
    </row>
    <row r="17" spans="1:13" ht="30" customHeight="1" x14ac:dyDescent="0.25">
      <c r="A17" s="678" t="s">
        <v>32</v>
      </c>
      <c r="B17" s="684" t="s">
        <v>33</v>
      </c>
      <c r="C17" s="681" t="s">
        <v>61</v>
      </c>
      <c r="D17" s="681"/>
      <c r="E17" s="681"/>
      <c r="F17" s="681"/>
      <c r="G17" s="681" t="s">
        <v>62</v>
      </c>
      <c r="H17" s="681" t="s">
        <v>36</v>
      </c>
      <c r="I17" s="684" t="s">
        <v>63</v>
      </c>
      <c r="J17" s="684"/>
      <c r="K17" s="681" t="s">
        <v>4</v>
      </c>
      <c r="L17" s="681" t="s">
        <v>9</v>
      </c>
      <c r="M17" s="699"/>
    </row>
    <row r="18" spans="1:13" ht="32.25" thickBot="1" x14ac:dyDescent="0.3">
      <c r="A18" s="680"/>
      <c r="B18" s="688"/>
      <c r="C18" s="386" t="s">
        <v>26</v>
      </c>
      <c r="D18" s="388" t="s">
        <v>28</v>
      </c>
      <c r="E18" s="387" t="s">
        <v>64</v>
      </c>
      <c r="F18" s="387" t="s">
        <v>80</v>
      </c>
      <c r="G18" s="683"/>
      <c r="H18" s="683"/>
      <c r="I18" s="387" t="s">
        <v>65</v>
      </c>
      <c r="J18" s="387" t="s">
        <v>66</v>
      </c>
      <c r="K18" s="683"/>
      <c r="L18" s="683"/>
      <c r="M18" s="693"/>
    </row>
    <row r="19" spans="1:13" ht="19.5" customHeight="1" x14ac:dyDescent="0.25">
      <c r="A19" s="230" t="str">
        <f t="shared" ref="A19:A25" si="9">A8</f>
        <v>KAMIS</v>
      </c>
      <c r="B19" s="156">
        <f>'ANALYSYS CONTROL'!B19</f>
        <v>44385</v>
      </c>
      <c r="C19" s="159">
        <f>'ANALYSYS CONTROL'!F32</f>
        <v>0</v>
      </c>
      <c r="D19" s="1">
        <f>'ANALYSYS CONTROL'!G32</f>
        <v>0</v>
      </c>
      <c r="E19" s="231">
        <f>'ANALYSYS CONTROL'!I32</f>
        <v>2113</v>
      </c>
      <c r="F19" s="229">
        <f>'ANALYSYS CONTROL'!J32</f>
        <v>1734</v>
      </c>
      <c r="G19" s="232">
        <f t="shared" ref="G19:G24" si="10">SUM(C19:F19)</f>
        <v>3847</v>
      </c>
      <c r="H19" s="726">
        <f>G26/7</f>
        <v>4929</v>
      </c>
      <c r="I19" s="233">
        <f>G19/1500</f>
        <v>2.5646666666666667</v>
      </c>
      <c r="J19" s="234">
        <f>'ANALYSYS CONTROL'!N32</f>
        <v>7</v>
      </c>
      <c r="K19" s="280" t="s">
        <v>287</v>
      </c>
      <c r="L19" s="718" t="s">
        <v>291</v>
      </c>
      <c r="M19" s="719"/>
    </row>
    <row r="20" spans="1:13" ht="15.75" customHeight="1" x14ac:dyDescent="0.25">
      <c r="A20" s="28" t="str">
        <f t="shared" si="9"/>
        <v>JUMAT</v>
      </c>
      <c r="B20" s="7">
        <f>'ANALYSYS CONTROL'!B20</f>
        <v>44386</v>
      </c>
      <c r="C20" s="1">
        <f>'ANALYSYS CONTROL'!F33</f>
        <v>4861</v>
      </c>
      <c r="D20" s="1">
        <f>'ANALYSYS CONTROL'!G33</f>
        <v>0</v>
      </c>
      <c r="E20" s="231">
        <f>'ANALYSYS CONTROL'!I33</f>
        <v>235</v>
      </c>
      <c r="F20" s="24">
        <f>'ANALYSYS CONTROL'!J33</f>
        <v>416</v>
      </c>
      <c r="G20" s="35">
        <f t="shared" si="10"/>
        <v>5512</v>
      </c>
      <c r="H20" s="726"/>
      <c r="I20" s="36">
        <f t="shared" ref="I20:I24" si="11">G20/1500</f>
        <v>3.6746666666666665</v>
      </c>
      <c r="J20" s="234">
        <f>'ANALYSYS CONTROL'!N33</f>
        <v>5</v>
      </c>
      <c r="K20" s="282" t="s">
        <v>288</v>
      </c>
      <c r="L20" s="720"/>
      <c r="M20" s="721"/>
    </row>
    <row r="21" spans="1:13" ht="18" customHeight="1" x14ac:dyDescent="0.25">
      <c r="A21" s="28" t="str">
        <f t="shared" si="9"/>
        <v>SABTU</v>
      </c>
      <c r="B21" s="7">
        <f>'ANALYSYS CONTROL'!B21</f>
        <v>44387</v>
      </c>
      <c r="C21" s="1">
        <f>'ANALYSYS CONTROL'!F34</f>
        <v>0</v>
      </c>
      <c r="D21" s="1">
        <f>'ANALYSYS CONTROL'!G34</f>
        <v>0</v>
      </c>
      <c r="E21" s="231">
        <f>'ANALYSYS CONTROL'!I34</f>
        <v>4053</v>
      </c>
      <c r="F21" s="24">
        <f>'ANALYSYS CONTROL'!J34</f>
        <v>0</v>
      </c>
      <c r="G21" s="35">
        <f t="shared" si="10"/>
        <v>4053</v>
      </c>
      <c r="H21" s="726"/>
      <c r="I21" s="36">
        <f t="shared" si="11"/>
        <v>2.702</v>
      </c>
      <c r="J21" s="234">
        <f>'ANALYSYS CONTROL'!N34</f>
        <v>5</v>
      </c>
      <c r="K21" s="283"/>
      <c r="L21" s="720"/>
      <c r="M21" s="721"/>
    </row>
    <row r="22" spans="1:13" ht="16.5" thickBot="1" x14ac:dyDescent="0.3">
      <c r="A22" s="28" t="str">
        <f t="shared" si="9"/>
        <v>MINGGU</v>
      </c>
      <c r="B22" s="7">
        <f>'ANALYSYS CONTROL'!B22</f>
        <v>44388</v>
      </c>
      <c r="C22" s="1">
        <f>'ANALYSYS CONTROL'!F35</f>
        <v>0</v>
      </c>
      <c r="D22" s="1">
        <f>'ANALYSYS CONTROL'!G35</f>
        <v>0</v>
      </c>
      <c r="E22" s="231">
        <f>'ANALYSYS CONTROL'!I35</f>
        <v>0</v>
      </c>
      <c r="F22" s="24">
        <f>'ANALYSYS CONTROL'!J35</f>
        <v>4150</v>
      </c>
      <c r="G22" s="35">
        <f t="shared" si="10"/>
        <v>4150</v>
      </c>
      <c r="H22" s="726"/>
      <c r="I22" s="36">
        <f t="shared" si="11"/>
        <v>2.7666666666666666</v>
      </c>
      <c r="J22" s="234">
        <f>'ANALYSYS CONTROL'!N35</f>
        <v>7</v>
      </c>
      <c r="K22" s="284"/>
      <c r="L22" s="720"/>
      <c r="M22" s="721"/>
    </row>
    <row r="23" spans="1:13" ht="15.75" customHeight="1" x14ac:dyDescent="0.25">
      <c r="A23" s="28" t="str">
        <f t="shared" si="9"/>
        <v>SENIN</v>
      </c>
      <c r="B23" s="7">
        <f>'ANALYSYS CONTROL'!B23</f>
        <v>44389</v>
      </c>
      <c r="C23" s="1">
        <f>'ANALYSYS CONTROL'!F36</f>
        <v>356</v>
      </c>
      <c r="D23" s="1">
        <f>'ANALYSYS CONTROL'!G36</f>
        <v>1349</v>
      </c>
      <c r="E23" s="231">
        <f>'ANALYSYS CONTROL'!I36</f>
        <v>1108</v>
      </c>
      <c r="F23" s="24">
        <f>'ANALYSYS CONTROL'!J36</f>
        <v>4292</v>
      </c>
      <c r="G23" s="35">
        <f t="shared" si="10"/>
        <v>7105</v>
      </c>
      <c r="H23" s="726"/>
      <c r="I23" s="36">
        <f t="shared" si="11"/>
        <v>4.7366666666666664</v>
      </c>
      <c r="J23" s="234">
        <f>'ANALYSYS CONTROL'!N36</f>
        <v>5</v>
      </c>
      <c r="K23" s="700" t="s">
        <v>289</v>
      </c>
      <c r="L23" s="720"/>
      <c r="M23" s="721"/>
    </row>
    <row r="24" spans="1:13" ht="15.75" x14ac:dyDescent="0.25">
      <c r="A24" s="28" t="str">
        <f t="shared" si="9"/>
        <v>SELASA</v>
      </c>
      <c r="B24" s="7">
        <f>'ANALYSYS CONTROL'!B24</f>
        <v>44390</v>
      </c>
      <c r="C24" s="1">
        <f>'ANALYSYS CONTROL'!F37</f>
        <v>0</v>
      </c>
      <c r="D24" s="1">
        <f>'ANALYSYS CONTROL'!G37</f>
        <v>0</v>
      </c>
      <c r="E24" s="231">
        <f>'ANALYSYS CONTROL'!I37</f>
        <v>0</v>
      </c>
      <c r="F24" s="24">
        <f>'ANALYSYS CONTROL'!J37</f>
        <v>0</v>
      </c>
      <c r="G24" s="35">
        <f t="shared" si="10"/>
        <v>0</v>
      </c>
      <c r="H24" s="726"/>
      <c r="I24" s="36">
        <f t="shared" si="11"/>
        <v>0</v>
      </c>
      <c r="J24" s="234">
        <f>'ANALYSYS CONTROL'!N37</f>
        <v>6</v>
      </c>
      <c r="K24" s="701"/>
      <c r="L24" s="720"/>
      <c r="M24" s="721"/>
    </row>
    <row r="25" spans="1:13" ht="18" customHeight="1" x14ac:dyDescent="0.25">
      <c r="A25" s="28" t="str">
        <f t="shared" si="9"/>
        <v xml:space="preserve">RABU </v>
      </c>
      <c r="B25" s="7">
        <f>'ANALYSYS CONTROL'!B25</f>
        <v>44391</v>
      </c>
      <c r="C25" s="1">
        <f>'ANALYSYS CONTROL'!F38</f>
        <v>5307</v>
      </c>
      <c r="D25" s="1">
        <f>'ANALYSYS CONTROL'!G38</f>
        <v>100</v>
      </c>
      <c r="E25" s="231">
        <f>'ANALYSYS CONTROL'!I38</f>
        <v>4429</v>
      </c>
      <c r="F25" s="1">
        <f>'ANALYSYS CONTROL'!J38</f>
        <v>0</v>
      </c>
      <c r="G25" s="38">
        <f t="shared" ref="G25" si="12">SUM(C25:F25)</f>
        <v>9836</v>
      </c>
      <c r="H25" s="726"/>
      <c r="I25" s="36">
        <f t="shared" ref="I25" si="13">G25/1500</f>
        <v>6.5573333333333332</v>
      </c>
      <c r="J25" s="234">
        <f>'ANALYSYS CONTROL'!N38</f>
        <v>3</v>
      </c>
      <c r="K25" s="701" t="s">
        <v>290</v>
      </c>
      <c r="L25" s="720"/>
      <c r="M25" s="721"/>
    </row>
    <row r="26" spans="1:13" ht="27" customHeight="1" thickBot="1" x14ac:dyDescent="0.3">
      <c r="A26" s="694" t="s">
        <v>49</v>
      </c>
      <c r="B26" s="695"/>
      <c r="C26" s="14">
        <f>SUM(C19:C25)</f>
        <v>10524</v>
      </c>
      <c r="D26" s="14">
        <f t="shared" ref="D26:G26" si="14">SUM(D19:D25)</f>
        <v>1449</v>
      </c>
      <c r="E26" s="14">
        <f t="shared" si="14"/>
        <v>11938</v>
      </c>
      <c r="F26" s="14">
        <f t="shared" si="14"/>
        <v>10592</v>
      </c>
      <c r="G26" s="14">
        <f t="shared" si="14"/>
        <v>34503</v>
      </c>
      <c r="H26" s="727"/>
      <c r="I26" s="37">
        <f>AVERAGE(I19:I25)</f>
        <v>3.2859999999999991</v>
      </c>
      <c r="J26" s="37">
        <f>AVERAGE(J19:J25)</f>
        <v>5.4285714285714288</v>
      </c>
      <c r="K26" s="702"/>
      <c r="L26" s="722"/>
      <c r="M26" s="723"/>
    </row>
    <row r="27" spans="1:13" ht="25.5" customHeight="1" thickBot="1" x14ac:dyDescent="0.3">
      <c r="A27" s="686" t="s">
        <v>29</v>
      </c>
      <c r="B27" s="686"/>
      <c r="C27" s="686"/>
      <c r="D27" s="686"/>
    </row>
    <row r="28" spans="1:13" ht="24.75" customHeight="1" x14ac:dyDescent="0.25">
      <c r="A28" s="705" t="s">
        <v>32</v>
      </c>
      <c r="B28" s="708" t="s">
        <v>33</v>
      </c>
      <c r="C28" s="714" t="s">
        <v>67</v>
      </c>
      <c r="D28" s="715"/>
      <c r="E28" s="711" t="s">
        <v>68</v>
      </c>
      <c r="F28" s="711" t="s">
        <v>36</v>
      </c>
      <c r="G28" s="743" t="s">
        <v>63</v>
      </c>
      <c r="H28" s="744"/>
      <c r="I28" s="745" t="s">
        <v>4</v>
      </c>
      <c r="J28" s="728" t="s">
        <v>9</v>
      </c>
      <c r="K28" s="729"/>
    </row>
    <row r="29" spans="1:13" ht="24" customHeight="1" x14ac:dyDescent="0.25">
      <c r="A29" s="706"/>
      <c r="B29" s="709"/>
      <c r="C29" s="716"/>
      <c r="D29" s="717"/>
      <c r="E29" s="712"/>
      <c r="F29" s="712"/>
      <c r="G29" s="741" t="s">
        <v>39</v>
      </c>
      <c r="H29" s="741" t="s">
        <v>66</v>
      </c>
      <c r="I29" s="746"/>
      <c r="J29" s="730"/>
      <c r="K29" s="731"/>
    </row>
    <row r="30" spans="1:13" ht="34.5" customHeight="1" thickBot="1" x14ac:dyDescent="0.3">
      <c r="A30" s="707"/>
      <c r="B30" s="710"/>
      <c r="C30" s="389" t="s">
        <v>23</v>
      </c>
      <c r="D30" s="389" t="s">
        <v>24</v>
      </c>
      <c r="E30" s="713"/>
      <c r="F30" s="713"/>
      <c r="G30" s="742"/>
      <c r="H30" s="742"/>
      <c r="I30" s="747"/>
      <c r="J30" s="732"/>
      <c r="K30" s="733"/>
    </row>
    <row r="31" spans="1:13" ht="15.75" customHeight="1" x14ac:dyDescent="0.25">
      <c r="A31" s="271" t="str">
        <f t="shared" ref="A31:A37" si="15">A8</f>
        <v>KAMIS</v>
      </c>
      <c r="B31" s="254">
        <f>'ANALYSYS CONTROL'!B44</f>
        <v>44385</v>
      </c>
      <c r="C31" s="159">
        <f>'ANALYSYS CONTROL'!F44</f>
        <v>16325</v>
      </c>
      <c r="D31" s="272">
        <f>'ANALYSYS CONTROL'!G44</f>
        <v>2298</v>
      </c>
      <c r="E31" s="234">
        <f>C31+D31</f>
        <v>18623</v>
      </c>
      <c r="F31" s="736">
        <f>E38/6</f>
        <v>22358.166666666668</v>
      </c>
      <c r="G31" s="273">
        <f>E31/1000</f>
        <v>18.623000000000001</v>
      </c>
      <c r="H31" s="274">
        <f>'ANALYSYS CONTROL'!K44</f>
        <v>9</v>
      </c>
      <c r="I31" s="740" t="s">
        <v>276</v>
      </c>
      <c r="J31" s="734" t="s">
        <v>280</v>
      </c>
      <c r="K31" s="734"/>
    </row>
    <row r="32" spans="1:13" ht="18" customHeight="1" x14ac:dyDescent="0.25">
      <c r="A32" s="10" t="str">
        <f t="shared" si="15"/>
        <v>JUMAT</v>
      </c>
      <c r="B32" s="115">
        <f>'ANALYSYS CONTROL'!B45</f>
        <v>44386</v>
      </c>
      <c r="C32" s="1">
        <f>'ANALYSYS CONTROL'!F45</f>
        <v>29853</v>
      </c>
      <c r="D32" s="272">
        <f>'ANALYSYS CONTROL'!G45</f>
        <v>1533</v>
      </c>
      <c r="E32" s="38">
        <f t="shared" ref="E32:E36" si="16">C32+D32</f>
        <v>31386</v>
      </c>
      <c r="F32" s="737"/>
      <c r="G32" s="243">
        <f t="shared" ref="G32:G36" si="17">E32/1000</f>
        <v>31.385999999999999</v>
      </c>
      <c r="H32" s="270">
        <f>'ANALYSYS CONTROL'!K45</f>
        <v>12</v>
      </c>
      <c r="I32" s="725"/>
      <c r="J32" s="735"/>
      <c r="K32" s="735"/>
    </row>
    <row r="33" spans="1:11" ht="15.75" x14ac:dyDescent="0.25">
      <c r="A33" s="10" t="str">
        <f t="shared" si="15"/>
        <v>SABTU</v>
      </c>
      <c r="B33" s="115">
        <f>'ANALYSYS CONTROL'!B46</f>
        <v>44387</v>
      </c>
      <c r="C33" s="1">
        <f>'ANALYSYS CONTROL'!F46</f>
        <v>16346</v>
      </c>
      <c r="D33" s="272">
        <f>'ANALYSYS CONTROL'!G46</f>
        <v>505</v>
      </c>
      <c r="E33" s="38">
        <f t="shared" si="16"/>
        <v>16851</v>
      </c>
      <c r="F33" s="737"/>
      <c r="G33" s="243">
        <f t="shared" si="17"/>
        <v>16.850999999999999</v>
      </c>
      <c r="H33" s="270">
        <f>'ANALYSYS CONTROL'!K46</f>
        <v>9</v>
      </c>
      <c r="I33" s="724" t="s">
        <v>277</v>
      </c>
      <c r="J33" s="735"/>
      <c r="K33" s="735"/>
    </row>
    <row r="34" spans="1:11" ht="19.5" customHeight="1" x14ac:dyDescent="0.25">
      <c r="A34" s="10" t="str">
        <f t="shared" si="15"/>
        <v>MINGGU</v>
      </c>
      <c r="B34" s="115">
        <f>'ANALYSYS CONTROL'!B47</f>
        <v>44388</v>
      </c>
      <c r="C34" s="1">
        <f>'ANALYSYS CONTROL'!F47</f>
        <v>33022</v>
      </c>
      <c r="D34" s="272">
        <f>'ANALYSYS CONTROL'!G47</f>
        <v>888</v>
      </c>
      <c r="E34" s="38">
        <f t="shared" si="16"/>
        <v>33910</v>
      </c>
      <c r="F34" s="737"/>
      <c r="G34" s="243">
        <f t="shared" si="17"/>
        <v>33.909999999999997</v>
      </c>
      <c r="H34" s="270">
        <f>'ANALYSYS CONTROL'!K47</f>
        <v>3</v>
      </c>
      <c r="I34" s="725"/>
      <c r="J34" s="735"/>
      <c r="K34" s="735"/>
    </row>
    <row r="35" spans="1:11" ht="18.75" customHeight="1" x14ac:dyDescent="0.25">
      <c r="A35" s="10" t="str">
        <f t="shared" si="15"/>
        <v>SENIN</v>
      </c>
      <c r="B35" s="115">
        <f>'ANALYSYS CONTROL'!B48</f>
        <v>44389</v>
      </c>
      <c r="C35" s="1">
        <f>'ANALYSYS CONTROL'!F48</f>
        <v>0</v>
      </c>
      <c r="D35" s="272">
        <f>'ANALYSYS CONTROL'!G48</f>
        <v>0</v>
      </c>
      <c r="E35" s="38">
        <f t="shared" si="16"/>
        <v>0</v>
      </c>
      <c r="F35" s="737"/>
      <c r="G35" s="243">
        <f t="shared" si="17"/>
        <v>0</v>
      </c>
      <c r="H35" s="270">
        <f>'ANALYSYS CONTROL'!K48</f>
        <v>9</v>
      </c>
      <c r="I35" s="724" t="s">
        <v>278</v>
      </c>
      <c r="J35" s="735"/>
      <c r="K35" s="735"/>
    </row>
    <row r="36" spans="1:11" ht="18.75" customHeight="1" x14ac:dyDescent="0.25">
      <c r="A36" s="247" t="str">
        <f t="shared" si="15"/>
        <v>SELASA</v>
      </c>
      <c r="B36" s="236">
        <f>'ANALYSYS CONTROL'!B49</f>
        <v>44390</v>
      </c>
      <c r="C36" s="237">
        <f>'ANALYSYS CONTROL'!F49</f>
        <v>16248</v>
      </c>
      <c r="D36" s="272">
        <f>'ANALYSYS CONTROL'!G49</f>
        <v>752</v>
      </c>
      <c r="E36" s="238">
        <f t="shared" si="16"/>
        <v>17000</v>
      </c>
      <c r="F36" s="737"/>
      <c r="G36" s="243">
        <f t="shared" si="17"/>
        <v>17</v>
      </c>
      <c r="H36" s="270">
        <f>'ANALYSYS CONTROL'!K49</f>
        <v>11</v>
      </c>
      <c r="I36" s="725"/>
      <c r="J36" s="735"/>
      <c r="K36" s="735"/>
    </row>
    <row r="37" spans="1:11" ht="18.75" customHeight="1" thickBot="1" x14ac:dyDescent="0.3">
      <c r="A37" s="247" t="str">
        <f t="shared" si="15"/>
        <v xml:space="preserve">RABU </v>
      </c>
      <c r="B37" s="236">
        <f>'ANALYSYS CONTROL'!B50</f>
        <v>44391</v>
      </c>
      <c r="C37" s="237">
        <f>'ANALYSYS CONTROL'!F50</f>
        <v>16379</v>
      </c>
      <c r="D37" s="272">
        <f>'ANALYSYS CONTROL'!G50</f>
        <v>0</v>
      </c>
      <c r="E37" s="238">
        <f t="shared" ref="E37" si="18">C37+D37</f>
        <v>16379</v>
      </c>
      <c r="F37" s="738"/>
      <c r="G37" s="243">
        <f t="shared" ref="G37" si="19">E37/1000</f>
        <v>16.379000000000001</v>
      </c>
      <c r="H37" s="270">
        <f>'ANALYSYS CONTROL'!K50</f>
        <v>10</v>
      </c>
      <c r="I37" s="724" t="s">
        <v>279</v>
      </c>
      <c r="J37" s="735"/>
      <c r="K37" s="735"/>
    </row>
    <row r="38" spans="1:11" ht="24" customHeight="1" thickBot="1" x14ac:dyDescent="0.3">
      <c r="A38" s="703" t="s">
        <v>49</v>
      </c>
      <c r="B38" s="704"/>
      <c r="C38" s="245">
        <f>SUM(C31:C37)</f>
        <v>128173</v>
      </c>
      <c r="D38" s="245">
        <f t="shared" ref="D38:E38" si="20">SUM(D31:D37)</f>
        <v>5976</v>
      </c>
      <c r="E38" s="245">
        <f t="shared" si="20"/>
        <v>134149</v>
      </c>
      <c r="F38" s="739"/>
      <c r="G38" s="244">
        <f>AVERAGE(G31:G37)</f>
        <v>19.164142857142856</v>
      </c>
      <c r="H38" s="244">
        <f>AVERAGE(H31:H37)</f>
        <v>9</v>
      </c>
      <c r="I38" s="725"/>
      <c r="J38" s="735"/>
      <c r="K38" s="735"/>
    </row>
    <row r="39" spans="1:11" x14ac:dyDescent="0.25">
      <c r="H39" s="160"/>
    </row>
    <row r="41" spans="1:11" x14ac:dyDescent="0.25">
      <c r="G41" s="160"/>
    </row>
  </sheetData>
  <mergeCells count="52">
    <mergeCell ref="L19:M26"/>
    <mergeCell ref="I33:I34"/>
    <mergeCell ref="I35:I36"/>
    <mergeCell ref="I37:I38"/>
    <mergeCell ref="F28:F30"/>
    <mergeCell ref="H19:H26"/>
    <mergeCell ref="J28:K30"/>
    <mergeCell ref="J31:K38"/>
    <mergeCell ref="F31:F38"/>
    <mergeCell ref="I31:I32"/>
    <mergeCell ref="H29:H30"/>
    <mergeCell ref="G28:H28"/>
    <mergeCell ref="G29:G30"/>
    <mergeCell ref="I28:I30"/>
    <mergeCell ref="K23:K24"/>
    <mergeCell ref="K25:K26"/>
    <mergeCell ref="A38:B38"/>
    <mergeCell ref="A26:B26"/>
    <mergeCell ref="A28:A30"/>
    <mergeCell ref="B28:B30"/>
    <mergeCell ref="E28:E30"/>
    <mergeCell ref="A27:D27"/>
    <mergeCell ref="C28:D29"/>
    <mergeCell ref="I17:J17"/>
    <mergeCell ref="K17:K18"/>
    <mergeCell ref="L17:M18"/>
    <mergeCell ref="M11:M13"/>
    <mergeCell ref="M8:M10"/>
    <mergeCell ref="H17:H18"/>
    <mergeCell ref="A15:B15"/>
    <mergeCell ref="F8:F15"/>
    <mergeCell ref="C5:D6"/>
    <mergeCell ref="A16:D16"/>
    <mergeCell ref="G17:G18"/>
    <mergeCell ref="A17:A18"/>
    <mergeCell ref="B17:B18"/>
    <mergeCell ref="C17:F17"/>
    <mergeCell ref="A1:N1"/>
    <mergeCell ref="A2:N2"/>
    <mergeCell ref="A3:N3"/>
    <mergeCell ref="A5:A7"/>
    <mergeCell ref="E5:E7"/>
    <mergeCell ref="F5:F7"/>
    <mergeCell ref="G5:J5"/>
    <mergeCell ref="K5:L5"/>
    <mergeCell ref="G6:H6"/>
    <mergeCell ref="I6:J6"/>
    <mergeCell ref="K6:K7"/>
    <mergeCell ref="A4:D4"/>
    <mergeCell ref="B5:B7"/>
    <mergeCell ref="M5:M7"/>
    <mergeCell ref="L6:L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BFA36"/>
  </sheetPr>
  <dimension ref="A1:N36"/>
  <sheetViews>
    <sheetView topLeftCell="B1" workbookViewId="0">
      <selection activeCell="M10" sqref="M10"/>
    </sheetView>
  </sheetViews>
  <sheetFormatPr defaultRowHeight="15" x14ac:dyDescent="0.25"/>
  <cols>
    <col min="1" max="1" width="15.85546875" bestFit="1" customWidth="1"/>
    <col min="2" max="2" width="16.140625" bestFit="1" customWidth="1"/>
    <col min="3" max="3" width="13.7109375" customWidth="1"/>
    <col min="4" max="4" width="11.7109375" customWidth="1"/>
    <col min="5" max="5" width="10.85546875" customWidth="1"/>
    <col min="6" max="6" width="10.5703125" customWidth="1"/>
    <col min="7" max="7" width="13" customWidth="1"/>
    <col min="8" max="8" width="10.140625" customWidth="1"/>
    <col min="9" max="9" width="12.28515625" customWidth="1"/>
    <col min="10" max="10" width="10" customWidth="1"/>
    <col min="11" max="11" width="9.7109375" customWidth="1"/>
    <col min="12" max="12" width="12" customWidth="1"/>
    <col min="13" max="13" width="88.5703125" customWidth="1"/>
  </cols>
  <sheetData>
    <row r="1" spans="1:14" ht="21" x14ac:dyDescent="0.35">
      <c r="A1" s="831" t="s">
        <v>0</v>
      </c>
      <c r="B1" s="831"/>
      <c r="C1" s="831"/>
      <c r="D1" s="831"/>
      <c r="E1" s="831"/>
      <c r="F1" s="831"/>
      <c r="G1" s="831"/>
      <c r="H1" s="831"/>
      <c r="I1" s="831"/>
      <c r="J1" s="831"/>
      <c r="K1" s="831"/>
      <c r="L1" s="831"/>
      <c r="M1" s="831"/>
    </row>
    <row r="2" spans="1:14" ht="26.25" x14ac:dyDescent="0.25">
      <c r="A2" s="832" t="s">
        <v>263</v>
      </c>
      <c r="B2" s="832"/>
      <c r="C2" s="832"/>
      <c r="D2" s="832"/>
      <c r="E2" s="832"/>
      <c r="F2" s="832"/>
      <c r="G2" s="832"/>
      <c r="H2" s="832"/>
      <c r="I2" s="832"/>
      <c r="J2" s="832"/>
      <c r="K2" s="832"/>
      <c r="L2" s="832"/>
      <c r="M2" s="832"/>
    </row>
    <row r="3" spans="1:14" ht="21" customHeight="1" x14ac:dyDescent="0.25">
      <c r="A3" s="836" t="s">
        <v>259</v>
      </c>
      <c r="B3" s="836"/>
      <c r="C3" s="836"/>
      <c r="D3" s="836"/>
      <c r="E3" s="836"/>
      <c r="F3" s="836"/>
      <c r="G3" s="836"/>
      <c r="H3" s="836"/>
      <c r="I3" s="836"/>
      <c r="J3" s="836"/>
      <c r="K3" s="836"/>
      <c r="L3" s="836"/>
      <c r="M3" s="836"/>
      <c r="N3" s="470"/>
    </row>
    <row r="4" spans="1:14" ht="15.75" thickBot="1" x14ac:dyDescent="0.3"/>
    <row r="5" spans="1:14" ht="29.25" customHeight="1" x14ac:dyDescent="0.25">
      <c r="A5" s="833" t="s">
        <v>1</v>
      </c>
      <c r="B5" s="816" t="s">
        <v>2</v>
      </c>
      <c r="C5" s="835" t="s">
        <v>115</v>
      </c>
      <c r="D5" s="835"/>
      <c r="E5" s="835"/>
      <c r="F5" s="835"/>
      <c r="G5" s="816" t="s">
        <v>13</v>
      </c>
      <c r="H5" s="816"/>
      <c r="I5" s="816" t="s">
        <v>215</v>
      </c>
      <c r="J5" s="816" t="s">
        <v>14</v>
      </c>
      <c r="K5" s="816" t="s">
        <v>8</v>
      </c>
      <c r="L5" s="816" t="s">
        <v>3</v>
      </c>
      <c r="M5" s="818" t="s">
        <v>9</v>
      </c>
    </row>
    <row r="6" spans="1:14" ht="35.25" thickBot="1" x14ac:dyDescent="0.3">
      <c r="A6" s="834"/>
      <c r="B6" s="817"/>
      <c r="C6" s="527" t="s">
        <v>265</v>
      </c>
      <c r="D6" s="527" t="s">
        <v>5</v>
      </c>
      <c r="E6" s="527" t="s">
        <v>264</v>
      </c>
      <c r="F6" s="527" t="s">
        <v>5</v>
      </c>
      <c r="G6" s="527" t="s">
        <v>6</v>
      </c>
      <c r="H6" s="527" t="s">
        <v>7</v>
      </c>
      <c r="I6" s="817"/>
      <c r="J6" s="817"/>
      <c r="K6" s="817"/>
      <c r="L6" s="817"/>
      <c r="M6" s="819"/>
    </row>
    <row r="7" spans="1:14" ht="93" customHeight="1" thickBot="1" x14ac:dyDescent="0.3">
      <c r="A7" s="820" t="s">
        <v>10</v>
      </c>
      <c r="B7" s="521" t="s">
        <v>114</v>
      </c>
      <c r="C7" s="496">
        <v>1040152</v>
      </c>
      <c r="D7" s="497">
        <f>C7/7</f>
        <v>148593.14285714287</v>
      </c>
      <c r="E7" s="498">
        <f>'SDM MINGGUAN'!C15</f>
        <v>451722</v>
      </c>
      <c r="F7" s="498">
        <f>E7/7</f>
        <v>64531.714285714283</v>
      </c>
      <c r="G7" s="522">
        <f t="shared" ref="G7:G14" si="0">E7-C7</f>
        <v>-588430</v>
      </c>
      <c r="H7" s="500">
        <f>(E7/C7)*100/100</f>
        <v>0.43428460455779538</v>
      </c>
      <c r="I7" s="501">
        <v>889000</v>
      </c>
      <c r="J7" s="523">
        <f>(E7/I7)*100/100</f>
        <v>0.50812373453318338</v>
      </c>
      <c r="K7" s="524">
        <f>'SDM MINGGUAN'!I15+'SDM MINGGUAN'!J15</f>
        <v>99</v>
      </c>
      <c r="L7" s="525">
        <f>F7/K7</f>
        <v>651.83549783549779</v>
      </c>
      <c r="M7" s="526" t="s">
        <v>284</v>
      </c>
      <c r="N7" s="269"/>
    </row>
    <row r="8" spans="1:14" ht="72" customHeight="1" thickBot="1" x14ac:dyDescent="0.3">
      <c r="A8" s="772"/>
      <c r="B8" s="486" t="s">
        <v>12</v>
      </c>
      <c r="C8" s="487">
        <v>342305</v>
      </c>
      <c r="D8" s="488">
        <f t="shared" ref="D8:D14" si="1">C8/7</f>
        <v>48900.714285714283</v>
      </c>
      <c r="E8" s="489">
        <f>'SDM MINGGUAN'!D15</f>
        <v>161071</v>
      </c>
      <c r="F8" s="489">
        <f t="shared" ref="F8:F12" si="2">E8/7</f>
        <v>23010.142857142859</v>
      </c>
      <c r="G8" s="490">
        <f t="shared" si="0"/>
        <v>-181234</v>
      </c>
      <c r="H8" s="491">
        <f>(E8/C8)*100/100</f>
        <v>0.47054819532288455</v>
      </c>
      <c r="I8" s="490">
        <v>315000</v>
      </c>
      <c r="J8" s="492">
        <f>(E8/I8)*100/100</f>
        <v>0.51133650793650798</v>
      </c>
      <c r="K8" s="493">
        <f>'SDM MINGGUAN'!L15</f>
        <v>20.857142857142858</v>
      </c>
      <c r="L8" s="494">
        <f>F8/K8</f>
        <v>1103.2260273972604</v>
      </c>
      <c r="M8" s="474" t="s">
        <v>274</v>
      </c>
      <c r="N8" s="269"/>
    </row>
    <row r="9" spans="1:14" ht="72" customHeight="1" x14ac:dyDescent="0.25">
      <c r="A9" s="821" t="s">
        <v>15</v>
      </c>
      <c r="B9" s="495" t="s">
        <v>16</v>
      </c>
      <c r="C9" s="496">
        <v>4645</v>
      </c>
      <c r="D9" s="497">
        <f t="shared" si="1"/>
        <v>663.57142857142856</v>
      </c>
      <c r="E9" s="498">
        <f>'SDM MINGGUAN'!C26</f>
        <v>10524</v>
      </c>
      <c r="F9" s="498">
        <f t="shared" si="2"/>
        <v>1503.4285714285713</v>
      </c>
      <c r="G9" s="499">
        <f t="shared" si="0"/>
        <v>5879</v>
      </c>
      <c r="H9" s="500">
        <f t="shared" ref="H9:H14" si="3">(E9/C9)*100/100</f>
        <v>2.2656620021528524</v>
      </c>
      <c r="I9" s="822">
        <v>42000</v>
      </c>
      <c r="J9" s="825">
        <f>SUM(E9:E12)/I9*100/100</f>
        <v>0.82150000000000001</v>
      </c>
      <c r="K9" s="827">
        <f>'SDM MINGGUAN'!J26</f>
        <v>5.4285714285714288</v>
      </c>
      <c r="L9" s="829">
        <f>SUM(F9:F12)/K9</f>
        <v>907.97368421052624</v>
      </c>
      <c r="M9" s="475" t="s">
        <v>292</v>
      </c>
    </row>
    <row r="10" spans="1:14" ht="72" customHeight="1" x14ac:dyDescent="0.25">
      <c r="A10" s="779"/>
      <c r="B10" s="502" t="s">
        <v>17</v>
      </c>
      <c r="C10" s="503">
        <v>5481</v>
      </c>
      <c r="D10" s="504">
        <f t="shared" si="1"/>
        <v>783</v>
      </c>
      <c r="E10" s="505">
        <f>'SDM MINGGUAN'!D26</f>
        <v>1449</v>
      </c>
      <c r="F10" s="505">
        <f t="shared" si="2"/>
        <v>207</v>
      </c>
      <c r="G10" s="506">
        <f t="shared" si="0"/>
        <v>-4032</v>
      </c>
      <c r="H10" s="507">
        <f t="shared" si="3"/>
        <v>0.26436781609195403</v>
      </c>
      <c r="I10" s="823"/>
      <c r="J10" s="825"/>
      <c r="K10" s="828"/>
      <c r="L10" s="830"/>
      <c r="M10" s="476" t="s">
        <v>293</v>
      </c>
    </row>
    <row r="11" spans="1:14" ht="72" customHeight="1" x14ac:dyDescent="0.25">
      <c r="A11" s="779"/>
      <c r="B11" s="502" t="s">
        <v>18</v>
      </c>
      <c r="C11" s="503">
        <v>11264</v>
      </c>
      <c r="D11" s="504">
        <f t="shared" si="1"/>
        <v>1609.1428571428571</v>
      </c>
      <c r="E11" s="505">
        <f>'SDM MINGGUAN'!E26</f>
        <v>11938</v>
      </c>
      <c r="F11" s="505">
        <f t="shared" si="2"/>
        <v>1705.4285714285713</v>
      </c>
      <c r="G11" s="506">
        <f t="shared" si="0"/>
        <v>674</v>
      </c>
      <c r="H11" s="507">
        <f t="shared" si="3"/>
        <v>1.0598366477272727</v>
      </c>
      <c r="I11" s="823"/>
      <c r="J11" s="825"/>
      <c r="K11" s="828"/>
      <c r="L11" s="830"/>
      <c r="M11" s="477" t="s">
        <v>294</v>
      </c>
    </row>
    <row r="12" spans="1:14" ht="84" customHeight="1" thickBot="1" x14ac:dyDescent="0.3">
      <c r="A12" s="780"/>
      <c r="B12" s="486" t="s">
        <v>19</v>
      </c>
      <c r="C12" s="487">
        <v>35505</v>
      </c>
      <c r="D12" s="488">
        <f t="shared" si="1"/>
        <v>5072.1428571428569</v>
      </c>
      <c r="E12" s="489">
        <f>'SDM MINGGUAN'!F26</f>
        <v>10592</v>
      </c>
      <c r="F12" s="489">
        <f t="shared" si="2"/>
        <v>1513.1428571428571</v>
      </c>
      <c r="G12" s="490">
        <f t="shared" si="0"/>
        <v>-24913</v>
      </c>
      <c r="H12" s="491">
        <f t="shared" si="3"/>
        <v>0.29832417969300101</v>
      </c>
      <c r="I12" s="824"/>
      <c r="J12" s="826"/>
      <c r="K12" s="813"/>
      <c r="L12" s="815"/>
      <c r="M12" s="474" t="s">
        <v>295</v>
      </c>
    </row>
    <row r="13" spans="1:14" ht="72" customHeight="1" x14ac:dyDescent="0.25">
      <c r="A13" s="806" t="s">
        <v>20</v>
      </c>
      <c r="B13" s="480" t="s">
        <v>11</v>
      </c>
      <c r="C13" s="481">
        <v>93246</v>
      </c>
      <c r="D13" s="482">
        <f>C13/6</f>
        <v>15541</v>
      </c>
      <c r="E13" s="481">
        <f>'SDM MINGGUAN'!C38</f>
        <v>128173</v>
      </c>
      <c r="F13" s="483">
        <f>E13/6</f>
        <v>21362.166666666668</v>
      </c>
      <c r="G13" s="484">
        <f t="shared" si="0"/>
        <v>34927</v>
      </c>
      <c r="H13" s="485">
        <f t="shared" si="3"/>
        <v>1.3745683460952747</v>
      </c>
      <c r="I13" s="808">
        <v>90000</v>
      </c>
      <c r="J13" s="810">
        <f>SUM(E13:E14)/I13*100/100</f>
        <v>1.4905444444444444</v>
      </c>
      <c r="K13" s="812">
        <f>'SDM MINGGUAN'!H38</f>
        <v>9</v>
      </c>
      <c r="L13" s="814">
        <f>SUM(F13:F14)/K13</f>
        <v>2484.2407407407409</v>
      </c>
      <c r="M13" s="478" t="s">
        <v>281</v>
      </c>
    </row>
    <row r="14" spans="1:14" ht="72" customHeight="1" thickBot="1" x14ac:dyDescent="0.3">
      <c r="A14" s="807"/>
      <c r="B14" s="486" t="s">
        <v>12</v>
      </c>
      <c r="C14" s="487">
        <v>12951</v>
      </c>
      <c r="D14" s="488">
        <f t="shared" si="1"/>
        <v>1850.1428571428571</v>
      </c>
      <c r="E14" s="487">
        <f>'SDM MINGGUAN'!D38</f>
        <v>5976</v>
      </c>
      <c r="F14" s="489">
        <f>E14/6</f>
        <v>996</v>
      </c>
      <c r="G14" s="490">
        <f t="shared" si="0"/>
        <v>-6975</v>
      </c>
      <c r="H14" s="491">
        <f t="shared" si="3"/>
        <v>0.46143154968728284</v>
      </c>
      <c r="I14" s="809"/>
      <c r="J14" s="811"/>
      <c r="K14" s="813"/>
      <c r="L14" s="815"/>
      <c r="M14" s="479" t="s">
        <v>283</v>
      </c>
    </row>
    <row r="15" spans="1:14" ht="16.5" thickBot="1" x14ac:dyDescent="0.3">
      <c r="A15" s="804" t="s">
        <v>21</v>
      </c>
      <c r="B15" s="805"/>
      <c r="C15" s="515">
        <f>SUM(C7:C14)</f>
        <v>1545549</v>
      </c>
      <c r="D15" s="515">
        <f t="shared" ref="D15:G15" si="4">SUM(D7:D14)</f>
        <v>223012.85714285719</v>
      </c>
      <c r="E15" s="515">
        <f t="shared" si="4"/>
        <v>781445</v>
      </c>
      <c r="F15" s="515">
        <f t="shared" si="4"/>
        <v>114829.0238095238</v>
      </c>
      <c r="G15" s="515">
        <f t="shared" si="4"/>
        <v>-764104</v>
      </c>
      <c r="H15" s="516">
        <f>(E15-C15)/C15*100%</f>
        <v>-0.49439001933940624</v>
      </c>
      <c r="I15" s="517">
        <f>SUM(I7:I14)</f>
        <v>1336000</v>
      </c>
      <c r="J15" s="518"/>
      <c r="K15" s="519">
        <f>SUM(K7:K14)</f>
        <v>134.28571428571428</v>
      </c>
      <c r="L15" s="517">
        <f>I15/K15</f>
        <v>9948.9361702127662</v>
      </c>
      <c r="M15" s="520"/>
    </row>
    <row r="18" spans="1:14" hidden="1" x14ac:dyDescent="0.25">
      <c r="J18" s="395"/>
    </row>
    <row r="19" spans="1:14" ht="26.25" hidden="1" customHeight="1" x14ac:dyDescent="0.25">
      <c r="A19" s="759" t="s">
        <v>252</v>
      </c>
      <c r="B19" s="759"/>
      <c r="C19" s="759"/>
      <c r="D19" s="759"/>
      <c r="E19" s="759"/>
      <c r="F19" s="759"/>
      <c r="G19" s="759"/>
      <c r="H19" s="759"/>
      <c r="I19" s="759"/>
      <c r="J19" s="759"/>
      <c r="K19" s="759"/>
      <c r="L19" s="759"/>
      <c r="M19" s="759"/>
    </row>
    <row r="20" spans="1:14" ht="21" hidden="1" customHeight="1" thickBot="1" x14ac:dyDescent="0.3">
      <c r="A20" s="760" t="s">
        <v>253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</row>
    <row r="21" spans="1:14" ht="18" hidden="1" x14ac:dyDescent="0.25">
      <c r="A21" s="796" t="s">
        <v>1</v>
      </c>
      <c r="B21" s="798" t="s">
        <v>2</v>
      </c>
      <c r="C21" s="800" t="s">
        <v>261</v>
      </c>
      <c r="D21" s="800" t="s">
        <v>262</v>
      </c>
      <c r="E21" s="798" t="s">
        <v>13</v>
      </c>
      <c r="F21" s="798"/>
      <c r="G21" s="798" t="s">
        <v>254</v>
      </c>
      <c r="H21" s="798" t="s">
        <v>14</v>
      </c>
      <c r="I21" s="798" t="s">
        <v>255</v>
      </c>
      <c r="J21" s="798" t="s">
        <v>3</v>
      </c>
      <c r="K21" s="800" t="s">
        <v>9</v>
      </c>
      <c r="L21" s="800"/>
      <c r="M21" s="802"/>
    </row>
    <row r="22" spans="1:14" ht="18.75" hidden="1" thickBot="1" x14ac:dyDescent="0.3">
      <c r="A22" s="797"/>
      <c r="B22" s="799"/>
      <c r="C22" s="801"/>
      <c r="D22" s="801"/>
      <c r="E22" s="408" t="s">
        <v>6</v>
      </c>
      <c r="F22" s="409" t="s">
        <v>7</v>
      </c>
      <c r="G22" s="799"/>
      <c r="H22" s="799"/>
      <c r="I22" s="799"/>
      <c r="J22" s="799"/>
      <c r="K22" s="801"/>
      <c r="L22" s="801"/>
      <c r="M22" s="803"/>
    </row>
    <row r="23" spans="1:14" ht="69" hidden="1" customHeight="1" x14ac:dyDescent="0.25">
      <c r="A23" s="771" t="s">
        <v>10</v>
      </c>
      <c r="B23" s="21" t="s">
        <v>11</v>
      </c>
      <c r="C23" s="413"/>
      <c r="D23" s="414"/>
      <c r="E23" s="414">
        <f>D23-C23</f>
        <v>0</v>
      </c>
      <c r="F23" s="344" t="e">
        <f>(D23/C23)*100/100</f>
        <v>#DIV/0!</v>
      </c>
      <c r="G23" s="415">
        <v>3800000</v>
      </c>
      <c r="H23" s="337">
        <f>(D23/G23)*100/100</f>
        <v>0</v>
      </c>
      <c r="I23" s="338"/>
      <c r="J23" s="416" t="e">
        <f>D23/(I23*30)</f>
        <v>#DIV/0!</v>
      </c>
      <c r="K23" s="773"/>
      <c r="L23" s="773"/>
      <c r="M23" s="774"/>
    </row>
    <row r="24" spans="1:14" ht="69" hidden="1" customHeight="1" thickBot="1" x14ac:dyDescent="0.3">
      <c r="A24" s="772"/>
      <c r="B24" s="3" t="s">
        <v>12</v>
      </c>
      <c r="C24" s="417"/>
      <c r="D24" s="418"/>
      <c r="E24" s="418">
        <f t="shared" ref="E24:E30" si="5">D24-C24</f>
        <v>0</v>
      </c>
      <c r="F24" s="419" t="e">
        <f t="shared" ref="F24:F31" si="6">(D24/C24)*100/100</f>
        <v>#DIV/0!</v>
      </c>
      <c r="G24" s="420">
        <v>1350000</v>
      </c>
      <c r="H24" s="339">
        <f>(D24/G24)*100/100</f>
        <v>0</v>
      </c>
      <c r="I24" s="340"/>
      <c r="J24" s="340" t="e">
        <f>D24/(I24*30)</f>
        <v>#DIV/0!</v>
      </c>
      <c r="K24" s="775"/>
      <c r="L24" s="776"/>
      <c r="M24" s="777"/>
      <c r="N24" s="410"/>
    </row>
    <row r="25" spans="1:14" ht="47.25" hidden="1" customHeight="1" x14ac:dyDescent="0.25">
      <c r="A25" s="778" t="s">
        <v>15</v>
      </c>
      <c r="B25" s="412" t="s">
        <v>16</v>
      </c>
      <c r="C25" s="413"/>
      <c r="D25" s="414"/>
      <c r="E25" s="414">
        <f t="shared" si="5"/>
        <v>0</v>
      </c>
      <c r="F25" s="344" t="e">
        <f t="shared" si="6"/>
        <v>#DIV/0!</v>
      </c>
      <c r="G25" s="781">
        <v>186000</v>
      </c>
      <c r="H25" s="765">
        <f>SUM(D25:D28)/G25*100/100</f>
        <v>0</v>
      </c>
      <c r="I25" s="767"/>
      <c r="J25" s="769" t="e">
        <f>SUM(D25:D28)/(I25*30)</f>
        <v>#DIV/0!</v>
      </c>
      <c r="K25" s="787"/>
      <c r="L25" s="788"/>
      <c r="M25" s="789"/>
    </row>
    <row r="26" spans="1:14" ht="47.25" hidden="1" customHeight="1" x14ac:dyDescent="0.25">
      <c r="A26" s="779"/>
      <c r="B26" s="2" t="s">
        <v>17</v>
      </c>
      <c r="C26" s="421"/>
      <c r="D26" s="422"/>
      <c r="E26" s="423">
        <f t="shared" si="5"/>
        <v>0</v>
      </c>
      <c r="F26" s="345" t="e">
        <f t="shared" si="6"/>
        <v>#DIV/0!</v>
      </c>
      <c r="G26" s="782"/>
      <c r="H26" s="784"/>
      <c r="I26" s="785"/>
      <c r="J26" s="786"/>
      <c r="K26" s="790"/>
      <c r="L26" s="791"/>
      <c r="M26" s="792"/>
    </row>
    <row r="27" spans="1:14" ht="47.25" hidden="1" customHeight="1" x14ac:dyDescent="0.25">
      <c r="A27" s="779"/>
      <c r="B27" s="2" t="s">
        <v>18</v>
      </c>
      <c r="C27" s="421"/>
      <c r="D27" s="422"/>
      <c r="E27" s="423">
        <f t="shared" si="5"/>
        <v>0</v>
      </c>
      <c r="F27" s="345" t="e">
        <f t="shared" si="6"/>
        <v>#DIV/0!</v>
      </c>
      <c r="G27" s="782"/>
      <c r="H27" s="784"/>
      <c r="I27" s="785"/>
      <c r="J27" s="786"/>
      <c r="K27" s="790"/>
      <c r="L27" s="791"/>
      <c r="M27" s="792"/>
    </row>
    <row r="28" spans="1:14" ht="47.25" hidden="1" customHeight="1" thickBot="1" x14ac:dyDescent="0.3">
      <c r="A28" s="780"/>
      <c r="B28" s="3" t="s">
        <v>19</v>
      </c>
      <c r="C28" s="418"/>
      <c r="D28" s="418"/>
      <c r="E28" s="418">
        <f t="shared" si="5"/>
        <v>0</v>
      </c>
      <c r="F28" s="419" t="e">
        <f t="shared" si="6"/>
        <v>#DIV/0!</v>
      </c>
      <c r="G28" s="783"/>
      <c r="H28" s="766"/>
      <c r="I28" s="768"/>
      <c r="J28" s="770"/>
      <c r="K28" s="793"/>
      <c r="L28" s="794"/>
      <c r="M28" s="795"/>
    </row>
    <row r="29" spans="1:14" ht="47.25" hidden="1" customHeight="1" x14ac:dyDescent="0.25">
      <c r="A29" s="761" t="s">
        <v>20</v>
      </c>
      <c r="B29" s="21" t="s">
        <v>11</v>
      </c>
      <c r="C29" s="414"/>
      <c r="D29" s="414"/>
      <c r="E29" s="414">
        <f t="shared" si="5"/>
        <v>0</v>
      </c>
      <c r="F29" s="344" t="e">
        <f t="shared" si="6"/>
        <v>#DIV/0!</v>
      </c>
      <c r="G29" s="763">
        <f>15000*24</f>
        <v>360000</v>
      </c>
      <c r="H29" s="765">
        <f>SUM(D29:D30)/G29*100/100</f>
        <v>0</v>
      </c>
      <c r="I29" s="767"/>
      <c r="J29" s="769" t="e">
        <f>SUM(D29:D30)/(I29*27)</f>
        <v>#DIV/0!</v>
      </c>
      <c r="K29" s="748"/>
      <c r="L29" s="749"/>
      <c r="M29" s="750"/>
    </row>
    <row r="30" spans="1:14" ht="47.25" hidden="1" customHeight="1" thickBot="1" x14ac:dyDescent="0.3">
      <c r="A30" s="762"/>
      <c r="B30" s="3" t="s">
        <v>12</v>
      </c>
      <c r="C30" s="418"/>
      <c r="D30" s="418"/>
      <c r="E30" s="418">
        <f t="shared" si="5"/>
        <v>0</v>
      </c>
      <c r="F30" s="419" t="e">
        <f t="shared" si="6"/>
        <v>#DIV/0!</v>
      </c>
      <c r="G30" s="764"/>
      <c r="H30" s="766"/>
      <c r="I30" s="768"/>
      <c r="J30" s="770"/>
      <c r="K30" s="751"/>
      <c r="L30" s="752"/>
      <c r="M30" s="753"/>
    </row>
    <row r="31" spans="1:14" ht="19.5" hidden="1" thickBot="1" x14ac:dyDescent="0.3">
      <c r="A31" s="754" t="s">
        <v>21</v>
      </c>
      <c r="B31" s="755"/>
      <c r="C31" s="424">
        <f>SUM(C23:C30)</f>
        <v>0</v>
      </c>
      <c r="D31" s="424">
        <f>SUM(D23:D30)</f>
        <v>0</v>
      </c>
      <c r="E31" s="425">
        <f>D31-C31</f>
        <v>0</v>
      </c>
      <c r="F31" s="426" t="e">
        <f t="shared" si="6"/>
        <v>#DIV/0!</v>
      </c>
      <c r="G31" s="424">
        <f>SUM(G23:G30)</f>
        <v>5696000</v>
      </c>
      <c r="H31" s="427">
        <f>(D31/G31)*100/100</f>
        <v>0</v>
      </c>
      <c r="I31" s="424">
        <f>SUM(I23:I30)</f>
        <v>0</v>
      </c>
      <c r="J31" s="428" t="e">
        <f>D31/(I31*30)</f>
        <v>#DIV/0!</v>
      </c>
      <c r="K31" s="756"/>
      <c r="L31" s="757"/>
      <c r="M31" s="758"/>
    </row>
    <row r="34" spans="3:7" x14ac:dyDescent="0.25">
      <c r="C34" s="410"/>
      <c r="D34" s="410"/>
      <c r="E34" s="393"/>
      <c r="F34" s="410"/>
    </row>
    <row r="35" spans="3:7" x14ac:dyDescent="0.25">
      <c r="D35" s="158"/>
      <c r="E35" s="410"/>
      <c r="F35" s="269"/>
      <c r="G35" s="393"/>
    </row>
    <row r="36" spans="3:7" x14ac:dyDescent="0.25">
      <c r="D36" s="256"/>
    </row>
  </sheetData>
  <mergeCells count="53">
    <mergeCell ref="A1:M1"/>
    <mergeCell ref="A2:M2"/>
    <mergeCell ref="A5:A6"/>
    <mergeCell ref="B5:B6"/>
    <mergeCell ref="C5:F5"/>
    <mergeCell ref="G5:H5"/>
    <mergeCell ref="I5:I6"/>
    <mergeCell ref="J5:J6"/>
    <mergeCell ref="K5:K6"/>
    <mergeCell ref="A3:M3"/>
    <mergeCell ref="L13:L14"/>
    <mergeCell ref="L5:L6"/>
    <mergeCell ref="M5:M6"/>
    <mergeCell ref="A7:A8"/>
    <mergeCell ref="A9:A12"/>
    <mergeCell ref="I9:I12"/>
    <mergeCell ref="J9:J12"/>
    <mergeCell ref="K9:K12"/>
    <mergeCell ref="L9:L12"/>
    <mergeCell ref="A15:B15"/>
    <mergeCell ref="A13:A14"/>
    <mergeCell ref="I13:I14"/>
    <mergeCell ref="J13:J14"/>
    <mergeCell ref="K13:K14"/>
    <mergeCell ref="I25:I28"/>
    <mergeCell ref="J25:J28"/>
    <mergeCell ref="K25:M28"/>
    <mergeCell ref="A21:A22"/>
    <mergeCell ref="B21:B22"/>
    <mergeCell ref="C21:C22"/>
    <mergeCell ref="D21:D22"/>
    <mergeCell ref="E21:F21"/>
    <mergeCell ref="G21:G22"/>
    <mergeCell ref="H21:H22"/>
    <mergeCell ref="I21:I22"/>
    <mergeCell ref="J21:J22"/>
    <mergeCell ref="K21:M22"/>
    <mergeCell ref="K29:M30"/>
    <mergeCell ref="A31:B31"/>
    <mergeCell ref="K31:M31"/>
    <mergeCell ref="A19:M19"/>
    <mergeCell ref="A20:M20"/>
    <mergeCell ref="A29:A30"/>
    <mergeCell ref="G29:G30"/>
    <mergeCell ref="H29:H30"/>
    <mergeCell ref="I29:I30"/>
    <mergeCell ref="J29:J30"/>
    <mergeCell ref="A23:A24"/>
    <mergeCell ref="K23:M23"/>
    <mergeCell ref="K24:M24"/>
    <mergeCell ref="A25:A28"/>
    <mergeCell ref="G25:G28"/>
    <mergeCell ref="H25:H2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0"/>
  <sheetViews>
    <sheetView workbookViewId="0">
      <selection activeCell="H15" sqref="H15"/>
    </sheetView>
  </sheetViews>
  <sheetFormatPr defaultRowHeight="15" x14ac:dyDescent="0.25"/>
  <cols>
    <col min="1" max="1" width="36.140625" customWidth="1"/>
    <col min="2" max="2" width="19.28515625" customWidth="1"/>
    <col min="3" max="3" width="21.42578125" customWidth="1"/>
    <col min="4" max="4" width="19" customWidth="1"/>
    <col min="5" max="5" width="18.42578125" customWidth="1"/>
    <col min="6" max="6" width="19" customWidth="1"/>
    <col min="7" max="7" width="24.42578125" customWidth="1"/>
    <col min="8" max="8" width="20.5703125" customWidth="1"/>
    <col min="9" max="9" width="48.5703125" customWidth="1"/>
    <col min="10" max="10" width="11.85546875" customWidth="1"/>
    <col min="11" max="11" width="77.28515625" customWidth="1"/>
  </cols>
  <sheetData>
    <row r="1" spans="1:13" ht="24" thickBot="1" x14ac:dyDescent="0.3">
      <c r="A1" s="862" t="s">
        <v>241</v>
      </c>
      <c r="B1" s="862"/>
      <c r="C1" s="862"/>
      <c r="D1" s="862"/>
      <c r="E1" s="862"/>
      <c r="F1" s="862"/>
      <c r="G1" s="862"/>
      <c r="H1" s="397"/>
      <c r="I1" s="397"/>
      <c r="J1" s="397"/>
      <c r="K1" s="397"/>
    </row>
    <row r="2" spans="1:13" ht="21" customHeight="1" x14ac:dyDescent="0.25">
      <c r="A2" s="845" t="s">
        <v>22</v>
      </c>
      <c r="B2" s="847" t="s">
        <v>22</v>
      </c>
      <c r="C2" s="842">
        <v>44378</v>
      </c>
      <c r="D2" s="843"/>
      <c r="E2" s="843"/>
      <c r="F2" s="843"/>
      <c r="G2" s="844"/>
      <c r="H2" s="400"/>
    </row>
    <row r="3" spans="1:13" ht="24.75" customHeight="1" thickBot="1" x14ac:dyDescent="0.3">
      <c r="A3" s="846"/>
      <c r="B3" s="848"/>
      <c r="C3" s="378" t="s">
        <v>220</v>
      </c>
      <c r="D3" s="378" t="s">
        <v>232</v>
      </c>
      <c r="E3" s="378" t="s">
        <v>233</v>
      </c>
      <c r="F3" s="378" t="s">
        <v>235</v>
      </c>
      <c r="G3" s="378" t="s">
        <v>257</v>
      </c>
    </row>
    <row r="4" spans="1:13" ht="23.25" customHeight="1" x14ac:dyDescent="0.25">
      <c r="A4" s="849" t="s">
        <v>221</v>
      </c>
      <c r="B4" s="296" t="s">
        <v>23</v>
      </c>
      <c r="C4" s="260">
        <v>751288</v>
      </c>
      <c r="D4" s="260">
        <f>'EXE.SUMMARY REPORT'!E7</f>
        <v>451722</v>
      </c>
      <c r="E4" s="260"/>
      <c r="F4" s="260"/>
      <c r="G4" s="315"/>
    </row>
    <row r="5" spans="1:13" ht="23.25" customHeight="1" thickBot="1" x14ac:dyDescent="0.3">
      <c r="A5" s="863"/>
      <c r="B5" s="297" t="s">
        <v>24</v>
      </c>
      <c r="C5" s="295">
        <v>298939</v>
      </c>
      <c r="D5" s="295">
        <f>'EXE.SUMMARY REPORT'!E8</f>
        <v>161071</v>
      </c>
      <c r="E5" s="295"/>
      <c r="F5" s="295"/>
      <c r="G5" s="318"/>
    </row>
    <row r="6" spans="1:13" ht="23.25" customHeight="1" thickBot="1" x14ac:dyDescent="0.3">
      <c r="A6" s="852" t="s">
        <v>25</v>
      </c>
      <c r="B6" s="853"/>
      <c r="C6" s="380">
        <f>SUM(C4:C5)</f>
        <v>1050227</v>
      </c>
      <c r="D6" s="380">
        <f t="shared" ref="D6:G6" si="0">SUM(D4:D5)</f>
        <v>612793</v>
      </c>
      <c r="E6" s="380">
        <f t="shared" si="0"/>
        <v>0</v>
      </c>
      <c r="F6" s="380">
        <f t="shared" si="0"/>
        <v>0</v>
      </c>
      <c r="G6" s="279">
        <f t="shared" si="0"/>
        <v>0</v>
      </c>
    </row>
    <row r="7" spans="1:13" ht="12.75" customHeight="1" x14ac:dyDescent="0.25">
      <c r="A7" s="266"/>
      <c r="B7" s="266"/>
      <c r="C7" s="290"/>
      <c r="D7" s="290"/>
      <c r="E7" s="290"/>
      <c r="F7" s="290"/>
      <c r="G7" s="291"/>
      <c r="H7" s="292"/>
      <c r="I7" s="267"/>
      <c r="J7" s="293"/>
      <c r="K7" s="294"/>
    </row>
    <row r="8" spans="1:13" ht="42" customHeight="1" x14ac:dyDescent="0.25">
      <c r="A8" s="390" t="s">
        <v>248</v>
      </c>
      <c r="B8" s="301" t="s">
        <v>238</v>
      </c>
      <c r="C8" s="302" t="s">
        <v>239</v>
      </c>
      <c r="D8" s="302" t="s">
        <v>258</v>
      </c>
      <c r="E8" s="302" t="s">
        <v>218</v>
      </c>
      <c r="F8" s="303" t="s">
        <v>219</v>
      </c>
      <c r="G8" s="302" t="s">
        <v>236</v>
      </c>
      <c r="H8" s="868" t="s">
        <v>9</v>
      </c>
      <c r="I8" s="869"/>
      <c r="J8" s="292"/>
      <c r="K8" s="267"/>
      <c r="L8" s="293"/>
      <c r="M8" s="294"/>
    </row>
    <row r="9" spans="1:13" ht="42" customHeight="1" x14ac:dyDescent="0.3">
      <c r="A9" s="304" t="s">
        <v>222</v>
      </c>
      <c r="B9" s="305">
        <v>3800000</v>
      </c>
      <c r="C9" s="303">
        <f>SUM(C4:G4)</f>
        <v>1203010</v>
      </c>
      <c r="D9" s="398">
        <f>C9/14</f>
        <v>85929.28571428571</v>
      </c>
      <c r="E9" s="398" t="str">
        <f>IF(C9&gt;B9,"NAIK","TURUN")</f>
        <v>TURUN</v>
      </c>
      <c r="F9" s="303">
        <f>C9-B9</f>
        <v>-2596990</v>
      </c>
      <c r="G9" s="306">
        <f>(C9/B9)*100/100</f>
        <v>0.31658157894736844</v>
      </c>
      <c r="H9" s="879" t="s">
        <v>275</v>
      </c>
      <c r="I9" s="880"/>
      <c r="J9" s="391"/>
      <c r="K9" s="264"/>
      <c r="L9" s="266"/>
    </row>
    <row r="10" spans="1:13" ht="42" customHeight="1" x14ac:dyDescent="0.3">
      <c r="A10" s="304" t="s">
        <v>223</v>
      </c>
      <c r="B10" s="305">
        <v>1350000</v>
      </c>
      <c r="C10" s="394">
        <f>SUM(C5:G5)</f>
        <v>460010</v>
      </c>
      <c r="D10" s="398">
        <f>C10/14</f>
        <v>32857.857142857145</v>
      </c>
      <c r="E10" s="398" t="str">
        <f t="shared" ref="E10:E11" si="1">IF(C10&gt;B10,"NAIK","TURUN")</f>
        <v>TURUN</v>
      </c>
      <c r="F10" s="328">
        <f>C10-B10</f>
        <v>-889990</v>
      </c>
      <c r="G10" s="306">
        <f>(C10/B10)*100/100</f>
        <v>0.34074814814814813</v>
      </c>
      <c r="H10" s="881"/>
      <c r="I10" s="882"/>
      <c r="J10" s="391"/>
      <c r="K10" s="264"/>
      <c r="L10" s="266"/>
    </row>
    <row r="11" spans="1:13" ht="28.5" customHeight="1" x14ac:dyDescent="0.3">
      <c r="A11" s="307" t="s">
        <v>237</v>
      </c>
      <c r="B11" s="308">
        <f>SUM(B9:B10)</f>
        <v>5150000</v>
      </c>
      <c r="C11" s="308">
        <f>SUM(C9:C10)</f>
        <v>1663020</v>
      </c>
      <c r="D11" s="563">
        <f>C11/14</f>
        <v>118787.14285714286</v>
      </c>
      <c r="E11" s="399" t="str">
        <f t="shared" si="1"/>
        <v>TURUN</v>
      </c>
      <c r="F11" s="308"/>
      <c r="G11" s="309">
        <f>(C11/B11)*100/100</f>
        <v>0.32291650485436896</v>
      </c>
      <c r="H11" s="874"/>
      <c r="I11" s="875"/>
      <c r="J11" s="267"/>
      <c r="K11" s="268"/>
      <c r="L11" s="266"/>
    </row>
    <row r="12" spans="1:13" s="311" customFormat="1" ht="28.5" customHeight="1" x14ac:dyDescent="0.3">
      <c r="A12" s="266"/>
      <c r="B12" s="310"/>
      <c r="C12" s="310"/>
      <c r="D12" s="310"/>
      <c r="E12" s="267"/>
      <c r="F12" s="281"/>
      <c r="G12" s="263"/>
      <c r="H12" s="267"/>
      <c r="I12" s="268"/>
      <c r="J12" s="266"/>
    </row>
    <row r="13" spans="1:13" ht="28.5" customHeight="1" thickBot="1" x14ac:dyDescent="0.3">
      <c r="A13" s="396" t="s">
        <v>242</v>
      </c>
      <c r="B13" s="396"/>
      <c r="C13" s="396"/>
      <c r="D13" s="396"/>
      <c r="E13" s="396"/>
      <c r="F13" s="396"/>
      <c r="G13" s="396"/>
      <c r="H13" s="397"/>
      <c r="I13" s="397"/>
      <c r="J13" s="397"/>
      <c r="K13" s="397"/>
    </row>
    <row r="14" spans="1:13" ht="24" customHeight="1" x14ac:dyDescent="0.25">
      <c r="A14" s="845" t="s">
        <v>22</v>
      </c>
      <c r="B14" s="847" t="s">
        <v>22</v>
      </c>
      <c r="C14" s="842">
        <v>44378</v>
      </c>
      <c r="D14" s="843"/>
      <c r="E14" s="843"/>
      <c r="F14" s="843"/>
      <c r="G14" s="844"/>
    </row>
    <row r="15" spans="1:13" ht="24" customHeight="1" thickBot="1" x14ac:dyDescent="0.3">
      <c r="A15" s="846"/>
      <c r="B15" s="848"/>
      <c r="C15" s="378" t="s">
        <v>220</v>
      </c>
      <c r="D15" s="378" t="s">
        <v>232</v>
      </c>
      <c r="E15" s="378" t="s">
        <v>233</v>
      </c>
      <c r="F15" s="378" t="s">
        <v>235</v>
      </c>
      <c r="G15" s="378" t="s">
        <v>257</v>
      </c>
    </row>
    <row r="16" spans="1:13" ht="24" customHeight="1" x14ac:dyDescent="0.25">
      <c r="A16" s="849" t="s">
        <v>27</v>
      </c>
      <c r="B16" s="259" t="s">
        <v>26</v>
      </c>
      <c r="C16" s="275">
        <v>10388</v>
      </c>
      <c r="D16" s="260">
        <f>'EXE.SUMMARY REPORT'!E9</f>
        <v>10524</v>
      </c>
      <c r="E16" s="260"/>
      <c r="F16" s="260"/>
      <c r="G16" s="315"/>
    </row>
    <row r="17" spans="1:13" ht="24" customHeight="1" x14ac:dyDescent="0.25">
      <c r="A17" s="850"/>
      <c r="B17" s="261" t="s">
        <v>28</v>
      </c>
      <c r="C17" s="379">
        <v>2933</v>
      </c>
      <c r="D17" s="262">
        <f>'EXE.SUMMARY REPORT'!E10</f>
        <v>1449</v>
      </c>
      <c r="E17" s="262"/>
      <c r="F17" s="262"/>
      <c r="G17" s="316"/>
    </row>
    <row r="18" spans="1:13" ht="24" customHeight="1" x14ac:dyDescent="0.25">
      <c r="A18" s="850"/>
      <c r="B18" s="261" t="s">
        <v>224</v>
      </c>
      <c r="C18" s="379">
        <v>11006</v>
      </c>
      <c r="D18" s="262">
        <f>'EXE.SUMMARY REPORT'!E11</f>
        <v>11938</v>
      </c>
      <c r="E18" s="262"/>
      <c r="F18" s="262"/>
      <c r="G18" s="316"/>
    </row>
    <row r="19" spans="1:13" ht="24" customHeight="1" thickBot="1" x14ac:dyDescent="0.3">
      <c r="A19" s="851"/>
      <c r="B19" s="276" t="s">
        <v>225</v>
      </c>
      <c r="C19" s="277">
        <v>47080</v>
      </c>
      <c r="D19" s="278">
        <f>'EXE.SUMMARY REPORT'!E12</f>
        <v>10592</v>
      </c>
      <c r="E19" s="278"/>
      <c r="F19" s="278"/>
      <c r="G19" s="317"/>
    </row>
    <row r="20" spans="1:13" ht="33.75" customHeight="1" thickBot="1" x14ac:dyDescent="0.3">
      <c r="A20" s="852" t="s">
        <v>25</v>
      </c>
      <c r="B20" s="853"/>
      <c r="C20" s="380">
        <f>SUM(C16:C19)</f>
        <v>71407</v>
      </c>
      <c r="D20" s="380">
        <f>SUM(D16:D19)</f>
        <v>34503</v>
      </c>
      <c r="E20" s="380">
        <f>SUM(E16:E19)</f>
        <v>0</v>
      </c>
      <c r="F20" s="380">
        <f>SUM(F16:F19)</f>
        <v>0</v>
      </c>
      <c r="G20" s="279">
        <f>SUM(G16:G19)</f>
        <v>0</v>
      </c>
    </row>
    <row r="21" spans="1:13" ht="14.25" customHeight="1" thickBot="1" x14ac:dyDescent="0.3">
      <c r="A21" s="299"/>
      <c r="B21" s="299"/>
      <c r="C21" s="300"/>
      <c r="D21" s="290"/>
      <c r="E21" s="290"/>
      <c r="F21" s="290"/>
      <c r="G21" s="291"/>
      <c r="H21" s="292"/>
      <c r="I21" s="267"/>
      <c r="J21" s="293"/>
      <c r="K21" s="298"/>
    </row>
    <row r="22" spans="1:13" ht="36.75" customHeight="1" thickBot="1" x14ac:dyDescent="0.3">
      <c r="A22" s="319" t="s">
        <v>249</v>
      </c>
      <c r="B22" s="320" t="s">
        <v>238</v>
      </c>
      <c r="C22" s="321" t="s">
        <v>240</v>
      </c>
      <c r="D22" s="321" t="s">
        <v>258</v>
      </c>
      <c r="E22" s="569" t="s">
        <v>298</v>
      </c>
      <c r="F22" s="321" t="s">
        <v>218</v>
      </c>
      <c r="G22" s="322" t="s">
        <v>219</v>
      </c>
      <c r="H22" s="404" t="s">
        <v>236</v>
      </c>
      <c r="I22" s="407" t="s">
        <v>9</v>
      </c>
      <c r="J22" s="292"/>
      <c r="K22" s="267"/>
      <c r="L22" s="293"/>
      <c r="M22" s="298"/>
    </row>
    <row r="23" spans="1:13" ht="26.25" customHeight="1" x14ac:dyDescent="0.3">
      <c r="A23" s="323" t="s">
        <v>226</v>
      </c>
      <c r="B23" s="837">
        <v>186000</v>
      </c>
      <c r="C23" s="401">
        <f>SUM(C16:G16)</f>
        <v>20912</v>
      </c>
      <c r="D23" s="562">
        <f>C23/14</f>
        <v>1493.7142857142858</v>
      </c>
      <c r="E23" s="859">
        <f>SUM(C23:C26)</f>
        <v>105910</v>
      </c>
      <c r="F23" s="854" t="str">
        <f>IF(E23&gt;B23,"NAIK","TURUN")</f>
        <v>TURUN</v>
      </c>
      <c r="G23" s="840">
        <f>E23-B23</f>
        <v>-80090</v>
      </c>
      <c r="H23" s="871">
        <f>(E23/B23)*100/100</f>
        <v>0.56940860215053768</v>
      </c>
      <c r="I23" s="876" t="s">
        <v>296</v>
      </c>
      <c r="J23" s="264"/>
      <c r="K23" s="265"/>
      <c r="L23" s="266"/>
    </row>
    <row r="24" spans="1:13" ht="26.25" customHeight="1" x14ac:dyDescent="0.3">
      <c r="A24" s="313" t="s">
        <v>227</v>
      </c>
      <c r="B24" s="838"/>
      <c r="C24" s="325">
        <f t="shared" ref="C24:C26" si="2">SUM(C17:G17)</f>
        <v>4382</v>
      </c>
      <c r="D24" s="402">
        <f t="shared" ref="D24:D26" si="3">C24/14</f>
        <v>313</v>
      </c>
      <c r="E24" s="861"/>
      <c r="F24" s="855"/>
      <c r="G24" s="870"/>
      <c r="H24" s="872"/>
      <c r="I24" s="877"/>
      <c r="J24" s="267"/>
      <c r="K24" s="268"/>
      <c r="L24" s="266"/>
    </row>
    <row r="25" spans="1:13" ht="26.25" customHeight="1" x14ac:dyDescent="0.3">
      <c r="A25" s="313" t="s">
        <v>228</v>
      </c>
      <c r="B25" s="838"/>
      <c r="C25" s="325">
        <f t="shared" si="2"/>
        <v>22944</v>
      </c>
      <c r="D25" s="402">
        <f t="shared" si="3"/>
        <v>1638.8571428571429</v>
      </c>
      <c r="E25" s="861"/>
      <c r="F25" s="855"/>
      <c r="G25" s="870"/>
      <c r="H25" s="872"/>
      <c r="I25" s="877"/>
    </row>
    <row r="26" spans="1:13" ht="26.25" customHeight="1" thickBot="1" x14ac:dyDescent="0.35">
      <c r="A26" s="314" t="s">
        <v>229</v>
      </c>
      <c r="B26" s="839"/>
      <c r="C26" s="403">
        <f t="shared" si="2"/>
        <v>57672</v>
      </c>
      <c r="D26" s="568">
        <f t="shared" si="3"/>
        <v>4119.4285714285716</v>
      </c>
      <c r="E26" s="860"/>
      <c r="F26" s="856"/>
      <c r="G26" s="841"/>
      <c r="H26" s="873"/>
      <c r="I26" s="878"/>
      <c r="J26" s="269"/>
    </row>
    <row r="27" spans="1:13" s="311" customFormat="1" ht="21.75" customHeight="1" x14ac:dyDescent="0.3">
      <c r="A27" s="285"/>
      <c r="B27" s="310"/>
      <c r="C27" s="268"/>
      <c r="D27" s="281"/>
      <c r="E27" s="281"/>
      <c r="F27" s="267"/>
      <c r="H27" s="312"/>
    </row>
    <row r="28" spans="1:13" ht="24" thickBot="1" x14ac:dyDescent="0.4">
      <c r="A28" s="405" t="s">
        <v>217</v>
      </c>
      <c r="B28" s="405"/>
      <c r="C28" s="405"/>
      <c r="D28" s="405"/>
      <c r="E28" s="405"/>
      <c r="F28" s="405"/>
      <c r="G28" s="405"/>
      <c r="H28" s="406"/>
      <c r="I28" s="406"/>
      <c r="J28" s="406"/>
      <c r="K28" s="406"/>
    </row>
    <row r="29" spans="1:13" ht="21" x14ac:dyDescent="0.25">
      <c r="A29" s="845" t="s">
        <v>22</v>
      </c>
      <c r="B29" s="847" t="s">
        <v>22</v>
      </c>
      <c r="C29" s="842">
        <v>44378</v>
      </c>
      <c r="D29" s="843"/>
      <c r="E29" s="843"/>
      <c r="F29" s="843"/>
      <c r="G29" s="844"/>
    </row>
    <row r="30" spans="1:13" ht="19.5" customHeight="1" thickBot="1" x14ac:dyDescent="0.3">
      <c r="A30" s="846"/>
      <c r="B30" s="848"/>
      <c r="C30" s="378" t="s">
        <v>220</v>
      </c>
      <c r="D30" s="378" t="s">
        <v>232</v>
      </c>
      <c r="E30" s="378" t="s">
        <v>233</v>
      </c>
      <c r="F30" s="378" t="s">
        <v>235</v>
      </c>
      <c r="G30" s="378" t="s">
        <v>257</v>
      </c>
    </row>
    <row r="31" spans="1:13" ht="30" customHeight="1" x14ac:dyDescent="0.25">
      <c r="A31" s="849" t="s">
        <v>29</v>
      </c>
      <c r="B31" s="259" t="s">
        <v>23</v>
      </c>
      <c r="C31" s="275">
        <v>94652</v>
      </c>
      <c r="D31" s="275">
        <f>'EXE.SUMMARY REPORT'!E13</f>
        <v>128173</v>
      </c>
      <c r="E31" s="275"/>
      <c r="F31" s="275"/>
      <c r="G31" s="381"/>
    </row>
    <row r="32" spans="1:13" ht="27.75" customHeight="1" thickBot="1" x14ac:dyDescent="0.3">
      <c r="A32" s="851"/>
      <c r="B32" s="276" t="s">
        <v>24</v>
      </c>
      <c r="C32" s="277">
        <v>5185</v>
      </c>
      <c r="D32" s="277">
        <f>'EXE.SUMMARY REPORT'!E14</f>
        <v>5976</v>
      </c>
      <c r="E32" s="277"/>
      <c r="F32" s="277"/>
      <c r="G32" s="382"/>
    </row>
    <row r="33" spans="1:13" ht="19.5" thickBot="1" x14ac:dyDescent="0.3">
      <c r="A33" s="852" t="s">
        <v>25</v>
      </c>
      <c r="B33" s="853"/>
      <c r="C33" s="380">
        <f>SUM(C31:C32)</f>
        <v>99837</v>
      </c>
      <c r="D33" s="380">
        <f t="shared" ref="D33:G33" si="4">SUM(D31:D32)</f>
        <v>134149</v>
      </c>
      <c r="E33" s="380">
        <f t="shared" si="4"/>
        <v>0</v>
      </c>
      <c r="F33" s="279">
        <f t="shared" si="4"/>
        <v>0</v>
      </c>
      <c r="G33" s="279">
        <f t="shared" si="4"/>
        <v>0</v>
      </c>
    </row>
    <row r="34" spans="1:13" ht="19.5" thickBot="1" x14ac:dyDescent="0.3">
      <c r="A34" s="286"/>
      <c r="B34" s="287"/>
      <c r="C34" s="288"/>
      <c r="D34" s="289"/>
      <c r="E34" s="290"/>
      <c r="F34" s="290"/>
      <c r="G34" s="291"/>
      <c r="H34" s="292"/>
      <c r="I34" s="267"/>
      <c r="J34" s="293"/>
      <c r="K34" s="327"/>
    </row>
    <row r="35" spans="1:13" ht="57" thickBot="1" x14ac:dyDescent="0.3">
      <c r="A35" s="319" t="s">
        <v>250</v>
      </c>
      <c r="B35" s="320" t="s">
        <v>238</v>
      </c>
      <c r="C35" s="321" t="s">
        <v>240</v>
      </c>
      <c r="D35" s="321" t="s">
        <v>258</v>
      </c>
      <c r="E35" s="569" t="s">
        <v>297</v>
      </c>
      <c r="F35" s="321" t="s">
        <v>218</v>
      </c>
      <c r="G35" s="508" t="s">
        <v>219</v>
      </c>
      <c r="H35" s="565" t="s">
        <v>236</v>
      </c>
      <c r="I35" s="566" t="s">
        <v>9</v>
      </c>
      <c r="J35" s="292"/>
      <c r="K35" s="267"/>
      <c r="L35" s="293"/>
      <c r="M35" s="327"/>
    </row>
    <row r="36" spans="1:13" ht="49.5" customHeight="1" x14ac:dyDescent="0.3">
      <c r="A36" s="323" t="s">
        <v>230</v>
      </c>
      <c r="B36" s="857">
        <v>360000</v>
      </c>
      <c r="C36" s="324">
        <f>SUM(C31:G31)</f>
        <v>222825</v>
      </c>
      <c r="D36" s="564">
        <f>C36/10</f>
        <v>22282.5</v>
      </c>
      <c r="E36" s="859">
        <f>SUM(C36:C37)</f>
        <v>233986</v>
      </c>
      <c r="F36" s="840" t="str">
        <f>IF(E36&gt;B36,"NAIK","TURUN")</f>
        <v>TURUN</v>
      </c>
      <c r="G36" s="840">
        <f>E36-B36</f>
        <v>-126014</v>
      </c>
      <c r="H36" s="864">
        <f>(E36/B36)*100/100</f>
        <v>0.6499611111111111</v>
      </c>
      <c r="I36" s="866" t="s">
        <v>282</v>
      </c>
      <c r="J36" s="264"/>
      <c r="K36" s="265"/>
      <c r="L36" s="266"/>
    </row>
    <row r="37" spans="1:13" ht="49.5" customHeight="1" thickBot="1" x14ac:dyDescent="0.35">
      <c r="A37" s="314" t="s">
        <v>231</v>
      </c>
      <c r="B37" s="858"/>
      <c r="C37" s="326">
        <f>SUM(C32:F32)</f>
        <v>11161</v>
      </c>
      <c r="D37" s="567">
        <f>C37/10</f>
        <v>1116.0999999999999</v>
      </c>
      <c r="E37" s="860"/>
      <c r="F37" s="841"/>
      <c r="G37" s="841"/>
      <c r="H37" s="865"/>
      <c r="I37" s="867"/>
      <c r="J37" s="267"/>
      <c r="K37" s="268"/>
      <c r="L37" s="266"/>
    </row>
    <row r="40" spans="1:13" x14ac:dyDescent="0.25">
      <c r="D40" s="392"/>
      <c r="F40" s="393"/>
    </row>
  </sheetData>
  <mergeCells count="31">
    <mergeCell ref="G36:G37"/>
    <mergeCell ref="H36:H37"/>
    <mergeCell ref="I36:I37"/>
    <mergeCell ref="H8:I8"/>
    <mergeCell ref="G23:G26"/>
    <mergeCell ref="H23:H26"/>
    <mergeCell ref="H11:I11"/>
    <mergeCell ref="I23:I26"/>
    <mergeCell ref="H9:I10"/>
    <mergeCell ref="A1:G1"/>
    <mergeCell ref="A4:A5"/>
    <mergeCell ref="A6:B6"/>
    <mergeCell ref="A14:A15"/>
    <mergeCell ref="B14:B15"/>
    <mergeCell ref="C14:G14"/>
    <mergeCell ref="B23:B26"/>
    <mergeCell ref="F36:F37"/>
    <mergeCell ref="C29:G29"/>
    <mergeCell ref="A2:A3"/>
    <mergeCell ref="B2:B3"/>
    <mergeCell ref="C2:G2"/>
    <mergeCell ref="A16:A19"/>
    <mergeCell ref="A20:B20"/>
    <mergeCell ref="F23:F26"/>
    <mergeCell ref="B36:B37"/>
    <mergeCell ref="E36:E37"/>
    <mergeCell ref="A29:A30"/>
    <mergeCell ref="B29:B30"/>
    <mergeCell ref="E23:E26"/>
    <mergeCell ref="A31:A32"/>
    <mergeCell ref="A33:B3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pane ySplit="4" topLeftCell="A5" activePane="bottomLeft" state="frozen"/>
      <selection pane="bottomLeft" activeCell="J20" sqref="J20"/>
    </sheetView>
  </sheetViews>
  <sheetFormatPr defaultRowHeight="15" x14ac:dyDescent="0.25"/>
  <cols>
    <col min="1" max="1" width="6.140625" customWidth="1"/>
    <col min="2" max="2" width="13.5703125" customWidth="1"/>
    <col min="3" max="3" width="19.85546875" customWidth="1"/>
    <col min="4" max="4" width="21.5703125" customWidth="1"/>
    <col min="8" max="8" width="25.42578125" customWidth="1"/>
    <col min="10" max="10" width="13.28515625" customWidth="1"/>
    <col min="11" max="11" width="10.140625" customWidth="1"/>
    <col min="12" max="12" width="11.85546875" bestFit="1" customWidth="1"/>
    <col min="13" max="13" width="14.28515625" customWidth="1"/>
    <col min="14" max="14" width="15.5703125" customWidth="1"/>
    <col min="15" max="15" width="12" customWidth="1"/>
  </cols>
  <sheetData>
    <row r="1" spans="1:15" x14ac:dyDescent="0.25">
      <c r="A1" s="892" t="s">
        <v>299</v>
      </c>
      <c r="B1" s="892"/>
      <c r="C1" s="892"/>
      <c r="D1" s="892"/>
      <c r="E1" s="892"/>
      <c r="F1" s="892"/>
      <c r="G1" s="892"/>
      <c r="H1" s="892"/>
    </row>
    <row r="2" spans="1:15" ht="15.75" thickBot="1" x14ac:dyDescent="0.3">
      <c r="A2" s="892"/>
      <c r="B2" s="892"/>
      <c r="C2" s="892"/>
      <c r="D2" s="892"/>
      <c r="E2" s="892"/>
      <c r="F2" s="892"/>
      <c r="G2" s="892"/>
      <c r="H2" s="892"/>
    </row>
    <row r="3" spans="1:15" ht="15.75" thickBot="1" x14ac:dyDescent="0.3">
      <c r="A3" s="897" t="s">
        <v>300</v>
      </c>
      <c r="B3" s="895" t="s">
        <v>33</v>
      </c>
      <c r="C3" s="895" t="s">
        <v>301</v>
      </c>
      <c r="D3" s="895" t="s">
        <v>302</v>
      </c>
      <c r="E3" s="895" t="s">
        <v>303</v>
      </c>
      <c r="F3" s="895" t="s">
        <v>304</v>
      </c>
      <c r="G3" s="895" t="s">
        <v>305</v>
      </c>
      <c r="H3" s="893" t="s">
        <v>89</v>
      </c>
      <c r="J3" s="570" t="s">
        <v>423</v>
      </c>
      <c r="K3" s="570" t="s">
        <v>303</v>
      </c>
      <c r="L3" s="570" t="s">
        <v>304</v>
      </c>
      <c r="M3" s="570" t="s">
        <v>335</v>
      </c>
      <c r="N3" s="570" t="s">
        <v>424</v>
      </c>
      <c r="O3" s="570" t="s">
        <v>425</v>
      </c>
    </row>
    <row r="4" spans="1:15" ht="15.75" thickBot="1" x14ac:dyDescent="0.3">
      <c r="A4" s="898"/>
      <c r="B4" s="896"/>
      <c r="C4" s="896"/>
      <c r="D4" s="896"/>
      <c r="E4" s="896"/>
      <c r="F4" s="896"/>
      <c r="G4" s="896"/>
      <c r="H4" s="894"/>
      <c r="J4" s="884">
        <v>103</v>
      </c>
      <c r="K4" s="884">
        <f>SUM(E4:E104)</f>
        <v>950</v>
      </c>
      <c r="L4" s="884">
        <f>SUM(F4:F104)</f>
        <v>10474</v>
      </c>
      <c r="M4" s="886">
        <v>20</v>
      </c>
      <c r="N4" s="888">
        <v>82</v>
      </c>
      <c r="O4" s="890">
        <v>1</v>
      </c>
    </row>
    <row r="5" spans="1:15" ht="15.75" thickBot="1" x14ac:dyDescent="0.3">
      <c r="A5" s="571">
        <v>1</v>
      </c>
      <c r="B5" s="572" t="s">
        <v>306</v>
      </c>
      <c r="C5" s="571" t="s">
        <v>307</v>
      </c>
      <c r="D5" s="571" t="s">
        <v>308</v>
      </c>
      <c r="E5" s="571">
        <v>8</v>
      </c>
      <c r="F5" s="571">
        <v>182</v>
      </c>
      <c r="G5" s="571" t="s">
        <v>309</v>
      </c>
      <c r="H5" s="571" t="s">
        <v>310</v>
      </c>
      <c r="J5" s="885"/>
      <c r="K5" s="885"/>
      <c r="L5" s="885"/>
      <c r="M5" s="887"/>
      <c r="N5" s="889"/>
      <c r="O5" s="891"/>
    </row>
    <row r="6" spans="1:15" x14ac:dyDescent="0.25">
      <c r="A6" s="573">
        <v>2</v>
      </c>
      <c r="B6" s="574" t="s">
        <v>306</v>
      </c>
      <c r="C6" s="573" t="s">
        <v>311</v>
      </c>
      <c r="D6" s="573" t="s">
        <v>312</v>
      </c>
      <c r="E6" s="573">
        <v>8</v>
      </c>
      <c r="F6" s="573">
        <v>64</v>
      </c>
      <c r="G6" s="573" t="s">
        <v>313</v>
      </c>
      <c r="H6" s="573" t="s">
        <v>310</v>
      </c>
    </row>
    <row r="7" spans="1:15" x14ac:dyDescent="0.25">
      <c r="A7" s="573">
        <v>3</v>
      </c>
      <c r="B7" s="574" t="s">
        <v>306</v>
      </c>
      <c r="C7" s="571" t="s">
        <v>314</v>
      </c>
      <c r="D7" s="573" t="s">
        <v>315</v>
      </c>
      <c r="E7" s="573">
        <v>1</v>
      </c>
      <c r="F7" s="573">
        <v>43</v>
      </c>
      <c r="G7" s="573" t="s">
        <v>316</v>
      </c>
      <c r="H7" s="573" t="s">
        <v>310</v>
      </c>
      <c r="J7" s="883" t="s">
        <v>428</v>
      </c>
      <c r="K7" s="883"/>
      <c r="L7" s="883"/>
      <c r="M7" s="579"/>
      <c r="N7" s="579"/>
      <c r="O7" s="579"/>
    </row>
    <row r="8" spans="1:15" x14ac:dyDescent="0.25">
      <c r="A8" s="573">
        <v>4</v>
      </c>
      <c r="B8" s="574" t="s">
        <v>306</v>
      </c>
      <c r="C8" s="573" t="s">
        <v>317</v>
      </c>
      <c r="D8" s="573" t="s">
        <v>318</v>
      </c>
      <c r="E8" s="573">
        <v>9</v>
      </c>
      <c r="F8" s="573">
        <v>200</v>
      </c>
      <c r="G8" s="573" t="s">
        <v>319</v>
      </c>
      <c r="H8" s="573" t="s">
        <v>310</v>
      </c>
      <c r="J8" s="509" t="s">
        <v>429</v>
      </c>
      <c r="K8" s="509" t="s">
        <v>303</v>
      </c>
      <c r="L8" s="509" t="s">
        <v>430</v>
      </c>
      <c r="M8" s="579"/>
      <c r="N8" s="579"/>
      <c r="O8" s="579"/>
    </row>
    <row r="9" spans="1:15" x14ac:dyDescent="0.25">
      <c r="A9" s="573">
        <v>5</v>
      </c>
      <c r="B9" s="574" t="s">
        <v>306</v>
      </c>
      <c r="C9" s="573" t="s">
        <v>320</v>
      </c>
      <c r="D9" s="573" t="s">
        <v>312</v>
      </c>
      <c r="E9" s="573">
        <v>3</v>
      </c>
      <c r="F9" s="573">
        <v>32</v>
      </c>
      <c r="G9" s="573" t="s">
        <v>313</v>
      </c>
      <c r="H9" s="573" t="s">
        <v>310</v>
      </c>
      <c r="J9" s="29" t="s">
        <v>312</v>
      </c>
      <c r="K9" s="29">
        <v>596</v>
      </c>
      <c r="L9" s="29">
        <v>4764</v>
      </c>
    </row>
    <row r="10" spans="1:15" x14ac:dyDescent="0.25">
      <c r="A10" s="573">
        <v>6</v>
      </c>
      <c r="B10" s="574" t="s">
        <v>306</v>
      </c>
      <c r="C10" s="573" t="s">
        <v>321</v>
      </c>
      <c r="D10" s="573" t="s">
        <v>308</v>
      </c>
      <c r="E10" s="573">
        <v>1</v>
      </c>
      <c r="F10" s="573">
        <v>10</v>
      </c>
      <c r="G10" s="573" t="s">
        <v>309</v>
      </c>
      <c r="H10" s="573" t="s">
        <v>310</v>
      </c>
      <c r="J10" s="29" t="s">
        <v>426</v>
      </c>
      <c r="K10" s="29">
        <v>22</v>
      </c>
      <c r="L10" s="29">
        <v>2636</v>
      </c>
    </row>
    <row r="11" spans="1:15" x14ac:dyDescent="0.25">
      <c r="A11" s="573">
        <v>7</v>
      </c>
      <c r="B11" s="574" t="s">
        <v>306</v>
      </c>
      <c r="C11" s="573" t="s">
        <v>322</v>
      </c>
      <c r="D11" s="573" t="s">
        <v>312</v>
      </c>
      <c r="E11" s="573">
        <v>94</v>
      </c>
      <c r="F11" s="573">
        <v>132</v>
      </c>
      <c r="G11" s="573" t="s">
        <v>313</v>
      </c>
      <c r="H11" s="573" t="s">
        <v>310</v>
      </c>
      <c r="J11" s="29" t="s">
        <v>427</v>
      </c>
      <c r="K11" s="29">
        <v>133</v>
      </c>
      <c r="L11" s="29">
        <v>1480</v>
      </c>
    </row>
    <row r="12" spans="1:15" x14ac:dyDescent="0.25">
      <c r="A12" s="573">
        <v>8</v>
      </c>
      <c r="B12" s="574" t="s">
        <v>306</v>
      </c>
      <c r="C12" s="573" t="s">
        <v>323</v>
      </c>
      <c r="D12" s="573" t="s">
        <v>312</v>
      </c>
      <c r="E12" s="573">
        <v>10</v>
      </c>
      <c r="F12" s="573">
        <v>137</v>
      </c>
      <c r="G12" s="573" t="s">
        <v>316</v>
      </c>
      <c r="H12" s="573" t="s">
        <v>310</v>
      </c>
    </row>
    <row r="13" spans="1:15" x14ac:dyDescent="0.25">
      <c r="A13" s="573">
        <v>9</v>
      </c>
      <c r="B13" s="574" t="s">
        <v>306</v>
      </c>
      <c r="C13" s="573" t="s">
        <v>322</v>
      </c>
      <c r="D13" s="573" t="s">
        <v>312</v>
      </c>
      <c r="E13" s="573">
        <v>9</v>
      </c>
      <c r="F13" s="573">
        <v>132</v>
      </c>
      <c r="G13" s="573" t="s">
        <v>313</v>
      </c>
      <c r="H13" s="573" t="s">
        <v>310</v>
      </c>
    </row>
    <row r="14" spans="1:15" x14ac:dyDescent="0.25">
      <c r="A14" s="573">
        <v>10</v>
      </c>
      <c r="B14" s="574" t="s">
        <v>306</v>
      </c>
      <c r="C14" s="573" t="s">
        <v>324</v>
      </c>
      <c r="D14" s="573" t="s">
        <v>312</v>
      </c>
      <c r="E14" s="573">
        <v>7</v>
      </c>
      <c r="F14" s="573">
        <v>106</v>
      </c>
      <c r="G14" s="573" t="s">
        <v>313</v>
      </c>
      <c r="H14" s="573" t="s">
        <v>310</v>
      </c>
    </row>
    <row r="15" spans="1:15" x14ac:dyDescent="0.25">
      <c r="A15" s="573">
        <v>11</v>
      </c>
      <c r="B15" s="574" t="s">
        <v>306</v>
      </c>
      <c r="C15" s="573" t="s">
        <v>325</v>
      </c>
      <c r="D15" s="573" t="s">
        <v>312</v>
      </c>
      <c r="E15" s="573">
        <v>2</v>
      </c>
      <c r="F15" s="573">
        <v>26</v>
      </c>
      <c r="G15" s="573" t="s">
        <v>313</v>
      </c>
      <c r="H15" s="573" t="s">
        <v>310</v>
      </c>
    </row>
    <row r="16" spans="1:15" x14ac:dyDescent="0.25">
      <c r="A16" s="573">
        <v>12</v>
      </c>
      <c r="B16" s="574" t="s">
        <v>306</v>
      </c>
      <c r="C16" s="573" t="s">
        <v>326</v>
      </c>
      <c r="D16" s="573" t="s">
        <v>312</v>
      </c>
      <c r="E16" s="573">
        <v>2</v>
      </c>
      <c r="F16" s="573">
        <v>26</v>
      </c>
      <c r="G16" s="573" t="s">
        <v>327</v>
      </c>
      <c r="H16" s="573" t="s">
        <v>310</v>
      </c>
    </row>
    <row r="17" spans="1:8" x14ac:dyDescent="0.25">
      <c r="A17" s="575">
        <v>13</v>
      </c>
      <c r="B17" s="574" t="s">
        <v>306</v>
      </c>
      <c r="C17" s="575" t="s">
        <v>328</v>
      </c>
      <c r="D17" s="575" t="s">
        <v>312</v>
      </c>
      <c r="E17" s="575">
        <v>11</v>
      </c>
      <c r="F17" s="575">
        <v>14</v>
      </c>
      <c r="G17" s="575" t="s">
        <v>327</v>
      </c>
      <c r="H17" s="575" t="s">
        <v>310</v>
      </c>
    </row>
    <row r="18" spans="1:8" x14ac:dyDescent="0.25">
      <c r="A18" s="573">
        <v>14</v>
      </c>
      <c r="B18" s="574" t="s">
        <v>306</v>
      </c>
      <c r="C18" s="573" t="s">
        <v>329</v>
      </c>
      <c r="D18" s="573" t="s">
        <v>312</v>
      </c>
      <c r="E18" s="573">
        <v>8</v>
      </c>
      <c r="F18" s="573">
        <v>83</v>
      </c>
      <c r="G18" s="573" t="s">
        <v>327</v>
      </c>
      <c r="H18" s="573" t="s">
        <v>310</v>
      </c>
    </row>
    <row r="19" spans="1:8" x14ac:dyDescent="0.25">
      <c r="A19" s="575">
        <v>15</v>
      </c>
      <c r="B19" s="574" t="s">
        <v>306</v>
      </c>
      <c r="C19" s="575" t="s">
        <v>330</v>
      </c>
      <c r="D19" s="575" t="s">
        <v>312</v>
      </c>
      <c r="E19" s="575">
        <v>3</v>
      </c>
      <c r="F19" s="575">
        <v>25</v>
      </c>
      <c r="G19" s="575" t="s">
        <v>327</v>
      </c>
      <c r="H19" s="575" t="s">
        <v>310</v>
      </c>
    </row>
    <row r="20" spans="1:8" x14ac:dyDescent="0.25">
      <c r="A20" s="573">
        <v>16</v>
      </c>
      <c r="B20" s="574" t="s">
        <v>306</v>
      </c>
      <c r="C20" s="573" t="s">
        <v>331</v>
      </c>
      <c r="D20" s="573" t="s">
        <v>312</v>
      </c>
      <c r="E20" s="573">
        <v>20</v>
      </c>
      <c r="F20" s="573">
        <v>116</v>
      </c>
      <c r="G20" s="573" t="s">
        <v>327</v>
      </c>
      <c r="H20" s="573" t="s">
        <v>310</v>
      </c>
    </row>
    <row r="21" spans="1:8" x14ac:dyDescent="0.25">
      <c r="A21" s="575">
        <v>17</v>
      </c>
      <c r="B21" s="574" t="s">
        <v>306</v>
      </c>
      <c r="C21" s="575" t="s">
        <v>332</v>
      </c>
      <c r="D21" s="575" t="s">
        <v>333</v>
      </c>
      <c r="E21" s="575">
        <v>1</v>
      </c>
      <c r="F21" s="575">
        <v>9</v>
      </c>
      <c r="G21" s="575" t="s">
        <v>334</v>
      </c>
      <c r="H21" s="575" t="s">
        <v>335</v>
      </c>
    </row>
    <row r="22" spans="1:8" x14ac:dyDescent="0.25">
      <c r="A22" s="573">
        <v>18</v>
      </c>
      <c r="B22" s="574" t="s">
        <v>306</v>
      </c>
      <c r="C22" s="573" t="s">
        <v>336</v>
      </c>
      <c r="D22" s="573" t="s">
        <v>333</v>
      </c>
      <c r="E22" s="573">
        <v>2</v>
      </c>
      <c r="F22" s="573">
        <v>15</v>
      </c>
      <c r="G22" s="573" t="s">
        <v>334</v>
      </c>
      <c r="H22" s="573" t="s">
        <v>335</v>
      </c>
    </row>
    <row r="23" spans="1:8" x14ac:dyDescent="0.25">
      <c r="A23" s="573">
        <v>20</v>
      </c>
      <c r="B23" s="574" t="s">
        <v>337</v>
      </c>
      <c r="C23" s="575" t="s">
        <v>338</v>
      </c>
      <c r="D23" s="575" t="s">
        <v>339</v>
      </c>
      <c r="E23" s="575">
        <v>1</v>
      </c>
      <c r="F23" s="575">
        <v>11</v>
      </c>
      <c r="G23" s="575" t="s">
        <v>334</v>
      </c>
      <c r="H23" s="575" t="s">
        <v>335</v>
      </c>
    </row>
    <row r="24" spans="1:8" x14ac:dyDescent="0.25">
      <c r="A24" s="575">
        <v>21</v>
      </c>
      <c r="B24" s="574" t="s">
        <v>337</v>
      </c>
      <c r="C24" s="573" t="s">
        <v>340</v>
      </c>
      <c r="D24" s="573" t="s">
        <v>341</v>
      </c>
      <c r="E24" s="573">
        <v>12</v>
      </c>
      <c r="F24" s="573">
        <v>15</v>
      </c>
      <c r="G24" s="573" t="s">
        <v>342</v>
      </c>
      <c r="H24" s="573" t="s">
        <v>310</v>
      </c>
    </row>
    <row r="25" spans="1:8" x14ac:dyDescent="0.25">
      <c r="A25" s="573">
        <v>22</v>
      </c>
      <c r="B25" s="574" t="s">
        <v>337</v>
      </c>
      <c r="C25" s="575" t="s">
        <v>343</v>
      </c>
      <c r="D25" s="573" t="s">
        <v>341</v>
      </c>
      <c r="E25" s="575">
        <v>14</v>
      </c>
      <c r="F25" s="575">
        <v>15</v>
      </c>
      <c r="G25" s="573" t="s">
        <v>342</v>
      </c>
      <c r="H25" s="575" t="s">
        <v>310</v>
      </c>
    </row>
    <row r="26" spans="1:8" x14ac:dyDescent="0.25">
      <c r="A26" s="575">
        <v>23</v>
      </c>
      <c r="B26" s="574" t="s">
        <v>337</v>
      </c>
      <c r="C26" s="573" t="s">
        <v>344</v>
      </c>
      <c r="D26" s="573" t="s">
        <v>341</v>
      </c>
      <c r="E26" s="573">
        <v>9</v>
      </c>
      <c r="F26" s="573">
        <v>15</v>
      </c>
      <c r="G26" s="573" t="s">
        <v>342</v>
      </c>
      <c r="H26" s="573" t="s">
        <v>310</v>
      </c>
    </row>
    <row r="27" spans="1:8" x14ac:dyDescent="0.25">
      <c r="A27" s="573">
        <v>24</v>
      </c>
      <c r="B27" s="574" t="s">
        <v>337</v>
      </c>
      <c r="C27" s="575" t="s">
        <v>345</v>
      </c>
      <c r="D27" s="573" t="s">
        <v>341</v>
      </c>
      <c r="E27" s="575">
        <v>4</v>
      </c>
      <c r="F27" s="575">
        <v>15</v>
      </c>
      <c r="G27" s="573" t="s">
        <v>342</v>
      </c>
      <c r="H27" s="575" t="s">
        <v>310</v>
      </c>
    </row>
    <row r="28" spans="1:8" x14ac:dyDescent="0.25">
      <c r="A28" s="575">
        <v>25</v>
      </c>
      <c r="B28" s="574" t="s">
        <v>337</v>
      </c>
      <c r="C28" s="573" t="s">
        <v>346</v>
      </c>
      <c r="D28" s="573" t="s">
        <v>341</v>
      </c>
      <c r="E28" s="573">
        <v>4</v>
      </c>
      <c r="F28" s="573">
        <v>15</v>
      </c>
      <c r="G28" s="573" t="s">
        <v>342</v>
      </c>
      <c r="H28" s="573" t="s">
        <v>310</v>
      </c>
    </row>
    <row r="29" spans="1:8" x14ac:dyDescent="0.25">
      <c r="A29" s="573">
        <v>26</v>
      </c>
      <c r="B29" s="574" t="s">
        <v>306</v>
      </c>
      <c r="C29" s="575" t="s">
        <v>347</v>
      </c>
      <c r="D29" s="575" t="s">
        <v>348</v>
      </c>
      <c r="E29" s="575">
        <v>1</v>
      </c>
      <c r="F29" s="575">
        <v>38</v>
      </c>
      <c r="G29" s="575" t="s">
        <v>349</v>
      </c>
      <c r="H29" s="575" t="s">
        <v>350</v>
      </c>
    </row>
    <row r="30" spans="1:8" x14ac:dyDescent="0.25">
      <c r="A30" s="575">
        <v>27</v>
      </c>
      <c r="B30" s="574" t="s">
        <v>306</v>
      </c>
      <c r="C30" s="573" t="s">
        <v>351</v>
      </c>
      <c r="D30" s="573" t="s">
        <v>308</v>
      </c>
      <c r="E30" s="573">
        <v>2</v>
      </c>
      <c r="F30" s="573">
        <v>10</v>
      </c>
      <c r="G30" s="573" t="s">
        <v>352</v>
      </c>
      <c r="H30" s="573" t="s">
        <v>310</v>
      </c>
    </row>
    <row r="31" spans="1:8" x14ac:dyDescent="0.25">
      <c r="A31" s="573">
        <v>28</v>
      </c>
      <c r="B31" s="574" t="s">
        <v>306</v>
      </c>
      <c r="C31" s="575" t="s">
        <v>353</v>
      </c>
      <c r="D31" s="575" t="s">
        <v>308</v>
      </c>
      <c r="E31" s="575">
        <v>1</v>
      </c>
      <c r="F31" s="575">
        <v>12</v>
      </c>
      <c r="G31" s="575" t="s">
        <v>354</v>
      </c>
      <c r="H31" s="575" t="s">
        <v>310</v>
      </c>
    </row>
    <row r="32" spans="1:8" x14ac:dyDescent="0.25">
      <c r="A32" s="575">
        <v>29</v>
      </c>
      <c r="B32" s="574" t="s">
        <v>306</v>
      </c>
      <c r="C32" s="573" t="s">
        <v>355</v>
      </c>
      <c r="D32" s="573" t="s">
        <v>356</v>
      </c>
      <c r="E32" s="573">
        <v>1</v>
      </c>
      <c r="F32" s="573">
        <v>5</v>
      </c>
      <c r="G32" s="573" t="s">
        <v>352</v>
      </c>
      <c r="H32" s="573" t="s">
        <v>310</v>
      </c>
    </row>
    <row r="33" spans="1:8" x14ac:dyDescent="0.25">
      <c r="A33" s="573">
        <v>30</v>
      </c>
      <c r="B33" s="574" t="s">
        <v>306</v>
      </c>
      <c r="C33" s="575" t="s">
        <v>357</v>
      </c>
      <c r="D33" s="575" t="s">
        <v>312</v>
      </c>
      <c r="E33" s="575">
        <v>10</v>
      </c>
      <c r="F33" s="575">
        <v>70</v>
      </c>
      <c r="G33" s="575" t="s">
        <v>358</v>
      </c>
      <c r="H33" s="575" t="s">
        <v>335</v>
      </c>
    </row>
    <row r="34" spans="1:8" x14ac:dyDescent="0.25">
      <c r="A34" s="575">
        <v>31</v>
      </c>
      <c r="B34" s="574" t="s">
        <v>306</v>
      </c>
      <c r="C34" s="573" t="s">
        <v>359</v>
      </c>
      <c r="D34" s="573" t="s">
        <v>312</v>
      </c>
      <c r="E34" s="573">
        <v>10</v>
      </c>
      <c r="F34" s="573">
        <v>95</v>
      </c>
      <c r="G34" s="573" t="s">
        <v>358</v>
      </c>
      <c r="H34" s="573" t="s">
        <v>335</v>
      </c>
    </row>
    <row r="35" spans="1:8" x14ac:dyDescent="0.25">
      <c r="A35" s="573">
        <v>32</v>
      </c>
      <c r="B35" s="574" t="s">
        <v>337</v>
      </c>
      <c r="C35" s="575" t="s">
        <v>360</v>
      </c>
      <c r="D35" s="575" t="s">
        <v>361</v>
      </c>
      <c r="E35" s="575">
        <v>1</v>
      </c>
      <c r="F35" s="575">
        <v>17</v>
      </c>
      <c r="G35" s="575" t="s">
        <v>334</v>
      </c>
      <c r="H35" s="575" t="s">
        <v>310</v>
      </c>
    </row>
    <row r="36" spans="1:8" x14ac:dyDescent="0.25">
      <c r="A36" s="575">
        <v>33</v>
      </c>
      <c r="B36" s="574" t="s">
        <v>362</v>
      </c>
      <c r="C36" s="573" t="s">
        <v>363</v>
      </c>
      <c r="D36" s="573" t="s">
        <v>361</v>
      </c>
      <c r="E36" s="573">
        <v>1</v>
      </c>
      <c r="F36" s="573">
        <v>10</v>
      </c>
      <c r="G36" s="573" t="s">
        <v>334</v>
      </c>
      <c r="H36" s="573" t="s">
        <v>310</v>
      </c>
    </row>
    <row r="37" spans="1:8" x14ac:dyDescent="0.25">
      <c r="A37" s="573">
        <v>34</v>
      </c>
      <c r="B37" s="574" t="s">
        <v>362</v>
      </c>
      <c r="C37" s="575" t="s">
        <v>364</v>
      </c>
      <c r="D37" s="575" t="s">
        <v>361</v>
      </c>
      <c r="E37" s="575">
        <v>2</v>
      </c>
      <c r="F37" s="575">
        <v>21</v>
      </c>
      <c r="G37" s="575" t="s">
        <v>334</v>
      </c>
      <c r="H37" s="575" t="s">
        <v>310</v>
      </c>
    </row>
    <row r="38" spans="1:8" x14ac:dyDescent="0.25">
      <c r="A38" s="575">
        <v>35</v>
      </c>
      <c r="B38" s="574" t="s">
        <v>306</v>
      </c>
      <c r="C38" s="573" t="s">
        <v>365</v>
      </c>
      <c r="D38" s="573" t="s">
        <v>312</v>
      </c>
      <c r="E38" s="573">
        <v>2</v>
      </c>
      <c r="F38" s="573">
        <v>31</v>
      </c>
      <c r="G38" s="573" t="s">
        <v>327</v>
      </c>
      <c r="H38" s="573" t="s">
        <v>310</v>
      </c>
    </row>
    <row r="39" spans="1:8" x14ac:dyDescent="0.25">
      <c r="A39" s="573">
        <v>36</v>
      </c>
      <c r="B39" s="574" t="s">
        <v>306</v>
      </c>
      <c r="C39" s="575" t="s">
        <v>366</v>
      </c>
      <c r="D39" s="573" t="s">
        <v>312</v>
      </c>
      <c r="E39" s="575">
        <v>3</v>
      </c>
      <c r="F39" s="575">
        <v>34</v>
      </c>
      <c r="G39" s="575" t="s">
        <v>327</v>
      </c>
      <c r="H39" s="575" t="s">
        <v>310</v>
      </c>
    </row>
    <row r="40" spans="1:8" x14ac:dyDescent="0.25">
      <c r="A40" s="575">
        <v>37</v>
      </c>
      <c r="B40" s="574" t="s">
        <v>306</v>
      </c>
      <c r="C40" s="573" t="s">
        <v>367</v>
      </c>
      <c r="D40" s="573" t="s">
        <v>312</v>
      </c>
      <c r="E40" s="573">
        <v>1</v>
      </c>
      <c r="F40" s="573">
        <v>12</v>
      </c>
      <c r="G40" s="573" t="s">
        <v>327</v>
      </c>
      <c r="H40" s="573" t="s">
        <v>310</v>
      </c>
    </row>
    <row r="41" spans="1:8" x14ac:dyDescent="0.25">
      <c r="A41" s="573">
        <v>38</v>
      </c>
      <c r="B41" s="574" t="s">
        <v>306</v>
      </c>
      <c r="C41" s="575" t="s">
        <v>368</v>
      </c>
      <c r="D41" s="573" t="s">
        <v>312</v>
      </c>
      <c r="E41" s="575">
        <v>15</v>
      </c>
      <c r="F41" s="575">
        <v>136</v>
      </c>
      <c r="G41" s="575" t="s">
        <v>327</v>
      </c>
      <c r="H41" s="575" t="s">
        <v>310</v>
      </c>
    </row>
    <row r="42" spans="1:8" x14ac:dyDescent="0.25">
      <c r="A42" s="575">
        <v>39</v>
      </c>
      <c r="B42" s="574" t="s">
        <v>306</v>
      </c>
      <c r="C42" s="573" t="s">
        <v>369</v>
      </c>
      <c r="D42" s="573" t="s">
        <v>312</v>
      </c>
      <c r="E42" s="573">
        <v>10</v>
      </c>
      <c r="F42" s="573">
        <v>88</v>
      </c>
      <c r="G42" s="573" t="s">
        <v>327</v>
      </c>
      <c r="H42" s="573" t="s">
        <v>310</v>
      </c>
    </row>
    <row r="43" spans="1:8" x14ac:dyDescent="0.25">
      <c r="A43" s="573">
        <v>40</v>
      </c>
      <c r="B43" s="574" t="s">
        <v>306</v>
      </c>
      <c r="C43" s="575" t="s">
        <v>370</v>
      </c>
      <c r="D43" s="575" t="s">
        <v>312</v>
      </c>
      <c r="E43" s="575">
        <v>15</v>
      </c>
      <c r="F43" s="575">
        <v>130</v>
      </c>
      <c r="G43" s="575" t="s">
        <v>327</v>
      </c>
      <c r="H43" s="573" t="s">
        <v>310</v>
      </c>
    </row>
    <row r="44" spans="1:8" x14ac:dyDescent="0.25">
      <c r="A44" s="575">
        <v>41</v>
      </c>
      <c r="B44" s="574" t="s">
        <v>306</v>
      </c>
      <c r="C44" s="573" t="s">
        <v>371</v>
      </c>
      <c r="D44" s="575" t="s">
        <v>312</v>
      </c>
      <c r="E44" s="573">
        <v>15</v>
      </c>
      <c r="F44" s="573">
        <v>136</v>
      </c>
      <c r="G44" s="573" t="s">
        <v>316</v>
      </c>
      <c r="H44" s="573" t="s">
        <v>310</v>
      </c>
    </row>
    <row r="45" spans="1:8" x14ac:dyDescent="0.25">
      <c r="A45" s="573">
        <v>42</v>
      </c>
      <c r="B45" s="574" t="s">
        <v>306</v>
      </c>
      <c r="C45" s="575" t="s">
        <v>372</v>
      </c>
      <c r="D45" s="575" t="s">
        <v>312</v>
      </c>
      <c r="E45" s="575">
        <v>8</v>
      </c>
      <c r="F45" s="575">
        <v>66</v>
      </c>
      <c r="G45" s="575" t="s">
        <v>316</v>
      </c>
      <c r="H45" s="573" t="s">
        <v>310</v>
      </c>
    </row>
    <row r="46" spans="1:8" x14ac:dyDescent="0.25">
      <c r="A46" s="575">
        <v>43</v>
      </c>
      <c r="B46" s="574" t="s">
        <v>306</v>
      </c>
      <c r="C46" s="573" t="s">
        <v>373</v>
      </c>
      <c r="D46" s="575" t="s">
        <v>312</v>
      </c>
      <c r="E46" s="573">
        <v>15</v>
      </c>
      <c r="F46" s="573">
        <v>116</v>
      </c>
      <c r="G46" s="573" t="s">
        <v>316</v>
      </c>
      <c r="H46" s="573" t="s">
        <v>310</v>
      </c>
    </row>
    <row r="47" spans="1:8" x14ac:dyDescent="0.25">
      <c r="A47" s="573">
        <v>44</v>
      </c>
      <c r="B47" s="574" t="s">
        <v>306</v>
      </c>
      <c r="C47" s="575" t="s">
        <v>374</v>
      </c>
      <c r="D47" s="575" t="s">
        <v>312</v>
      </c>
      <c r="E47" s="575">
        <v>15</v>
      </c>
      <c r="F47" s="575">
        <v>133</v>
      </c>
      <c r="G47" s="575" t="s">
        <v>316</v>
      </c>
      <c r="H47" s="573" t="s">
        <v>310</v>
      </c>
    </row>
    <row r="48" spans="1:8" x14ac:dyDescent="0.25">
      <c r="A48" s="575">
        <v>45</v>
      </c>
      <c r="B48" s="574" t="s">
        <v>306</v>
      </c>
      <c r="C48" s="573" t="s">
        <v>375</v>
      </c>
      <c r="D48" s="573" t="s">
        <v>312</v>
      </c>
      <c r="E48" s="573">
        <v>15</v>
      </c>
      <c r="F48" s="573">
        <v>131</v>
      </c>
      <c r="G48" s="573" t="s">
        <v>316</v>
      </c>
      <c r="H48" s="573" t="s">
        <v>310</v>
      </c>
    </row>
    <row r="49" spans="1:8" x14ac:dyDescent="0.25">
      <c r="A49" s="573">
        <v>46</v>
      </c>
      <c r="B49" s="574" t="s">
        <v>306</v>
      </c>
      <c r="C49" s="573" t="s">
        <v>376</v>
      </c>
      <c r="D49" s="573" t="s">
        <v>312</v>
      </c>
      <c r="E49" s="573">
        <v>15</v>
      </c>
      <c r="F49" s="573">
        <v>142</v>
      </c>
      <c r="G49" s="573" t="s">
        <v>316</v>
      </c>
      <c r="H49" s="573" t="s">
        <v>310</v>
      </c>
    </row>
    <row r="50" spans="1:8" x14ac:dyDescent="0.25">
      <c r="A50" s="573">
        <v>47</v>
      </c>
      <c r="B50" s="574" t="s">
        <v>306</v>
      </c>
      <c r="C50" s="575" t="s">
        <v>377</v>
      </c>
      <c r="D50" s="575" t="s">
        <v>312</v>
      </c>
      <c r="E50" s="575">
        <v>15</v>
      </c>
      <c r="F50" s="575">
        <v>164</v>
      </c>
      <c r="G50" s="575" t="s">
        <v>316</v>
      </c>
      <c r="H50" s="575" t="s">
        <v>310</v>
      </c>
    </row>
    <row r="51" spans="1:8" x14ac:dyDescent="0.25">
      <c r="A51" s="575">
        <v>48</v>
      </c>
      <c r="B51" s="574" t="s">
        <v>306</v>
      </c>
      <c r="C51" s="573" t="s">
        <v>378</v>
      </c>
      <c r="D51" s="573" t="s">
        <v>379</v>
      </c>
      <c r="E51" s="573">
        <v>9</v>
      </c>
      <c r="F51" s="573">
        <v>1279</v>
      </c>
      <c r="G51" s="573" t="s">
        <v>380</v>
      </c>
      <c r="H51" s="573" t="s">
        <v>335</v>
      </c>
    </row>
    <row r="52" spans="1:8" x14ac:dyDescent="0.25">
      <c r="A52" s="573">
        <v>49</v>
      </c>
      <c r="B52" s="574" t="s">
        <v>306</v>
      </c>
      <c r="C52" s="573" t="s">
        <v>381</v>
      </c>
      <c r="D52" s="573" t="s">
        <v>382</v>
      </c>
      <c r="E52" s="573">
        <v>9</v>
      </c>
      <c r="F52" s="573">
        <v>50</v>
      </c>
      <c r="G52" s="573" t="s">
        <v>383</v>
      </c>
      <c r="H52" s="573" t="s">
        <v>335</v>
      </c>
    </row>
    <row r="53" spans="1:8" x14ac:dyDescent="0.25">
      <c r="A53" s="573">
        <v>50</v>
      </c>
      <c r="B53" s="574" t="s">
        <v>306</v>
      </c>
      <c r="C53" s="575" t="s">
        <v>384</v>
      </c>
      <c r="D53" s="575" t="s">
        <v>385</v>
      </c>
      <c r="E53" s="575">
        <v>2</v>
      </c>
      <c r="F53" s="575">
        <v>29</v>
      </c>
      <c r="G53" s="575" t="s">
        <v>334</v>
      </c>
      <c r="H53" s="575" t="s">
        <v>310</v>
      </c>
    </row>
    <row r="54" spans="1:8" x14ac:dyDescent="0.25">
      <c r="A54" s="575">
        <v>51</v>
      </c>
      <c r="B54" s="574" t="s">
        <v>306</v>
      </c>
      <c r="C54" s="573" t="s">
        <v>386</v>
      </c>
      <c r="D54" s="573" t="s">
        <v>308</v>
      </c>
      <c r="E54" s="573">
        <v>3</v>
      </c>
      <c r="F54" s="573">
        <v>35</v>
      </c>
      <c r="G54" s="573" t="s">
        <v>387</v>
      </c>
      <c r="H54" s="573" t="s">
        <v>310</v>
      </c>
    </row>
    <row r="55" spans="1:8" x14ac:dyDescent="0.25">
      <c r="A55" s="573">
        <v>52</v>
      </c>
      <c r="B55" s="574" t="s">
        <v>306</v>
      </c>
      <c r="C55" s="573" t="s">
        <v>388</v>
      </c>
      <c r="D55" s="573" t="s">
        <v>339</v>
      </c>
      <c r="E55" s="573">
        <v>13</v>
      </c>
      <c r="F55" s="573">
        <v>163</v>
      </c>
      <c r="G55" s="573" t="s">
        <v>327</v>
      </c>
      <c r="H55" s="573" t="s">
        <v>335</v>
      </c>
    </row>
    <row r="56" spans="1:8" x14ac:dyDescent="0.25">
      <c r="A56" s="573">
        <v>53</v>
      </c>
      <c r="B56" s="574" t="s">
        <v>306</v>
      </c>
      <c r="C56" s="575" t="s">
        <v>381</v>
      </c>
      <c r="D56" s="575" t="s">
        <v>382</v>
      </c>
      <c r="E56" s="575">
        <v>9</v>
      </c>
      <c r="F56" s="575">
        <v>50</v>
      </c>
      <c r="G56" s="575" t="s">
        <v>383</v>
      </c>
      <c r="H56" s="575" t="s">
        <v>335</v>
      </c>
    </row>
    <row r="57" spans="1:8" x14ac:dyDescent="0.25">
      <c r="A57" s="575">
        <v>54</v>
      </c>
      <c r="B57" s="574" t="s">
        <v>306</v>
      </c>
      <c r="C57" s="573" t="s">
        <v>378</v>
      </c>
      <c r="D57" s="573" t="s">
        <v>379</v>
      </c>
      <c r="E57" s="573">
        <v>9</v>
      </c>
      <c r="F57" s="573">
        <v>1279</v>
      </c>
      <c r="G57" s="573" t="s">
        <v>380</v>
      </c>
      <c r="H57" s="573" t="s">
        <v>335</v>
      </c>
    </row>
    <row r="58" spans="1:8" x14ac:dyDescent="0.25">
      <c r="A58" s="573">
        <v>55</v>
      </c>
      <c r="B58" s="574" t="s">
        <v>306</v>
      </c>
      <c r="C58" s="573" t="s">
        <v>389</v>
      </c>
      <c r="D58" s="573" t="s">
        <v>390</v>
      </c>
      <c r="E58" s="573">
        <v>7</v>
      </c>
      <c r="F58" s="573">
        <v>88</v>
      </c>
      <c r="G58" s="573" t="s">
        <v>334</v>
      </c>
      <c r="H58" s="573" t="s">
        <v>335</v>
      </c>
    </row>
    <row r="59" spans="1:8" x14ac:dyDescent="0.25">
      <c r="A59" s="573">
        <v>56</v>
      </c>
      <c r="B59" s="574" t="s">
        <v>306</v>
      </c>
      <c r="C59" s="575" t="s">
        <v>391</v>
      </c>
      <c r="D59" s="575" t="s">
        <v>390</v>
      </c>
      <c r="E59" s="575">
        <v>1</v>
      </c>
      <c r="F59" s="575">
        <v>20</v>
      </c>
      <c r="G59" s="575" t="s">
        <v>316</v>
      </c>
      <c r="H59" s="575" t="s">
        <v>310</v>
      </c>
    </row>
    <row r="60" spans="1:8" x14ac:dyDescent="0.25">
      <c r="A60" s="575">
        <v>57</v>
      </c>
      <c r="B60" s="574" t="s">
        <v>306</v>
      </c>
      <c r="C60" s="573" t="s">
        <v>392</v>
      </c>
      <c r="D60" s="573" t="s">
        <v>393</v>
      </c>
      <c r="E60" s="573">
        <v>4</v>
      </c>
      <c r="F60" s="573">
        <v>76</v>
      </c>
      <c r="G60" s="573" t="s">
        <v>394</v>
      </c>
      <c r="H60" s="573" t="s">
        <v>310</v>
      </c>
    </row>
    <row r="61" spans="1:8" x14ac:dyDescent="0.25">
      <c r="A61" s="573">
        <v>58</v>
      </c>
      <c r="B61" s="574" t="s">
        <v>306</v>
      </c>
      <c r="C61" s="573" t="s">
        <v>317</v>
      </c>
      <c r="D61" s="573" t="s">
        <v>318</v>
      </c>
      <c r="E61" s="573">
        <v>9</v>
      </c>
      <c r="F61" s="573">
        <v>200</v>
      </c>
      <c r="G61" s="573" t="s">
        <v>319</v>
      </c>
      <c r="H61" s="573" t="s">
        <v>310</v>
      </c>
    </row>
    <row r="62" spans="1:8" x14ac:dyDescent="0.25">
      <c r="A62" s="573">
        <v>59</v>
      </c>
      <c r="B62" s="574" t="s">
        <v>306</v>
      </c>
      <c r="C62" s="575" t="s">
        <v>368</v>
      </c>
      <c r="D62" s="573" t="s">
        <v>312</v>
      </c>
      <c r="E62" s="575">
        <v>15</v>
      </c>
      <c r="F62" s="575">
        <v>136</v>
      </c>
      <c r="G62" s="575" t="s">
        <v>327</v>
      </c>
      <c r="H62" s="573" t="s">
        <v>310</v>
      </c>
    </row>
    <row r="63" spans="1:8" x14ac:dyDescent="0.25">
      <c r="A63" s="575">
        <v>60</v>
      </c>
      <c r="B63" s="574" t="s">
        <v>306</v>
      </c>
      <c r="C63" s="573" t="s">
        <v>369</v>
      </c>
      <c r="D63" s="573" t="s">
        <v>312</v>
      </c>
      <c r="E63" s="573">
        <v>10</v>
      </c>
      <c r="F63" s="573">
        <v>88</v>
      </c>
      <c r="G63" s="573" t="s">
        <v>327</v>
      </c>
      <c r="H63" s="573" t="s">
        <v>310</v>
      </c>
    </row>
    <row r="64" spans="1:8" x14ac:dyDescent="0.25">
      <c r="A64" s="573">
        <v>61</v>
      </c>
      <c r="B64" s="574" t="s">
        <v>306</v>
      </c>
      <c r="C64" s="573" t="s">
        <v>370</v>
      </c>
      <c r="D64" s="573" t="s">
        <v>312</v>
      </c>
      <c r="E64" s="573">
        <v>15</v>
      </c>
      <c r="F64" s="573">
        <v>130</v>
      </c>
      <c r="G64" s="573" t="s">
        <v>327</v>
      </c>
      <c r="H64" s="573" t="s">
        <v>310</v>
      </c>
    </row>
    <row r="65" spans="1:8" x14ac:dyDescent="0.25">
      <c r="A65" s="573">
        <v>62</v>
      </c>
      <c r="B65" s="574" t="s">
        <v>306</v>
      </c>
      <c r="C65" s="575" t="s">
        <v>371</v>
      </c>
      <c r="D65" s="573" t="s">
        <v>312</v>
      </c>
      <c r="E65" s="575">
        <v>15</v>
      </c>
      <c r="F65" s="575">
        <v>136</v>
      </c>
      <c r="G65" s="575" t="s">
        <v>316</v>
      </c>
      <c r="H65" s="573" t="s">
        <v>310</v>
      </c>
    </row>
    <row r="66" spans="1:8" x14ac:dyDescent="0.25">
      <c r="A66" s="575">
        <v>63</v>
      </c>
      <c r="B66" s="574" t="s">
        <v>306</v>
      </c>
      <c r="C66" s="573" t="s">
        <v>372</v>
      </c>
      <c r="D66" s="573" t="s">
        <v>312</v>
      </c>
      <c r="E66" s="573">
        <v>8</v>
      </c>
      <c r="F66" s="573">
        <v>66</v>
      </c>
      <c r="G66" s="573" t="s">
        <v>316</v>
      </c>
      <c r="H66" s="573" t="s">
        <v>310</v>
      </c>
    </row>
    <row r="67" spans="1:8" x14ac:dyDescent="0.25">
      <c r="A67" s="573">
        <v>64</v>
      </c>
      <c r="B67" s="574" t="s">
        <v>306</v>
      </c>
      <c r="C67" s="573" t="s">
        <v>373</v>
      </c>
      <c r="D67" s="573" t="s">
        <v>312</v>
      </c>
      <c r="E67" s="573">
        <v>15</v>
      </c>
      <c r="F67" s="573">
        <v>116</v>
      </c>
      <c r="G67" s="573" t="s">
        <v>316</v>
      </c>
      <c r="H67" s="573" t="s">
        <v>310</v>
      </c>
    </row>
    <row r="68" spans="1:8" x14ac:dyDescent="0.25">
      <c r="A68" s="573">
        <v>65</v>
      </c>
      <c r="B68" s="574" t="s">
        <v>306</v>
      </c>
      <c r="C68" s="575" t="s">
        <v>374</v>
      </c>
      <c r="D68" s="573" t="s">
        <v>312</v>
      </c>
      <c r="E68" s="575">
        <v>15</v>
      </c>
      <c r="F68" s="575">
        <v>133</v>
      </c>
      <c r="G68" s="575" t="s">
        <v>316</v>
      </c>
      <c r="H68" s="573" t="s">
        <v>310</v>
      </c>
    </row>
    <row r="69" spans="1:8" x14ac:dyDescent="0.25">
      <c r="A69" s="575">
        <v>66</v>
      </c>
      <c r="B69" s="574" t="s">
        <v>306</v>
      </c>
      <c r="C69" s="573" t="s">
        <v>375</v>
      </c>
      <c r="D69" s="573" t="s">
        <v>312</v>
      </c>
      <c r="E69" s="573">
        <v>15</v>
      </c>
      <c r="F69" s="573">
        <v>131</v>
      </c>
      <c r="G69" s="573" t="s">
        <v>316</v>
      </c>
      <c r="H69" s="573" t="s">
        <v>310</v>
      </c>
    </row>
    <row r="70" spans="1:8" x14ac:dyDescent="0.25">
      <c r="A70" s="573">
        <v>67</v>
      </c>
      <c r="B70" s="574" t="s">
        <v>306</v>
      </c>
      <c r="C70" s="573" t="s">
        <v>395</v>
      </c>
      <c r="D70" s="573" t="s">
        <v>312</v>
      </c>
      <c r="E70" s="573">
        <v>15</v>
      </c>
      <c r="F70" s="573">
        <v>142</v>
      </c>
      <c r="G70" s="573" t="s">
        <v>316</v>
      </c>
      <c r="H70" s="573" t="s">
        <v>310</v>
      </c>
    </row>
    <row r="71" spans="1:8" x14ac:dyDescent="0.25">
      <c r="A71" s="573">
        <v>68</v>
      </c>
      <c r="B71" s="574" t="s">
        <v>306</v>
      </c>
      <c r="C71" s="575" t="s">
        <v>323</v>
      </c>
      <c r="D71" s="573" t="s">
        <v>312</v>
      </c>
      <c r="E71" s="575">
        <v>10</v>
      </c>
      <c r="F71" s="575">
        <v>137</v>
      </c>
      <c r="G71" s="575" t="s">
        <v>316</v>
      </c>
      <c r="H71" s="573" t="s">
        <v>310</v>
      </c>
    </row>
    <row r="72" spans="1:8" x14ac:dyDescent="0.25">
      <c r="A72" s="575">
        <v>69</v>
      </c>
      <c r="B72" s="574" t="s">
        <v>306</v>
      </c>
      <c r="C72" s="573" t="s">
        <v>377</v>
      </c>
      <c r="D72" s="573" t="s">
        <v>312</v>
      </c>
      <c r="E72" s="573">
        <v>15</v>
      </c>
      <c r="F72" s="573">
        <v>164</v>
      </c>
      <c r="G72" s="573" t="s">
        <v>316</v>
      </c>
      <c r="H72" s="573" t="s">
        <v>310</v>
      </c>
    </row>
    <row r="73" spans="1:8" x14ac:dyDescent="0.25">
      <c r="A73" s="573">
        <v>70</v>
      </c>
      <c r="B73" s="574" t="s">
        <v>306</v>
      </c>
      <c r="C73" s="573" t="s">
        <v>317</v>
      </c>
      <c r="D73" s="573" t="s">
        <v>318</v>
      </c>
      <c r="E73" s="573">
        <v>9</v>
      </c>
      <c r="F73" s="573">
        <v>200</v>
      </c>
      <c r="G73" s="573" t="s">
        <v>319</v>
      </c>
      <c r="H73" s="573" t="s">
        <v>310</v>
      </c>
    </row>
    <row r="74" spans="1:8" x14ac:dyDescent="0.25">
      <c r="A74" s="573">
        <v>71</v>
      </c>
      <c r="B74" s="574" t="s">
        <v>306</v>
      </c>
      <c r="C74" s="575" t="s">
        <v>325</v>
      </c>
      <c r="D74" s="573" t="s">
        <v>312</v>
      </c>
      <c r="E74" s="575">
        <v>2</v>
      </c>
      <c r="F74" s="575">
        <v>26</v>
      </c>
      <c r="G74" s="575" t="s">
        <v>313</v>
      </c>
      <c r="H74" s="573" t="s">
        <v>310</v>
      </c>
    </row>
    <row r="75" spans="1:8" x14ac:dyDescent="0.25">
      <c r="A75" s="575">
        <v>72</v>
      </c>
      <c r="B75" s="574" t="s">
        <v>306</v>
      </c>
      <c r="C75" s="573" t="s">
        <v>328</v>
      </c>
      <c r="D75" s="573" t="s">
        <v>312</v>
      </c>
      <c r="E75" s="573">
        <v>11</v>
      </c>
      <c r="F75" s="573">
        <v>14</v>
      </c>
      <c r="G75" s="573" t="s">
        <v>327</v>
      </c>
      <c r="H75" s="573" t="s">
        <v>310</v>
      </c>
    </row>
    <row r="76" spans="1:8" x14ac:dyDescent="0.25">
      <c r="A76" s="573">
        <v>73</v>
      </c>
      <c r="B76" s="574" t="s">
        <v>306</v>
      </c>
      <c r="C76" s="573" t="s">
        <v>326</v>
      </c>
      <c r="D76" s="573" t="s">
        <v>312</v>
      </c>
      <c r="E76" s="573">
        <v>2</v>
      </c>
      <c r="F76" s="573">
        <v>26</v>
      </c>
      <c r="G76" s="573" t="s">
        <v>327</v>
      </c>
      <c r="H76" s="573" t="s">
        <v>310</v>
      </c>
    </row>
    <row r="77" spans="1:8" x14ac:dyDescent="0.25">
      <c r="A77" s="573">
        <v>74</v>
      </c>
      <c r="B77" s="574" t="s">
        <v>306</v>
      </c>
      <c r="C77" s="575" t="s">
        <v>330</v>
      </c>
      <c r="D77" s="573" t="s">
        <v>312</v>
      </c>
      <c r="E77" s="575">
        <v>3</v>
      </c>
      <c r="F77" s="575">
        <v>25</v>
      </c>
      <c r="G77" s="575" t="s">
        <v>327</v>
      </c>
      <c r="H77" s="573" t="s">
        <v>310</v>
      </c>
    </row>
    <row r="78" spans="1:8" x14ac:dyDescent="0.25">
      <c r="A78" s="575">
        <v>75</v>
      </c>
      <c r="B78" s="574" t="s">
        <v>306</v>
      </c>
      <c r="C78" s="573" t="s">
        <v>329</v>
      </c>
      <c r="D78" s="573" t="s">
        <v>312</v>
      </c>
      <c r="E78" s="573">
        <v>8</v>
      </c>
      <c r="F78" s="573">
        <v>83</v>
      </c>
      <c r="G78" s="573" t="s">
        <v>327</v>
      </c>
      <c r="H78" s="573" t="s">
        <v>310</v>
      </c>
    </row>
    <row r="79" spans="1:8" x14ac:dyDescent="0.25">
      <c r="A79" s="573">
        <v>76</v>
      </c>
      <c r="B79" s="574" t="s">
        <v>306</v>
      </c>
      <c r="C79" s="573" t="s">
        <v>331</v>
      </c>
      <c r="D79" s="573" t="s">
        <v>312</v>
      </c>
      <c r="E79" s="573">
        <v>20</v>
      </c>
      <c r="F79" s="573">
        <v>116</v>
      </c>
      <c r="G79" s="573" t="s">
        <v>327</v>
      </c>
      <c r="H79" s="573" t="s">
        <v>310</v>
      </c>
    </row>
    <row r="80" spans="1:8" x14ac:dyDescent="0.25">
      <c r="A80" s="573">
        <v>77</v>
      </c>
      <c r="B80" s="574" t="s">
        <v>306</v>
      </c>
      <c r="C80" s="575" t="s">
        <v>365</v>
      </c>
      <c r="D80" s="573" t="s">
        <v>312</v>
      </c>
      <c r="E80" s="575">
        <v>2</v>
      </c>
      <c r="F80" s="575">
        <v>31</v>
      </c>
      <c r="G80" s="575" t="s">
        <v>327</v>
      </c>
      <c r="H80" s="573" t="s">
        <v>310</v>
      </c>
    </row>
    <row r="81" spans="1:8" x14ac:dyDescent="0.25">
      <c r="A81" s="575">
        <v>78</v>
      </c>
      <c r="B81" s="574" t="s">
        <v>306</v>
      </c>
      <c r="C81" s="573" t="s">
        <v>366</v>
      </c>
      <c r="D81" s="573" t="s">
        <v>312</v>
      </c>
      <c r="E81" s="573">
        <v>3</v>
      </c>
      <c r="F81" s="573">
        <v>34</v>
      </c>
      <c r="G81" s="573" t="s">
        <v>327</v>
      </c>
      <c r="H81" s="573" t="s">
        <v>310</v>
      </c>
    </row>
    <row r="82" spans="1:8" x14ac:dyDescent="0.25">
      <c r="A82" s="573">
        <v>79</v>
      </c>
      <c r="B82" s="574" t="s">
        <v>306</v>
      </c>
      <c r="C82" s="573" t="s">
        <v>367</v>
      </c>
      <c r="D82" s="573" t="s">
        <v>312</v>
      </c>
      <c r="E82" s="573">
        <v>1</v>
      </c>
      <c r="F82" s="573">
        <v>12</v>
      </c>
      <c r="G82" s="573" t="s">
        <v>327</v>
      </c>
      <c r="H82" s="573" t="s">
        <v>310</v>
      </c>
    </row>
    <row r="83" spans="1:8" x14ac:dyDescent="0.25">
      <c r="A83" s="573">
        <v>80</v>
      </c>
      <c r="B83" s="574" t="s">
        <v>306</v>
      </c>
      <c r="C83" s="575" t="s">
        <v>322</v>
      </c>
      <c r="D83" s="573" t="s">
        <v>312</v>
      </c>
      <c r="E83" s="575">
        <v>9</v>
      </c>
      <c r="F83" s="575">
        <v>132</v>
      </c>
      <c r="G83" s="575" t="s">
        <v>313</v>
      </c>
      <c r="H83" s="573" t="s">
        <v>310</v>
      </c>
    </row>
    <row r="84" spans="1:8" x14ac:dyDescent="0.25">
      <c r="A84" s="573">
        <v>82</v>
      </c>
      <c r="B84" s="574" t="s">
        <v>306</v>
      </c>
      <c r="C84" s="573" t="s">
        <v>311</v>
      </c>
      <c r="D84" s="573" t="s">
        <v>312</v>
      </c>
      <c r="E84" s="573">
        <v>8</v>
      </c>
      <c r="F84" s="573">
        <v>64</v>
      </c>
      <c r="G84" s="573" t="s">
        <v>313</v>
      </c>
      <c r="H84" s="573" t="s">
        <v>310</v>
      </c>
    </row>
    <row r="85" spans="1:8" x14ac:dyDescent="0.25">
      <c r="A85" s="573">
        <v>83</v>
      </c>
      <c r="B85" s="574" t="s">
        <v>306</v>
      </c>
      <c r="C85" s="575" t="s">
        <v>320</v>
      </c>
      <c r="D85" s="573" t="s">
        <v>312</v>
      </c>
      <c r="E85" s="575">
        <v>3</v>
      </c>
      <c r="F85" s="575">
        <v>32</v>
      </c>
      <c r="G85" s="575" t="s">
        <v>313</v>
      </c>
      <c r="H85" s="573" t="s">
        <v>310</v>
      </c>
    </row>
    <row r="86" spans="1:8" x14ac:dyDescent="0.25">
      <c r="A86" s="575">
        <v>84</v>
      </c>
      <c r="B86" s="574" t="s">
        <v>306</v>
      </c>
      <c r="C86" s="573" t="s">
        <v>324</v>
      </c>
      <c r="D86" s="573" t="s">
        <v>312</v>
      </c>
      <c r="E86" s="573">
        <v>7</v>
      </c>
      <c r="F86" s="573">
        <v>106</v>
      </c>
      <c r="G86" s="573" t="s">
        <v>313</v>
      </c>
      <c r="H86" s="573" t="s">
        <v>310</v>
      </c>
    </row>
    <row r="87" spans="1:8" x14ac:dyDescent="0.25">
      <c r="A87" s="573">
        <v>85</v>
      </c>
      <c r="B87" s="574" t="s">
        <v>362</v>
      </c>
      <c r="C87" s="573" t="s">
        <v>396</v>
      </c>
      <c r="D87" s="573" t="s">
        <v>397</v>
      </c>
      <c r="E87" s="573">
        <v>6</v>
      </c>
      <c r="F87" s="573">
        <v>129</v>
      </c>
      <c r="G87" s="573" t="s">
        <v>398</v>
      </c>
      <c r="H87" s="573" t="s">
        <v>310</v>
      </c>
    </row>
    <row r="88" spans="1:8" x14ac:dyDescent="0.25">
      <c r="A88" s="573">
        <v>86</v>
      </c>
      <c r="B88" s="576" t="s">
        <v>362</v>
      </c>
      <c r="C88" s="575" t="s">
        <v>399</v>
      </c>
      <c r="D88" s="575" t="s">
        <v>308</v>
      </c>
      <c r="E88" s="575">
        <v>1</v>
      </c>
      <c r="F88" s="575">
        <v>12</v>
      </c>
      <c r="G88" s="575" t="s">
        <v>400</v>
      </c>
      <c r="H88" s="575" t="s">
        <v>310</v>
      </c>
    </row>
    <row r="89" spans="1:8" x14ac:dyDescent="0.25">
      <c r="A89" s="575">
        <v>87</v>
      </c>
      <c r="B89" s="576" t="s">
        <v>362</v>
      </c>
      <c r="C89" s="573" t="s">
        <v>401</v>
      </c>
      <c r="D89" s="573" t="s">
        <v>312</v>
      </c>
      <c r="E89" s="573">
        <v>1</v>
      </c>
      <c r="F89" s="573">
        <v>25</v>
      </c>
      <c r="G89" s="573" t="s">
        <v>334</v>
      </c>
      <c r="H89" s="573" t="s">
        <v>310</v>
      </c>
    </row>
    <row r="90" spans="1:8" x14ac:dyDescent="0.25">
      <c r="A90" s="573">
        <v>88</v>
      </c>
      <c r="B90" s="576" t="s">
        <v>362</v>
      </c>
      <c r="C90" s="573" t="s">
        <v>402</v>
      </c>
      <c r="D90" s="573" t="s">
        <v>390</v>
      </c>
      <c r="E90" s="573">
        <v>15</v>
      </c>
      <c r="F90" s="573">
        <v>164</v>
      </c>
      <c r="G90" s="573" t="s">
        <v>403</v>
      </c>
      <c r="H90" s="573" t="s">
        <v>335</v>
      </c>
    </row>
    <row r="91" spans="1:8" x14ac:dyDescent="0.25">
      <c r="A91" s="573">
        <v>89</v>
      </c>
      <c r="B91" s="576" t="s">
        <v>362</v>
      </c>
      <c r="C91" s="575" t="s">
        <v>404</v>
      </c>
      <c r="D91" s="575" t="s">
        <v>390</v>
      </c>
      <c r="E91" s="575">
        <v>15</v>
      </c>
      <c r="F91" s="575">
        <v>135</v>
      </c>
      <c r="G91" s="575" t="s">
        <v>405</v>
      </c>
      <c r="H91" s="575" t="s">
        <v>335</v>
      </c>
    </row>
    <row r="92" spans="1:8" x14ac:dyDescent="0.25">
      <c r="A92" s="575">
        <v>90</v>
      </c>
      <c r="B92" s="576" t="s">
        <v>362</v>
      </c>
      <c r="C92" s="573" t="s">
        <v>406</v>
      </c>
      <c r="D92" s="573" t="s">
        <v>390</v>
      </c>
      <c r="E92" s="573">
        <v>15</v>
      </c>
      <c r="F92" s="573">
        <v>141</v>
      </c>
      <c r="G92" s="573" t="s">
        <v>405</v>
      </c>
      <c r="H92" s="573" t="s">
        <v>310</v>
      </c>
    </row>
    <row r="93" spans="1:8" x14ac:dyDescent="0.25">
      <c r="A93" s="573">
        <v>91</v>
      </c>
      <c r="B93" s="576" t="s">
        <v>362</v>
      </c>
      <c r="C93" s="573" t="s">
        <v>407</v>
      </c>
      <c r="D93" s="573" t="s">
        <v>390</v>
      </c>
      <c r="E93" s="573">
        <v>15</v>
      </c>
      <c r="F93" s="573">
        <v>189</v>
      </c>
      <c r="G93" s="573" t="s">
        <v>405</v>
      </c>
      <c r="H93" s="573" t="s">
        <v>310</v>
      </c>
    </row>
    <row r="94" spans="1:8" x14ac:dyDescent="0.25">
      <c r="A94" s="573">
        <v>92</v>
      </c>
      <c r="B94" s="576" t="s">
        <v>362</v>
      </c>
      <c r="C94" s="575" t="s">
        <v>408</v>
      </c>
      <c r="D94" s="573" t="s">
        <v>390</v>
      </c>
      <c r="E94" s="575">
        <v>15</v>
      </c>
      <c r="F94" s="575">
        <v>116</v>
      </c>
      <c r="G94" s="575" t="s">
        <v>405</v>
      </c>
      <c r="H94" s="575" t="s">
        <v>335</v>
      </c>
    </row>
    <row r="95" spans="1:8" x14ac:dyDescent="0.25">
      <c r="A95" s="575">
        <v>93</v>
      </c>
      <c r="B95" s="576" t="s">
        <v>362</v>
      </c>
      <c r="C95" s="573" t="s">
        <v>409</v>
      </c>
      <c r="D95" s="573" t="s">
        <v>390</v>
      </c>
      <c r="E95" s="573">
        <v>10</v>
      </c>
      <c r="F95" s="573">
        <v>104</v>
      </c>
      <c r="G95" s="573" t="s">
        <v>405</v>
      </c>
      <c r="H95" s="573" t="s">
        <v>335</v>
      </c>
    </row>
    <row r="96" spans="1:8" x14ac:dyDescent="0.25">
      <c r="A96" s="573">
        <v>94</v>
      </c>
      <c r="B96" s="576" t="s">
        <v>362</v>
      </c>
      <c r="C96" s="573" t="s">
        <v>410</v>
      </c>
      <c r="D96" s="573" t="s">
        <v>390</v>
      </c>
      <c r="E96" s="573">
        <v>15</v>
      </c>
      <c r="F96" s="573">
        <v>150</v>
      </c>
      <c r="G96" s="573" t="s">
        <v>405</v>
      </c>
      <c r="H96" s="573" t="s">
        <v>335</v>
      </c>
    </row>
    <row r="97" spans="1:8" x14ac:dyDescent="0.25">
      <c r="A97" s="573">
        <v>95</v>
      </c>
      <c r="B97" s="576" t="s">
        <v>362</v>
      </c>
      <c r="C97" s="575" t="s">
        <v>411</v>
      </c>
      <c r="D97" s="573" t="s">
        <v>390</v>
      </c>
      <c r="E97" s="575">
        <v>12</v>
      </c>
      <c r="F97" s="575">
        <v>129</v>
      </c>
      <c r="G97" s="575" t="s">
        <v>319</v>
      </c>
      <c r="H97" s="575" t="s">
        <v>335</v>
      </c>
    </row>
    <row r="98" spans="1:8" x14ac:dyDescent="0.25">
      <c r="A98" s="575">
        <v>96</v>
      </c>
      <c r="B98" s="573" t="s">
        <v>412</v>
      </c>
      <c r="C98" s="573" t="s">
        <v>413</v>
      </c>
      <c r="D98" s="573" t="s">
        <v>397</v>
      </c>
      <c r="E98" s="573">
        <v>54</v>
      </c>
      <c r="F98" s="573">
        <v>60</v>
      </c>
      <c r="G98" s="573" t="s">
        <v>358</v>
      </c>
      <c r="H98" s="573" t="s">
        <v>310</v>
      </c>
    </row>
    <row r="99" spans="1:8" x14ac:dyDescent="0.25">
      <c r="A99" s="573">
        <v>97</v>
      </c>
      <c r="B99" s="573" t="s">
        <v>412</v>
      </c>
      <c r="C99" s="573" t="s">
        <v>411</v>
      </c>
      <c r="D99" s="573" t="s">
        <v>390</v>
      </c>
      <c r="E99" s="573">
        <v>12</v>
      </c>
      <c r="F99" s="573">
        <v>129</v>
      </c>
      <c r="G99" s="573" t="s">
        <v>319</v>
      </c>
      <c r="H99" s="573" t="s">
        <v>310</v>
      </c>
    </row>
    <row r="100" spans="1:8" x14ac:dyDescent="0.25">
      <c r="A100" s="573">
        <v>98</v>
      </c>
      <c r="B100" s="573" t="s">
        <v>412</v>
      </c>
      <c r="C100" s="573" t="s">
        <v>414</v>
      </c>
      <c r="D100" s="573" t="s">
        <v>333</v>
      </c>
      <c r="E100" s="573">
        <v>1</v>
      </c>
      <c r="F100" s="573">
        <v>10</v>
      </c>
      <c r="G100" s="573" t="s">
        <v>415</v>
      </c>
      <c r="H100" s="573" t="s">
        <v>310</v>
      </c>
    </row>
    <row r="101" spans="1:8" x14ac:dyDescent="0.25">
      <c r="A101" s="575">
        <v>99</v>
      </c>
      <c r="B101" s="576" t="s">
        <v>412</v>
      </c>
      <c r="C101" s="575" t="s">
        <v>416</v>
      </c>
      <c r="D101" s="575" t="s">
        <v>390</v>
      </c>
      <c r="E101" s="575">
        <v>5</v>
      </c>
      <c r="F101" s="575">
        <v>39</v>
      </c>
      <c r="G101" s="575" t="s">
        <v>383</v>
      </c>
      <c r="H101" s="575" t="s">
        <v>335</v>
      </c>
    </row>
    <row r="102" spans="1:8" x14ac:dyDescent="0.25">
      <c r="A102" s="573">
        <v>100</v>
      </c>
      <c r="B102" s="574" t="s">
        <v>417</v>
      </c>
      <c r="C102" s="573" t="s">
        <v>418</v>
      </c>
      <c r="D102" s="573" t="s">
        <v>390</v>
      </c>
      <c r="E102" s="573">
        <v>4</v>
      </c>
      <c r="F102" s="573">
        <v>76</v>
      </c>
      <c r="G102" s="573" t="s">
        <v>327</v>
      </c>
      <c r="H102" s="573" t="s">
        <v>335</v>
      </c>
    </row>
    <row r="103" spans="1:8" x14ac:dyDescent="0.25">
      <c r="A103" s="573">
        <v>101</v>
      </c>
      <c r="B103" s="574" t="s">
        <v>417</v>
      </c>
      <c r="C103" s="573" t="s">
        <v>419</v>
      </c>
      <c r="D103" s="573" t="s">
        <v>312</v>
      </c>
      <c r="E103" s="573">
        <v>12</v>
      </c>
      <c r="F103" s="573">
        <v>140</v>
      </c>
      <c r="G103" s="573" t="s">
        <v>394</v>
      </c>
      <c r="H103" s="573" t="s">
        <v>335</v>
      </c>
    </row>
    <row r="104" spans="1:8" x14ac:dyDescent="0.25">
      <c r="A104" s="575">
        <v>102</v>
      </c>
      <c r="B104" s="574" t="s">
        <v>417</v>
      </c>
      <c r="C104" s="573" t="s">
        <v>420</v>
      </c>
      <c r="D104" s="573" t="s">
        <v>312</v>
      </c>
      <c r="E104" s="573">
        <v>15</v>
      </c>
      <c r="F104" s="573">
        <v>142</v>
      </c>
      <c r="G104" s="573" t="s">
        <v>394</v>
      </c>
      <c r="H104" s="573" t="s">
        <v>310</v>
      </c>
    </row>
    <row r="105" spans="1:8" ht="15.75" thickBot="1" x14ac:dyDescent="0.3">
      <c r="A105" s="577">
        <v>103</v>
      </c>
      <c r="B105" s="578" t="s">
        <v>417</v>
      </c>
      <c r="C105" s="577" t="s">
        <v>421</v>
      </c>
      <c r="D105" s="577" t="s">
        <v>379</v>
      </c>
      <c r="E105" s="577">
        <v>4</v>
      </c>
      <c r="F105" s="577">
        <v>78</v>
      </c>
      <c r="G105" s="577" t="s">
        <v>422</v>
      </c>
      <c r="H105" s="577" t="s">
        <v>310</v>
      </c>
    </row>
  </sheetData>
  <autoFilter ref="A3:H106"/>
  <mergeCells count="16">
    <mergeCell ref="N4:N5"/>
    <mergeCell ref="O4:O5"/>
    <mergeCell ref="A1:H2"/>
    <mergeCell ref="H3:H4"/>
    <mergeCell ref="G3:G4"/>
    <mergeCell ref="F3:F4"/>
    <mergeCell ref="E3:E4"/>
    <mergeCell ref="D3:D4"/>
    <mergeCell ref="C3:C4"/>
    <mergeCell ref="B3:B4"/>
    <mergeCell ref="A3:A4"/>
    <mergeCell ref="J7:L7"/>
    <mergeCell ref="J4:J5"/>
    <mergeCell ref="K4:K5"/>
    <mergeCell ref="L4:L5"/>
    <mergeCell ref="M4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D46" sqref="D46"/>
    </sheetView>
  </sheetViews>
  <sheetFormatPr defaultRowHeight="15" x14ac:dyDescent="0.25"/>
  <cols>
    <col min="1" max="1" width="6.7109375" customWidth="1"/>
    <col min="2" max="2" width="25.5703125" customWidth="1"/>
    <col min="3" max="3" width="19.5703125" customWidth="1"/>
    <col min="4" max="4" width="26.140625" customWidth="1"/>
    <col min="5" max="5" width="23.7109375" customWidth="1"/>
    <col min="6" max="6" width="25.42578125" customWidth="1"/>
    <col min="7" max="7" width="24.85546875" customWidth="1"/>
    <col min="8" max="8" width="20.42578125" customWidth="1"/>
    <col min="9" max="9" width="49.28515625" customWidth="1"/>
  </cols>
  <sheetData>
    <row r="1" spans="1:10" x14ac:dyDescent="0.25">
      <c r="A1" s="969" t="s">
        <v>83</v>
      </c>
      <c r="B1" s="970"/>
      <c r="C1" s="970"/>
      <c r="D1" s="970"/>
      <c r="E1" s="970"/>
      <c r="F1" s="970"/>
      <c r="G1" s="970"/>
      <c r="H1" s="970"/>
      <c r="I1" s="970"/>
      <c r="J1" s="971"/>
    </row>
    <row r="2" spans="1:10" x14ac:dyDescent="0.25">
      <c r="A2" s="972"/>
      <c r="B2" s="973"/>
      <c r="C2" s="973"/>
      <c r="D2" s="973"/>
      <c r="E2" s="973"/>
      <c r="F2" s="973"/>
      <c r="G2" s="973"/>
      <c r="H2" s="973"/>
      <c r="I2" s="973"/>
      <c r="J2" s="974"/>
    </row>
    <row r="3" spans="1:10" ht="28.5" thickBot="1" x14ac:dyDescent="0.3">
      <c r="A3" s="62"/>
      <c r="B3" s="62"/>
      <c r="C3" s="62"/>
      <c r="D3" s="975" t="s">
        <v>135</v>
      </c>
      <c r="E3" s="976"/>
      <c r="F3" s="976"/>
      <c r="G3" s="976"/>
      <c r="H3" s="977"/>
      <c r="I3" s="62"/>
      <c r="J3" s="62"/>
    </row>
    <row r="4" spans="1:10" ht="26.25" thickBot="1" x14ac:dyDescent="0.3">
      <c r="A4" s="63" t="s">
        <v>84</v>
      </c>
      <c r="B4" s="64" t="s">
        <v>118</v>
      </c>
      <c r="C4" s="64" t="s">
        <v>85</v>
      </c>
      <c r="D4" s="23" t="s">
        <v>86</v>
      </c>
      <c r="E4" s="65" t="s">
        <v>87</v>
      </c>
      <c r="F4" s="66" t="s">
        <v>120</v>
      </c>
      <c r="G4" s="66" t="s">
        <v>121</v>
      </c>
      <c r="H4" s="67" t="s">
        <v>88</v>
      </c>
      <c r="I4" s="22" t="s">
        <v>89</v>
      </c>
    </row>
    <row r="5" spans="1:10" x14ac:dyDescent="0.25">
      <c r="A5" s="963">
        <v>1</v>
      </c>
      <c r="B5" s="928" t="s">
        <v>122</v>
      </c>
      <c r="C5" s="958" t="s">
        <v>123</v>
      </c>
      <c r="D5" s="986" t="s">
        <v>124</v>
      </c>
      <c r="E5" s="966">
        <v>41</v>
      </c>
      <c r="F5" s="966">
        <v>17</v>
      </c>
      <c r="G5" s="966">
        <f>E5-F5</f>
        <v>24</v>
      </c>
      <c r="H5" s="899"/>
      <c r="I5" s="149"/>
    </row>
    <row r="6" spans="1:10" x14ac:dyDescent="0.25">
      <c r="A6" s="964"/>
      <c r="B6" s="929"/>
      <c r="C6" s="959"/>
      <c r="D6" s="987"/>
      <c r="E6" s="954"/>
      <c r="F6" s="954"/>
      <c r="G6" s="954"/>
      <c r="H6" s="900"/>
      <c r="I6" s="150"/>
    </row>
    <row r="7" spans="1:10" ht="15.75" thickBot="1" x14ac:dyDescent="0.3">
      <c r="A7" s="964"/>
      <c r="B7" s="929"/>
      <c r="C7" s="960"/>
      <c r="D7" s="51" t="s">
        <v>125</v>
      </c>
      <c r="E7" s="31">
        <v>25</v>
      </c>
      <c r="F7" s="31">
        <v>19</v>
      </c>
      <c r="G7" s="31">
        <f>E7-F7</f>
        <v>6</v>
      </c>
      <c r="H7" s="900"/>
      <c r="I7" s="984"/>
    </row>
    <row r="8" spans="1:10" ht="15.75" thickBot="1" x14ac:dyDescent="0.3">
      <c r="A8" s="965"/>
      <c r="B8" s="929"/>
      <c r="C8" s="961" t="s">
        <v>117</v>
      </c>
      <c r="D8" s="962"/>
      <c r="E8" s="46">
        <f>SUM(E5:E7)</f>
        <v>66</v>
      </c>
      <c r="F8" s="46">
        <f>SUM(F5:F7)</f>
        <v>36</v>
      </c>
      <c r="G8" s="47">
        <f>E8-F8</f>
        <v>30</v>
      </c>
      <c r="H8" s="941"/>
      <c r="I8" s="985"/>
    </row>
    <row r="9" spans="1:10" x14ac:dyDescent="0.25">
      <c r="A9" s="992">
        <v>2</v>
      </c>
      <c r="B9" s="929"/>
      <c r="C9" s="958" t="s">
        <v>126</v>
      </c>
      <c r="D9" s="50" t="s">
        <v>124</v>
      </c>
      <c r="E9" s="43">
        <v>745</v>
      </c>
      <c r="F9" s="44">
        <f>E9-G9</f>
        <v>716</v>
      </c>
      <c r="G9" s="44">
        <v>29</v>
      </c>
      <c r="H9" s="899"/>
      <c r="I9" s="149"/>
    </row>
    <row r="10" spans="1:10" ht="15" customHeight="1" x14ac:dyDescent="0.25">
      <c r="A10" s="993"/>
      <c r="B10" s="929"/>
      <c r="C10" s="959"/>
      <c r="D10" s="952" t="s">
        <v>127</v>
      </c>
      <c r="E10" s="995">
        <v>100</v>
      </c>
      <c r="F10" s="995">
        <v>100</v>
      </c>
      <c r="G10" s="995">
        <v>0</v>
      </c>
      <c r="H10" s="900"/>
      <c r="I10" s="988"/>
    </row>
    <row r="11" spans="1:10" ht="15.75" thickBot="1" x14ac:dyDescent="0.3">
      <c r="A11" s="993"/>
      <c r="B11" s="929"/>
      <c r="C11" s="960"/>
      <c r="D11" s="953"/>
      <c r="E11" s="996"/>
      <c r="F11" s="996"/>
      <c r="G11" s="996"/>
      <c r="H11" s="900"/>
      <c r="I11" s="989"/>
    </row>
    <row r="12" spans="1:10" ht="15.75" thickBot="1" x14ac:dyDescent="0.3">
      <c r="A12" s="994"/>
      <c r="B12" s="929"/>
      <c r="C12" s="961" t="s">
        <v>117</v>
      </c>
      <c r="D12" s="962"/>
      <c r="E12" s="46">
        <f>SUM(E9:E11)</f>
        <v>845</v>
      </c>
      <c r="F12" s="46">
        <f>SUM(F9:F11)</f>
        <v>816</v>
      </c>
      <c r="G12" s="47">
        <f>SUM(G9:G11)</f>
        <v>29</v>
      </c>
      <c r="H12" s="941"/>
      <c r="I12" s="990"/>
    </row>
    <row r="13" spans="1:10" x14ac:dyDescent="0.25">
      <c r="A13" s="991">
        <v>3</v>
      </c>
      <c r="B13" s="929"/>
      <c r="C13" s="979" t="s">
        <v>90</v>
      </c>
      <c r="D13" s="48" t="s">
        <v>28</v>
      </c>
      <c r="E13" s="43">
        <v>10</v>
      </c>
      <c r="F13" s="43" t="s">
        <v>131</v>
      </c>
      <c r="G13" s="43" t="s">
        <v>131</v>
      </c>
      <c r="H13" s="899"/>
      <c r="I13" s="955" t="s">
        <v>133</v>
      </c>
    </row>
    <row r="14" spans="1:10" x14ac:dyDescent="0.25">
      <c r="A14" s="964"/>
      <c r="B14" s="929"/>
      <c r="C14" s="980"/>
      <c r="D14" s="29" t="s">
        <v>26</v>
      </c>
      <c r="E14" s="25">
        <v>3</v>
      </c>
      <c r="F14" s="25" t="s">
        <v>131</v>
      </c>
      <c r="G14" s="25" t="s">
        <v>131</v>
      </c>
      <c r="H14" s="900"/>
      <c r="I14" s="956"/>
    </row>
    <row r="15" spans="1:10" x14ac:dyDescent="0.25">
      <c r="A15" s="964"/>
      <c r="B15" s="929"/>
      <c r="C15" s="980"/>
      <c r="D15" s="29" t="s">
        <v>24</v>
      </c>
      <c r="E15" s="25">
        <v>3</v>
      </c>
      <c r="F15" s="25" t="s">
        <v>131</v>
      </c>
      <c r="G15" s="25" t="s">
        <v>131</v>
      </c>
      <c r="H15" s="978"/>
      <c r="I15" s="956"/>
    </row>
    <row r="16" spans="1:10" x14ac:dyDescent="0.25">
      <c r="A16" s="964"/>
      <c r="B16" s="929"/>
      <c r="C16" s="980"/>
      <c r="D16" s="52" t="s">
        <v>23</v>
      </c>
      <c r="E16" s="53">
        <v>10</v>
      </c>
      <c r="F16" s="53" t="s">
        <v>131</v>
      </c>
      <c r="G16" s="53" t="s">
        <v>131</v>
      </c>
      <c r="H16" s="55" t="s">
        <v>132</v>
      </c>
      <c r="I16" s="956"/>
    </row>
    <row r="17" spans="1:9" x14ac:dyDescent="0.25">
      <c r="A17" s="964"/>
      <c r="B17" s="929"/>
      <c r="C17" s="980"/>
      <c r="D17" s="29" t="s">
        <v>128</v>
      </c>
      <c r="E17" s="25">
        <v>5</v>
      </c>
      <c r="F17" s="25" t="s">
        <v>131</v>
      </c>
      <c r="G17" s="25" t="s">
        <v>131</v>
      </c>
      <c r="H17" s="982"/>
      <c r="I17" s="956"/>
    </row>
    <row r="18" spans="1:9" x14ac:dyDescent="0.25">
      <c r="A18" s="964"/>
      <c r="B18" s="929"/>
      <c r="C18" s="980"/>
      <c r="D18" s="29" t="s">
        <v>129</v>
      </c>
      <c r="E18" s="25">
        <v>4</v>
      </c>
      <c r="F18" s="32">
        <f>E18-G18</f>
        <v>2</v>
      </c>
      <c r="G18" s="32">
        <v>2</v>
      </c>
      <c r="H18" s="983"/>
      <c r="I18" s="956"/>
    </row>
    <row r="19" spans="1:9" ht="15.75" thickBot="1" x14ac:dyDescent="0.3">
      <c r="A19" s="964"/>
      <c r="B19" s="929"/>
      <c r="C19" s="981"/>
      <c r="D19" s="49" t="s">
        <v>130</v>
      </c>
      <c r="E19" s="31">
        <v>3</v>
      </c>
      <c r="F19" s="40" t="s">
        <v>131</v>
      </c>
      <c r="G19" s="40" t="s">
        <v>131</v>
      </c>
      <c r="H19" s="983"/>
      <c r="I19" s="956"/>
    </row>
    <row r="20" spans="1:9" ht="15.75" thickBot="1" x14ac:dyDescent="0.3">
      <c r="A20" s="965"/>
      <c r="B20" s="930"/>
      <c r="C20" s="945" t="s">
        <v>117</v>
      </c>
      <c r="D20" s="946"/>
      <c r="E20" s="56">
        <f>SUM(E13:E19)</f>
        <v>38</v>
      </c>
      <c r="F20" s="56">
        <f>SUM(F17:F19)</f>
        <v>2</v>
      </c>
      <c r="G20" s="57">
        <f>SUM(G17:G19)</f>
        <v>2</v>
      </c>
      <c r="H20" s="983"/>
      <c r="I20" s="957"/>
    </row>
    <row r="21" spans="1:9" x14ac:dyDescent="0.25">
      <c r="A21" s="950">
        <v>4</v>
      </c>
      <c r="B21" s="947" t="s">
        <v>119</v>
      </c>
      <c r="C21" s="958" t="s">
        <v>108</v>
      </c>
      <c r="D21" s="87" t="s">
        <v>97</v>
      </c>
      <c r="E21" s="60">
        <v>1</v>
      </c>
      <c r="F21" s="61">
        <v>1</v>
      </c>
      <c r="G21" s="43" t="s">
        <v>131</v>
      </c>
      <c r="H21" s="27" t="s">
        <v>162</v>
      </c>
      <c r="I21" s="955" t="s">
        <v>134</v>
      </c>
    </row>
    <row r="22" spans="1:9" x14ac:dyDescent="0.25">
      <c r="A22" s="950"/>
      <c r="B22" s="948"/>
      <c r="C22" s="959"/>
      <c r="D22" s="88" t="s">
        <v>98</v>
      </c>
      <c r="E22" s="58">
        <v>7</v>
      </c>
      <c r="F22" s="59">
        <v>7</v>
      </c>
      <c r="G22" s="25" t="s">
        <v>131</v>
      </c>
      <c r="H22" s="27">
        <v>44523</v>
      </c>
      <c r="I22" s="956"/>
    </row>
    <row r="23" spans="1:9" x14ac:dyDescent="0.25">
      <c r="A23" s="950"/>
      <c r="B23" s="948"/>
      <c r="C23" s="959"/>
      <c r="D23" s="88" t="s">
        <v>99</v>
      </c>
      <c r="E23" s="58">
        <v>3</v>
      </c>
      <c r="F23" s="59">
        <v>3</v>
      </c>
      <c r="G23" s="25" t="s">
        <v>131</v>
      </c>
      <c r="H23" s="27">
        <v>44523</v>
      </c>
      <c r="I23" s="956"/>
    </row>
    <row r="24" spans="1:9" x14ac:dyDescent="0.25">
      <c r="A24" s="950"/>
      <c r="B24" s="948"/>
      <c r="C24" s="959"/>
      <c r="D24" s="88" t="s">
        <v>100</v>
      </c>
      <c r="E24" s="58">
        <v>5</v>
      </c>
      <c r="F24" s="59">
        <v>5</v>
      </c>
      <c r="G24" s="25" t="s">
        <v>131</v>
      </c>
      <c r="H24" s="27">
        <v>44523</v>
      </c>
      <c r="I24" s="956"/>
    </row>
    <row r="25" spans="1:9" ht="15.75" thickBot="1" x14ac:dyDescent="0.3">
      <c r="A25" s="950"/>
      <c r="B25" s="948"/>
      <c r="C25" s="960"/>
      <c r="D25" s="89" t="s">
        <v>101</v>
      </c>
      <c r="E25" s="68">
        <v>1</v>
      </c>
      <c r="F25" s="69">
        <v>1</v>
      </c>
      <c r="G25" s="40" t="s">
        <v>131</v>
      </c>
      <c r="H25" s="39"/>
      <c r="I25" s="956"/>
    </row>
    <row r="26" spans="1:9" ht="15.75" thickBot="1" x14ac:dyDescent="0.3">
      <c r="A26" s="951"/>
      <c r="B26" s="949"/>
      <c r="C26" s="945" t="s">
        <v>117</v>
      </c>
      <c r="D26" s="946"/>
      <c r="E26" s="56">
        <f>SUM(E21:E25)</f>
        <v>17</v>
      </c>
      <c r="F26" s="56">
        <f>SUM(F21:F25)</f>
        <v>17</v>
      </c>
      <c r="G26" s="57">
        <f>SUM(G23:G25)</f>
        <v>0</v>
      </c>
      <c r="H26" s="54"/>
      <c r="I26" s="957"/>
    </row>
    <row r="27" spans="1:9" x14ac:dyDescent="0.25">
      <c r="A27" s="963">
        <v>5</v>
      </c>
      <c r="B27" s="928" t="s">
        <v>158</v>
      </c>
      <c r="C27" s="958" t="s">
        <v>110</v>
      </c>
      <c r="D27" s="85" t="s">
        <v>144</v>
      </c>
      <c r="E27" s="71">
        <v>1</v>
      </c>
      <c r="F27" s="71">
        <v>1</v>
      </c>
      <c r="G27" s="44" t="s">
        <v>131</v>
      </c>
      <c r="H27" s="966" t="s">
        <v>136</v>
      </c>
      <c r="I27" s="955" t="s">
        <v>134</v>
      </c>
    </row>
    <row r="28" spans="1:9" x14ac:dyDescent="0.25">
      <c r="A28" s="964"/>
      <c r="B28" s="929"/>
      <c r="C28" s="959"/>
      <c r="D28" s="30" t="s">
        <v>145</v>
      </c>
      <c r="E28" s="70">
        <v>1</v>
      </c>
      <c r="F28" s="70">
        <v>1</v>
      </c>
      <c r="G28" s="32" t="s">
        <v>131</v>
      </c>
      <c r="H28" s="954"/>
      <c r="I28" s="956"/>
    </row>
    <row r="29" spans="1:9" x14ac:dyDescent="0.25">
      <c r="A29" s="964"/>
      <c r="B29" s="929"/>
      <c r="C29" s="959"/>
      <c r="D29" s="30" t="s">
        <v>146</v>
      </c>
      <c r="E29" s="70">
        <v>1</v>
      </c>
      <c r="F29" s="70">
        <v>1</v>
      </c>
      <c r="G29" s="32" t="s">
        <v>131</v>
      </c>
      <c r="H29" s="954"/>
      <c r="I29" s="956"/>
    </row>
    <row r="30" spans="1:9" x14ac:dyDescent="0.25">
      <c r="A30" s="964"/>
      <c r="B30" s="929"/>
      <c r="C30" s="959"/>
      <c r="D30" s="30" t="s">
        <v>147</v>
      </c>
      <c r="E30" s="70">
        <v>1</v>
      </c>
      <c r="F30" s="70">
        <v>1</v>
      </c>
      <c r="G30" s="32" t="s">
        <v>131</v>
      </c>
      <c r="H30" s="954"/>
      <c r="I30" s="956"/>
    </row>
    <row r="31" spans="1:9" ht="15.75" thickBot="1" x14ac:dyDescent="0.3">
      <c r="A31" s="964"/>
      <c r="B31" s="929"/>
      <c r="C31" s="960"/>
      <c r="D31" s="86" t="s">
        <v>148</v>
      </c>
      <c r="E31" s="72">
        <v>1</v>
      </c>
      <c r="F31" s="72">
        <v>1</v>
      </c>
      <c r="G31" s="31" t="s">
        <v>131</v>
      </c>
      <c r="H31" s="954"/>
      <c r="I31" s="956"/>
    </row>
    <row r="32" spans="1:9" ht="15.75" thickBot="1" x14ac:dyDescent="0.3">
      <c r="A32" s="965"/>
      <c r="B32" s="929"/>
      <c r="C32" s="961" t="s">
        <v>117</v>
      </c>
      <c r="D32" s="962"/>
      <c r="E32" s="46">
        <f>SUM(E27:E31)</f>
        <v>5</v>
      </c>
      <c r="F32" s="46">
        <f>SUM(F27:F31)</f>
        <v>5</v>
      </c>
      <c r="G32" s="47"/>
      <c r="H32" s="967"/>
      <c r="I32" s="957"/>
    </row>
    <row r="33" spans="1:9" x14ac:dyDescent="0.25">
      <c r="A33" s="950">
        <v>6</v>
      </c>
      <c r="B33" s="929"/>
      <c r="C33" s="968" t="s">
        <v>109</v>
      </c>
      <c r="D33" s="82" t="s">
        <v>139</v>
      </c>
      <c r="E33" s="76">
        <v>1</v>
      </c>
      <c r="F33" s="76">
        <v>1</v>
      </c>
      <c r="G33" s="33" t="s">
        <v>131</v>
      </c>
      <c r="H33" s="909"/>
      <c r="I33" s="955" t="s">
        <v>134</v>
      </c>
    </row>
    <row r="34" spans="1:9" x14ac:dyDescent="0.25">
      <c r="A34" s="950"/>
      <c r="B34" s="929"/>
      <c r="C34" s="959"/>
      <c r="D34" s="83" t="s">
        <v>140</v>
      </c>
      <c r="E34" s="73">
        <v>1</v>
      </c>
      <c r="F34" s="73">
        <v>1</v>
      </c>
      <c r="G34" s="32" t="s">
        <v>131</v>
      </c>
      <c r="H34" s="934"/>
      <c r="I34" s="956"/>
    </row>
    <row r="35" spans="1:9" x14ac:dyDescent="0.25">
      <c r="A35" s="950"/>
      <c r="B35" s="929"/>
      <c r="C35" s="959"/>
      <c r="D35" s="83" t="s">
        <v>141</v>
      </c>
      <c r="E35" s="74">
        <v>1</v>
      </c>
      <c r="F35" s="74">
        <v>1</v>
      </c>
      <c r="G35" s="32" t="s">
        <v>131</v>
      </c>
      <c r="H35" s="934"/>
      <c r="I35" s="956"/>
    </row>
    <row r="36" spans="1:9" x14ac:dyDescent="0.25">
      <c r="A36" s="950"/>
      <c r="B36" s="929"/>
      <c r="C36" s="959"/>
      <c r="D36" s="83" t="s">
        <v>142</v>
      </c>
      <c r="E36" s="74">
        <v>1</v>
      </c>
      <c r="F36" s="74">
        <v>1</v>
      </c>
      <c r="G36" s="32" t="s">
        <v>131</v>
      </c>
      <c r="H36" s="934"/>
      <c r="I36" s="956"/>
    </row>
    <row r="37" spans="1:9" ht="15.75" thickBot="1" x14ac:dyDescent="0.3">
      <c r="A37" s="950"/>
      <c r="B37" s="929"/>
      <c r="C37" s="960"/>
      <c r="D37" s="84" t="s">
        <v>143</v>
      </c>
      <c r="E37" s="75">
        <v>1</v>
      </c>
      <c r="F37" s="75">
        <v>1</v>
      </c>
      <c r="G37" s="40" t="s">
        <v>131</v>
      </c>
      <c r="H37" s="934"/>
      <c r="I37" s="956"/>
    </row>
    <row r="38" spans="1:9" x14ac:dyDescent="0.25">
      <c r="A38" s="950"/>
      <c r="B38" s="929"/>
      <c r="C38" s="911" t="s">
        <v>117</v>
      </c>
      <c r="D38" s="912"/>
      <c r="E38" s="79">
        <f>SUM(E33:E37)</f>
        <v>5</v>
      </c>
      <c r="F38" s="92">
        <f>SUM(F33:F37)</f>
        <v>5</v>
      </c>
      <c r="G38" s="81"/>
      <c r="H38" s="940"/>
      <c r="I38" s="957"/>
    </row>
    <row r="39" spans="1:9" ht="26.25" customHeight="1" x14ac:dyDescent="0.25">
      <c r="A39" s="931">
        <v>8</v>
      </c>
      <c r="B39" s="929"/>
      <c r="C39" s="113" t="s">
        <v>111</v>
      </c>
      <c r="D39" s="90" t="s">
        <v>149</v>
      </c>
      <c r="E39" s="74">
        <v>1</v>
      </c>
      <c r="F39" s="74">
        <v>1</v>
      </c>
      <c r="G39" s="29"/>
      <c r="H39" s="39"/>
      <c r="I39" s="29"/>
    </row>
    <row r="40" spans="1:9" ht="15" customHeight="1" x14ac:dyDescent="0.25">
      <c r="A40" s="932"/>
      <c r="B40" s="929"/>
      <c r="C40" s="944" t="s">
        <v>112</v>
      </c>
      <c r="D40" s="942" t="s">
        <v>150</v>
      </c>
      <c r="E40" s="937">
        <v>1</v>
      </c>
      <c r="F40" s="937">
        <v>1</v>
      </c>
      <c r="G40" s="934"/>
      <c r="H40" s="39"/>
      <c r="I40" s="954" t="s">
        <v>156</v>
      </c>
    </row>
    <row r="41" spans="1:9" ht="15" customHeight="1" x14ac:dyDescent="0.25">
      <c r="A41" s="932"/>
      <c r="B41" s="929"/>
      <c r="C41" s="944"/>
      <c r="D41" s="942"/>
      <c r="E41" s="937"/>
      <c r="F41" s="937"/>
      <c r="G41" s="934"/>
      <c r="H41" s="39"/>
      <c r="I41" s="954"/>
    </row>
    <row r="42" spans="1:9" x14ac:dyDescent="0.25">
      <c r="A42" s="932"/>
      <c r="B42" s="929"/>
      <c r="C42" s="944"/>
      <c r="D42" s="29" t="s">
        <v>151</v>
      </c>
      <c r="E42" s="73">
        <v>1</v>
      </c>
      <c r="F42" s="73">
        <v>1</v>
      </c>
      <c r="G42" s="29"/>
      <c r="H42" s="39"/>
      <c r="I42" s="954"/>
    </row>
    <row r="43" spans="1:9" x14ac:dyDescent="0.25">
      <c r="A43" s="932"/>
      <c r="B43" s="929"/>
      <c r="C43" s="943" t="s">
        <v>138</v>
      </c>
      <c r="D43" s="29" t="s">
        <v>150</v>
      </c>
      <c r="E43" s="74">
        <v>3</v>
      </c>
      <c r="F43" s="74">
        <v>3</v>
      </c>
      <c r="G43" s="29"/>
      <c r="H43" s="39"/>
      <c r="I43" s="934" t="s">
        <v>156</v>
      </c>
    </row>
    <row r="44" spans="1:9" x14ac:dyDescent="0.25">
      <c r="A44" s="932"/>
      <c r="B44" s="929"/>
      <c r="C44" s="943"/>
      <c r="D44" s="29" t="s">
        <v>151</v>
      </c>
      <c r="E44" s="91">
        <v>1</v>
      </c>
      <c r="F44" s="91">
        <v>1</v>
      </c>
      <c r="G44" s="29"/>
      <c r="H44" s="39"/>
      <c r="I44" s="934"/>
    </row>
    <row r="45" spans="1:9" x14ac:dyDescent="0.25">
      <c r="A45" s="932"/>
      <c r="B45" s="929"/>
      <c r="C45" s="938" t="s">
        <v>104</v>
      </c>
      <c r="D45" s="83" t="s">
        <v>152</v>
      </c>
      <c r="E45" s="74">
        <v>2</v>
      </c>
      <c r="F45" s="74">
        <v>2</v>
      </c>
      <c r="G45" s="29"/>
      <c r="H45" s="39"/>
      <c r="I45" s="30" t="s">
        <v>102</v>
      </c>
    </row>
    <row r="46" spans="1:9" x14ac:dyDescent="0.25">
      <c r="A46" s="932"/>
      <c r="B46" s="929"/>
      <c r="C46" s="938"/>
      <c r="D46" s="83" t="s">
        <v>153</v>
      </c>
      <c r="E46" s="74">
        <v>2</v>
      </c>
      <c r="F46" s="74">
        <v>2</v>
      </c>
      <c r="G46" s="29"/>
      <c r="H46" s="39"/>
      <c r="I46" s="30"/>
    </row>
    <row r="47" spans="1:9" x14ac:dyDescent="0.25">
      <c r="A47" s="932"/>
      <c r="B47" s="929"/>
      <c r="C47" s="938"/>
      <c r="D47" s="83" t="s">
        <v>154</v>
      </c>
      <c r="E47" s="74">
        <v>2</v>
      </c>
      <c r="F47" s="74">
        <v>2</v>
      </c>
      <c r="G47" s="29"/>
      <c r="H47" s="39"/>
      <c r="I47" s="93" t="s">
        <v>113</v>
      </c>
    </row>
    <row r="48" spans="1:9" ht="15.75" thickBot="1" x14ac:dyDescent="0.3">
      <c r="A48" s="933"/>
      <c r="B48" s="929"/>
      <c r="C48" s="939"/>
      <c r="D48" s="84" t="s">
        <v>155</v>
      </c>
      <c r="E48" s="75">
        <v>2</v>
      </c>
      <c r="F48" s="75">
        <v>2</v>
      </c>
      <c r="G48" s="49"/>
      <c r="H48" s="95">
        <v>44398</v>
      </c>
      <c r="I48" s="94" t="s">
        <v>103</v>
      </c>
    </row>
    <row r="49" spans="1:9" x14ac:dyDescent="0.25">
      <c r="A49" s="916">
        <v>9</v>
      </c>
      <c r="B49" s="929"/>
      <c r="C49" s="911" t="s">
        <v>117</v>
      </c>
      <c r="D49" s="912"/>
      <c r="E49" s="56">
        <f>SUM(E39:E48)</f>
        <v>15</v>
      </c>
      <c r="F49" s="56">
        <f>SUM(F39:F48)</f>
        <v>15</v>
      </c>
      <c r="G49" s="57"/>
      <c r="H49" s="940"/>
      <c r="I49" s="49"/>
    </row>
    <row r="50" spans="1:9" x14ac:dyDescent="0.25">
      <c r="A50" s="917"/>
      <c r="B50" s="929"/>
      <c r="C50" s="935" t="s">
        <v>106</v>
      </c>
      <c r="D50" s="96" t="s">
        <v>157</v>
      </c>
      <c r="E50" s="73">
        <v>1</v>
      </c>
      <c r="F50" s="73">
        <v>1</v>
      </c>
      <c r="G50" s="29"/>
      <c r="H50" s="902"/>
      <c r="I50" s="97" t="s">
        <v>93</v>
      </c>
    </row>
    <row r="51" spans="1:9" ht="15.75" thickBot="1" x14ac:dyDescent="0.3">
      <c r="A51" s="917"/>
      <c r="B51" s="929"/>
      <c r="C51" s="936"/>
      <c r="D51" s="114" t="s">
        <v>94</v>
      </c>
      <c r="E51" s="99">
        <v>1</v>
      </c>
      <c r="F51" s="99">
        <v>1</v>
      </c>
      <c r="G51" s="49"/>
      <c r="H51" s="902"/>
      <c r="I51" s="98" t="s">
        <v>95</v>
      </c>
    </row>
    <row r="52" spans="1:9" ht="15.75" thickBot="1" x14ac:dyDescent="0.3">
      <c r="A52" s="917"/>
      <c r="B52" s="929"/>
      <c r="C52" s="920" t="s">
        <v>117</v>
      </c>
      <c r="D52" s="906"/>
      <c r="E52" s="78">
        <f>SUM(E50:E51)</f>
        <v>2</v>
      </c>
      <c r="F52" s="78">
        <f>SUM(F50:F51)</f>
        <v>2</v>
      </c>
      <c r="G52" s="77"/>
      <c r="H52" s="941"/>
      <c r="I52" s="29"/>
    </row>
    <row r="53" spans="1:9" x14ac:dyDescent="0.25">
      <c r="A53" s="925">
        <v>10</v>
      </c>
      <c r="B53" s="928" t="s">
        <v>159</v>
      </c>
      <c r="C53" s="921" t="s">
        <v>137</v>
      </c>
      <c r="D53" s="923" t="s">
        <v>125</v>
      </c>
      <c r="E53" s="907">
        <v>1</v>
      </c>
      <c r="F53" s="907">
        <v>1</v>
      </c>
      <c r="G53" s="909"/>
      <c r="H53" s="901"/>
      <c r="I53" s="903" t="s">
        <v>134</v>
      </c>
    </row>
    <row r="54" spans="1:9" ht="15.75" thickBot="1" x14ac:dyDescent="0.3">
      <c r="A54" s="926"/>
      <c r="B54" s="929"/>
      <c r="C54" s="922"/>
      <c r="D54" s="924"/>
      <c r="E54" s="908"/>
      <c r="F54" s="908"/>
      <c r="G54" s="910"/>
      <c r="H54" s="902"/>
      <c r="I54" s="904"/>
    </row>
    <row r="55" spans="1:9" ht="15.75" thickBot="1" x14ac:dyDescent="0.3">
      <c r="A55" s="926"/>
      <c r="B55" s="929"/>
      <c r="C55" s="905" t="s">
        <v>117</v>
      </c>
      <c r="D55" s="906"/>
      <c r="E55" s="78">
        <f>SUM(E53)</f>
        <v>1</v>
      </c>
      <c r="F55" s="78">
        <f>SUM(F53)</f>
        <v>1</v>
      </c>
      <c r="G55" s="77"/>
      <c r="H55" s="902"/>
      <c r="I55" s="904"/>
    </row>
    <row r="56" spans="1:9" x14ac:dyDescent="0.25">
      <c r="A56" s="926"/>
      <c r="B56" s="929"/>
      <c r="C56" s="918" t="s">
        <v>105</v>
      </c>
      <c r="D56" s="82" t="s">
        <v>152</v>
      </c>
      <c r="E56" s="100">
        <v>7</v>
      </c>
      <c r="F56" s="100">
        <v>7</v>
      </c>
      <c r="G56" s="41"/>
      <c r="H56" s="101" t="s">
        <v>91</v>
      </c>
      <c r="I56" s="97" t="s">
        <v>92</v>
      </c>
    </row>
    <row r="57" spans="1:9" x14ac:dyDescent="0.25">
      <c r="A57" s="926"/>
      <c r="B57" s="929"/>
      <c r="C57" s="914"/>
      <c r="D57" s="83" t="s">
        <v>153</v>
      </c>
      <c r="E57" s="74">
        <v>7</v>
      </c>
      <c r="F57" s="74">
        <v>7</v>
      </c>
      <c r="G57" s="29"/>
      <c r="H57" s="101"/>
      <c r="I57" s="97"/>
    </row>
    <row r="58" spans="1:9" x14ac:dyDescent="0.25">
      <c r="A58" s="926"/>
      <c r="B58" s="929"/>
      <c r="C58" s="914"/>
      <c r="D58" s="83" t="s">
        <v>154</v>
      </c>
      <c r="E58" s="74">
        <v>7</v>
      </c>
      <c r="F58" s="74">
        <v>7</v>
      </c>
      <c r="G58" s="29"/>
      <c r="H58" s="101"/>
      <c r="I58" s="97"/>
    </row>
    <row r="59" spans="1:9" ht="15.75" thickBot="1" x14ac:dyDescent="0.3">
      <c r="A59" s="926"/>
      <c r="B59" s="929"/>
      <c r="C59" s="919"/>
      <c r="D59" s="84" t="s">
        <v>155</v>
      </c>
      <c r="E59" s="75">
        <v>7</v>
      </c>
      <c r="F59" s="75">
        <v>7</v>
      </c>
      <c r="G59" s="49"/>
      <c r="H59" s="95">
        <v>44575</v>
      </c>
      <c r="I59" s="102" t="s">
        <v>160</v>
      </c>
    </row>
    <row r="60" spans="1:9" ht="15.75" thickBot="1" x14ac:dyDescent="0.3">
      <c r="A60" s="926"/>
      <c r="B60" s="929"/>
      <c r="C60" s="911" t="s">
        <v>117</v>
      </c>
      <c r="D60" s="912"/>
      <c r="E60" s="80">
        <f>SUM(E56:E59)</f>
        <v>28</v>
      </c>
      <c r="F60" s="80">
        <f>SUM(F56:F59)</f>
        <v>28</v>
      </c>
      <c r="G60" s="103"/>
      <c r="H60" s="49"/>
      <c r="I60" s="49"/>
    </row>
    <row r="61" spans="1:9" x14ac:dyDescent="0.25">
      <c r="A61" s="926"/>
      <c r="B61" s="929"/>
      <c r="C61" s="913" t="s">
        <v>107</v>
      </c>
      <c r="D61" s="105" t="s">
        <v>161</v>
      </c>
      <c r="E61" s="106">
        <v>1</v>
      </c>
      <c r="F61" s="106">
        <v>1</v>
      </c>
      <c r="G61" s="48"/>
      <c r="H61" s="899"/>
      <c r="I61" s="107" t="s">
        <v>96</v>
      </c>
    </row>
    <row r="62" spans="1:9" x14ac:dyDescent="0.25">
      <c r="A62" s="926"/>
      <c r="B62" s="929"/>
      <c r="C62" s="914"/>
      <c r="D62" s="104" t="s">
        <v>94</v>
      </c>
      <c r="E62" s="74">
        <v>0</v>
      </c>
      <c r="F62" s="74">
        <v>0</v>
      </c>
      <c r="G62" s="29"/>
      <c r="H62" s="900"/>
      <c r="I62" s="42"/>
    </row>
    <row r="63" spans="1:9" x14ac:dyDescent="0.25">
      <c r="A63" s="926"/>
      <c r="B63" s="929"/>
      <c r="C63" s="914"/>
      <c r="D63" s="104" t="s">
        <v>157</v>
      </c>
      <c r="E63" s="74">
        <v>1</v>
      </c>
      <c r="F63" s="74">
        <v>1</v>
      </c>
      <c r="G63" s="29"/>
      <c r="H63" s="900"/>
      <c r="I63" s="42"/>
    </row>
    <row r="64" spans="1:9" ht="15.75" thickBot="1" x14ac:dyDescent="0.3">
      <c r="A64" s="926"/>
      <c r="B64" s="929"/>
      <c r="C64" s="915"/>
      <c r="D64" s="108" t="s">
        <v>94</v>
      </c>
      <c r="E64" s="109">
        <v>0</v>
      </c>
      <c r="F64" s="109">
        <v>0</v>
      </c>
      <c r="G64" s="45"/>
      <c r="H64" s="900"/>
      <c r="I64" s="110"/>
    </row>
    <row r="65" spans="1:9" ht="15.75" thickBot="1" x14ac:dyDescent="0.3">
      <c r="A65" s="927"/>
      <c r="B65" s="930"/>
      <c r="C65" s="905" t="s">
        <v>117</v>
      </c>
      <c r="D65" s="906"/>
      <c r="E65" s="111">
        <f>SUM(E61:E64)</f>
        <v>2</v>
      </c>
      <c r="F65" s="111">
        <f>SUM(F61:F64)</f>
        <v>2</v>
      </c>
      <c r="G65" s="111"/>
      <c r="H65" s="45"/>
      <c r="I65" s="45"/>
    </row>
  </sheetData>
  <mergeCells count="73">
    <mergeCell ref="C21:C25"/>
    <mergeCell ref="I10:I12"/>
    <mergeCell ref="C20:D20"/>
    <mergeCell ref="I13:I20"/>
    <mergeCell ref="A13:A20"/>
    <mergeCell ref="C12:D12"/>
    <mergeCell ref="A9:A12"/>
    <mergeCell ref="G10:G11"/>
    <mergeCell ref="F10:F11"/>
    <mergeCell ref="E10:E11"/>
    <mergeCell ref="H9:H12"/>
    <mergeCell ref="C9:C11"/>
    <mergeCell ref="B5:B20"/>
    <mergeCell ref="A1:J2"/>
    <mergeCell ref="D3:H3"/>
    <mergeCell ref="H13:H15"/>
    <mergeCell ref="C13:C19"/>
    <mergeCell ref="H17:H20"/>
    <mergeCell ref="I7:I8"/>
    <mergeCell ref="H5:H8"/>
    <mergeCell ref="C8:D8"/>
    <mergeCell ref="A5:A8"/>
    <mergeCell ref="C5:C7"/>
    <mergeCell ref="D5:D6"/>
    <mergeCell ref="G5:G6"/>
    <mergeCell ref="F5:F6"/>
    <mergeCell ref="E5:E6"/>
    <mergeCell ref="C26:D26"/>
    <mergeCell ref="B21:B26"/>
    <mergeCell ref="A21:A26"/>
    <mergeCell ref="D10:D11"/>
    <mergeCell ref="I40:I42"/>
    <mergeCell ref="I33:I38"/>
    <mergeCell ref="A33:A38"/>
    <mergeCell ref="H33:H38"/>
    <mergeCell ref="C38:D38"/>
    <mergeCell ref="C27:C31"/>
    <mergeCell ref="C32:D32"/>
    <mergeCell ref="A27:A32"/>
    <mergeCell ref="H27:H32"/>
    <mergeCell ref="I27:I32"/>
    <mergeCell ref="C33:C37"/>
    <mergeCell ref="I21:I26"/>
    <mergeCell ref="I43:I44"/>
    <mergeCell ref="C49:D49"/>
    <mergeCell ref="C50:C51"/>
    <mergeCell ref="E40:E41"/>
    <mergeCell ref="F40:F41"/>
    <mergeCell ref="G40:G41"/>
    <mergeCell ref="C45:C48"/>
    <mergeCell ref="H49:H52"/>
    <mergeCell ref="D40:D41"/>
    <mergeCell ref="C43:C44"/>
    <mergeCell ref="C40:C42"/>
    <mergeCell ref="A49:A52"/>
    <mergeCell ref="C56:C59"/>
    <mergeCell ref="C52:D52"/>
    <mergeCell ref="C53:C54"/>
    <mergeCell ref="D53:D54"/>
    <mergeCell ref="A53:A65"/>
    <mergeCell ref="C65:D65"/>
    <mergeCell ref="B53:B65"/>
    <mergeCell ref="B27:B52"/>
    <mergeCell ref="A39:A48"/>
    <mergeCell ref="H61:H64"/>
    <mergeCell ref="H53:H55"/>
    <mergeCell ref="I53:I55"/>
    <mergeCell ref="C55:D55"/>
    <mergeCell ref="E53:E54"/>
    <mergeCell ref="F53:F54"/>
    <mergeCell ref="G53:G54"/>
    <mergeCell ref="C60:D60"/>
    <mergeCell ref="C61:C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1"/>
  <sheetViews>
    <sheetView topLeftCell="A16" workbookViewId="0">
      <selection activeCell="G65" sqref="G65"/>
    </sheetView>
  </sheetViews>
  <sheetFormatPr defaultRowHeight="15" x14ac:dyDescent="0.25"/>
  <cols>
    <col min="2" max="2" width="15.140625" bestFit="1" customWidth="1"/>
    <col min="3" max="3" width="27.28515625" bestFit="1" customWidth="1"/>
    <col min="4" max="4" width="12.28515625" customWidth="1"/>
    <col min="5" max="5" width="24.85546875" customWidth="1"/>
    <col min="6" max="6" width="12.42578125" bestFit="1" customWidth="1"/>
    <col min="8" max="8" width="16" customWidth="1"/>
    <col min="9" max="9" width="39.7109375" bestFit="1" customWidth="1"/>
    <col min="11" max="11" width="11.28515625" customWidth="1"/>
    <col min="12" max="12" width="16.42578125" customWidth="1"/>
  </cols>
  <sheetData>
    <row r="2" spans="3:20" s="116" customFormat="1" ht="18" x14ac:dyDescent="0.2">
      <c r="C2" s="1008" t="s">
        <v>439</v>
      </c>
      <c r="D2" s="1009"/>
      <c r="E2" s="1009"/>
      <c r="F2" s="1009"/>
      <c r="G2" s="1010"/>
      <c r="H2" s="121"/>
      <c r="I2" s="121"/>
      <c r="J2" s="121"/>
      <c r="K2" s="121"/>
    </row>
    <row r="3" spans="3:20" s="116" customFormat="1" ht="13.5" thickBot="1" x14ac:dyDescent="0.25">
      <c r="C3" s="122" t="s">
        <v>198</v>
      </c>
      <c r="H3" s="121"/>
      <c r="I3" s="121"/>
      <c r="J3" s="121"/>
      <c r="K3" s="121"/>
    </row>
    <row r="4" spans="3:20" s="116" customFormat="1" ht="13.5" thickBot="1" x14ac:dyDescent="0.25">
      <c r="C4" s="348" t="s">
        <v>164</v>
      </c>
      <c r="D4" s="349"/>
      <c r="E4" s="350">
        <v>41</v>
      </c>
      <c r="F4" s="351" t="s">
        <v>165</v>
      </c>
      <c r="H4" s="121"/>
      <c r="I4" s="121"/>
      <c r="J4" s="121"/>
      <c r="K4" s="121"/>
    </row>
    <row r="5" spans="3:20" s="116" customFormat="1" ht="12.75" x14ac:dyDescent="0.2">
      <c r="C5" s="162" t="s">
        <v>166</v>
      </c>
      <c r="D5" s="1055">
        <v>17</v>
      </c>
      <c r="E5" s="148"/>
      <c r="F5" s="373" t="s">
        <v>165</v>
      </c>
      <c r="G5" s="133"/>
      <c r="H5" s="134"/>
      <c r="I5" s="135"/>
      <c r="J5" s="136"/>
      <c r="K5" s="137"/>
      <c r="L5" s="123"/>
      <c r="M5" s="124"/>
      <c r="N5" s="123"/>
      <c r="O5" s="123"/>
      <c r="P5" s="123"/>
      <c r="Q5" s="123"/>
    </row>
    <row r="6" spans="3:20" s="116" customFormat="1" ht="12.75" x14ac:dyDescent="0.2">
      <c r="C6" s="360" t="s">
        <v>167</v>
      </c>
      <c r="D6" s="1059">
        <v>6</v>
      </c>
      <c r="E6" s="117"/>
      <c r="F6" s="374" t="s">
        <v>165</v>
      </c>
      <c r="G6" s="133"/>
      <c r="H6" s="134"/>
      <c r="I6" s="135"/>
      <c r="J6" s="136"/>
      <c r="K6" s="137"/>
      <c r="L6" s="123"/>
      <c r="M6" s="123"/>
      <c r="N6" s="123"/>
      <c r="O6" s="123"/>
      <c r="P6" s="123"/>
      <c r="Q6" s="123"/>
    </row>
    <row r="7" spans="3:20" s="116" customFormat="1" ht="12.75" x14ac:dyDescent="0.2">
      <c r="C7" s="170" t="s">
        <v>168</v>
      </c>
      <c r="D7" s="1057">
        <v>7</v>
      </c>
      <c r="E7" s="369" t="s">
        <v>243</v>
      </c>
      <c r="F7" s="375" t="s">
        <v>165</v>
      </c>
      <c r="G7" s="133"/>
      <c r="H7" s="134"/>
      <c r="I7" s="135"/>
      <c r="J7" s="136"/>
      <c r="K7" s="137"/>
      <c r="L7" s="123"/>
      <c r="M7" s="123"/>
      <c r="N7" s="123"/>
      <c r="O7" s="123"/>
      <c r="P7" s="123"/>
      <c r="Q7" s="123"/>
      <c r="R7" s="116">
        <v>3</v>
      </c>
      <c r="S7" s="116">
        <f>D9-R7</f>
        <v>-3</v>
      </c>
      <c r="T7" s="116" t="s">
        <v>199</v>
      </c>
    </row>
    <row r="8" spans="3:20" s="116" customFormat="1" ht="13.5" thickBot="1" x14ac:dyDescent="0.25">
      <c r="C8" s="370" t="s">
        <v>244</v>
      </c>
      <c r="D8" s="1058">
        <v>11</v>
      </c>
      <c r="E8" s="371" t="s">
        <v>433</v>
      </c>
      <c r="F8" s="372" t="s">
        <v>165</v>
      </c>
      <c r="G8" s="133"/>
      <c r="H8" s="134"/>
      <c r="I8" s="135"/>
      <c r="J8" s="136"/>
      <c r="K8" s="137"/>
      <c r="L8" s="123"/>
      <c r="M8" s="123"/>
      <c r="N8" s="123"/>
      <c r="O8" s="123"/>
      <c r="P8" s="123"/>
      <c r="Q8" s="123"/>
    </row>
    <row r="9" spans="3:20" s="116" customFormat="1" ht="13.5" thickBot="1" x14ac:dyDescent="0.25">
      <c r="C9" s="353" t="s">
        <v>170</v>
      </c>
      <c r="D9" s="354"/>
      <c r="E9" s="359">
        <v>25</v>
      </c>
      <c r="F9" s="355" t="s">
        <v>165</v>
      </c>
      <c r="G9" s="133"/>
      <c r="H9" s="138"/>
      <c r="I9" s="139"/>
      <c r="J9" s="136"/>
      <c r="K9" s="137"/>
      <c r="L9" s="123"/>
      <c r="M9" s="123"/>
      <c r="N9" s="123"/>
      <c r="O9" s="123"/>
      <c r="P9" s="123"/>
      <c r="Q9" s="123"/>
    </row>
    <row r="10" spans="3:20" s="116" customFormat="1" ht="12.75" x14ac:dyDescent="0.2">
      <c r="C10" s="257" t="s">
        <v>166</v>
      </c>
      <c r="D10" s="1056">
        <v>16</v>
      </c>
      <c r="E10" s="367"/>
      <c r="F10" s="368" t="s">
        <v>165</v>
      </c>
      <c r="G10" s="133"/>
      <c r="H10" s="134"/>
      <c r="I10" s="135"/>
      <c r="J10" s="136"/>
      <c r="K10" s="137"/>
      <c r="L10" s="123"/>
      <c r="M10" s="123"/>
      <c r="N10" s="123"/>
      <c r="O10" s="123"/>
      <c r="P10" s="123"/>
      <c r="Q10" s="123"/>
    </row>
    <row r="11" spans="3:20" s="116" customFormat="1" ht="12.75" x14ac:dyDescent="0.2">
      <c r="C11" s="170" t="s">
        <v>168</v>
      </c>
      <c r="D11" s="1057">
        <v>2</v>
      </c>
      <c r="E11" s="369" t="s">
        <v>243</v>
      </c>
      <c r="F11" s="368" t="s">
        <v>165</v>
      </c>
      <c r="G11" s="133"/>
      <c r="H11" s="134"/>
      <c r="I11" s="135"/>
      <c r="J11" s="136"/>
      <c r="K11" s="137"/>
      <c r="L11" s="123"/>
      <c r="M11" s="123"/>
      <c r="N11" s="123"/>
      <c r="O11" s="123"/>
      <c r="P11" s="123"/>
      <c r="Q11" s="123"/>
    </row>
    <row r="12" spans="3:20" s="116" customFormat="1" ht="13.5" thickBot="1" x14ac:dyDescent="0.25">
      <c r="C12" s="370" t="s">
        <v>169</v>
      </c>
      <c r="D12" s="1058">
        <v>7</v>
      </c>
      <c r="E12" s="371" t="s">
        <v>434</v>
      </c>
      <c r="F12" s="372" t="s">
        <v>165</v>
      </c>
      <c r="G12" s="133"/>
      <c r="H12" s="134"/>
      <c r="I12" s="135"/>
      <c r="J12" s="136"/>
      <c r="K12" s="137"/>
      <c r="L12" s="123"/>
      <c r="M12" s="123"/>
      <c r="N12" s="123"/>
      <c r="O12" s="123"/>
      <c r="P12" s="123"/>
      <c r="Q12" s="123"/>
    </row>
    <row r="13" spans="3:20" s="116" customFormat="1" ht="13.5" thickBot="1" x14ac:dyDescent="0.25">
      <c r="C13" s="346" t="s">
        <v>245</v>
      </c>
      <c r="D13" s="347"/>
      <c r="E13" s="361"/>
      <c r="F13" s="362" t="s">
        <v>165</v>
      </c>
      <c r="G13" s="133"/>
      <c r="H13" s="138"/>
      <c r="I13" s="139"/>
      <c r="J13" s="140"/>
      <c r="K13" s="141"/>
      <c r="L13" s="123"/>
      <c r="M13" s="123"/>
      <c r="N13" s="123"/>
      <c r="O13" s="123"/>
      <c r="P13" s="123"/>
      <c r="Q13" s="123"/>
    </row>
    <row r="14" spans="3:20" s="116" customFormat="1" ht="12.75" x14ac:dyDescent="0.2">
      <c r="C14" s="363" t="s">
        <v>246</v>
      </c>
      <c r="D14" s="364">
        <v>48</v>
      </c>
      <c r="E14" s="365" t="s">
        <v>247</v>
      </c>
      <c r="F14" s="366" t="s">
        <v>165</v>
      </c>
      <c r="G14" s="133"/>
      <c r="H14" s="142"/>
      <c r="I14" s="143"/>
      <c r="J14" s="144"/>
      <c r="K14" s="143"/>
    </row>
    <row r="15" spans="3:20" s="116" customFormat="1" ht="13.5" thickBot="1" x14ac:dyDescent="0.25">
      <c r="C15" s="352" t="s">
        <v>171</v>
      </c>
      <c r="D15" s="358">
        <v>66</v>
      </c>
      <c r="E15" s="356">
        <v>66</v>
      </c>
      <c r="F15" s="357" t="s">
        <v>165</v>
      </c>
      <c r="G15" s="125"/>
      <c r="H15" s="126"/>
      <c r="I15" s="121"/>
      <c r="J15" s="127"/>
      <c r="K15" s="121"/>
    </row>
    <row r="16" spans="3:20" s="116" customFormat="1" ht="13.5" thickBot="1" x14ac:dyDescent="0.25">
      <c r="C16" s="128"/>
      <c r="D16" s="129"/>
      <c r="E16" s="130"/>
      <c r="H16" s="121"/>
      <c r="I16" s="121"/>
      <c r="J16" s="127"/>
      <c r="K16" s="121"/>
    </row>
    <row r="17" spans="2:14" s="116" customFormat="1" ht="13.5" thickBot="1" x14ac:dyDescent="0.25">
      <c r="B17" s="119"/>
      <c r="C17" s="152" t="s">
        <v>172</v>
      </c>
      <c r="D17" s="153"/>
      <c r="E17" s="153"/>
      <c r="F17" s="153"/>
      <c r="G17" s="154"/>
      <c r="H17" s="1036" t="s">
        <v>173</v>
      </c>
      <c r="I17" s="1037"/>
      <c r="J17" s="1037"/>
      <c r="K17" s="1037"/>
      <c r="L17" s="1038"/>
    </row>
    <row r="18" spans="2:14" s="116" customFormat="1" ht="30" customHeight="1" x14ac:dyDescent="0.2">
      <c r="B18" s="1039" t="s">
        <v>208</v>
      </c>
      <c r="C18" s="1041" t="s">
        <v>207</v>
      </c>
      <c r="D18" s="1043" t="s">
        <v>174</v>
      </c>
      <c r="E18" s="1044"/>
      <c r="F18" s="1045" t="s">
        <v>201</v>
      </c>
      <c r="G18" s="1046"/>
      <c r="H18" s="1047" t="s">
        <v>175</v>
      </c>
      <c r="I18" s="1049" t="s">
        <v>203</v>
      </c>
      <c r="J18" s="1051" t="s">
        <v>204</v>
      </c>
      <c r="K18" s="1047" t="s">
        <v>205</v>
      </c>
      <c r="L18" s="1053" t="s">
        <v>206</v>
      </c>
    </row>
    <row r="19" spans="2:14" s="116" customFormat="1" ht="13.5" thickBot="1" x14ac:dyDescent="0.25">
      <c r="B19" s="1040"/>
      <c r="C19" s="1042"/>
      <c r="D19" s="145" t="s">
        <v>25</v>
      </c>
      <c r="E19" s="146" t="s">
        <v>202</v>
      </c>
      <c r="F19" s="145" t="s">
        <v>25</v>
      </c>
      <c r="G19" s="147" t="s">
        <v>202</v>
      </c>
      <c r="H19" s="1048"/>
      <c r="I19" s="1050"/>
      <c r="J19" s="1052"/>
      <c r="K19" s="1048"/>
      <c r="L19" s="1054"/>
      <c r="M19" s="131"/>
    </row>
    <row r="20" spans="2:14" s="116" customFormat="1" ht="15.75" customHeight="1" thickBot="1" x14ac:dyDescent="0.25">
      <c r="B20" s="1017" t="s">
        <v>177</v>
      </c>
      <c r="C20" s="161" t="s">
        <v>178</v>
      </c>
      <c r="D20" s="162">
        <v>5</v>
      </c>
      <c r="E20" s="163" t="s">
        <v>165</v>
      </c>
      <c r="F20" s="162">
        <v>2</v>
      </c>
      <c r="G20" s="163" t="s">
        <v>165</v>
      </c>
      <c r="H20" s="164">
        <f>D20-F20</f>
        <v>3</v>
      </c>
      <c r="I20" s="1020">
        <f>H26</f>
        <v>3</v>
      </c>
      <c r="J20" s="1023">
        <v>3</v>
      </c>
      <c r="K20" s="1026">
        <f>I20+J20</f>
        <v>6</v>
      </c>
      <c r="L20" s="1029"/>
      <c r="M20" s="151"/>
      <c r="N20" s="120"/>
    </row>
    <row r="21" spans="2:14" s="116" customFormat="1" ht="13.5" thickBot="1" x14ac:dyDescent="0.25">
      <c r="B21" s="1018"/>
      <c r="C21" s="165" t="s">
        <v>179</v>
      </c>
      <c r="D21" s="166">
        <v>0</v>
      </c>
      <c r="E21" s="167" t="s">
        <v>165</v>
      </c>
      <c r="F21" s="166">
        <v>0</v>
      </c>
      <c r="G21" s="167" t="s">
        <v>165</v>
      </c>
      <c r="H21" s="168">
        <f t="shared" ref="H21:H25" si="0">D21-F21</f>
        <v>0</v>
      </c>
      <c r="I21" s="1021"/>
      <c r="J21" s="1024"/>
      <c r="K21" s="1027"/>
      <c r="L21" s="1029"/>
      <c r="M21" s="120"/>
      <c r="N21" s="120"/>
    </row>
    <row r="22" spans="2:14" s="116" customFormat="1" ht="13.5" thickBot="1" x14ac:dyDescent="0.25">
      <c r="B22" s="1018"/>
      <c r="C22" s="165" t="s">
        <v>180</v>
      </c>
      <c r="D22" s="166">
        <v>0</v>
      </c>
      <c r="E22" s="167" t="s">
        <v>165</v>
      </c>
      <c r="F22" s="166">
        <v>0</v>
      </c>
      <c r="G22" s="167" t="s">
        <v>165</v>
      </c>
      <c r="H22" s="168">
        <f t="shared" si="0"/>
        <v>0</v>
      </c>
      <c r="I22" s="1021"/>
      <c r="J22" s="1024"/>
      <c r="K22" s="1027"/>
      <c r="L22" s="1029"/>
      <c r="M22" s="120"/>
      <c r="N22" s="132"/>
    </row>
    <row r="23" spans="2:14" s="116" customFormat="1" ht="13.5" thickBot="1" x14ac:dyDescent="0.25">
      <c r="B23" s="1018"/>
      <c r="C23" s="165" t="s">
        <v>181</v>
      </c>
      <c r="D23" s="166">
        <v>15</v>
      </c>
      <c r="E23" s="167" t="s">
        <v>165</v>
      </c>
      <c r="F23" s="166">
        <v>15</v>
      </c>
      <c r="G23" s="167" t="s">
        <v>165</v>
      </c>
      <c r="H23" s="168">
        <f t="shared" si="0"/>
        <v>0</v>
      </c>
      <c r="I23" s="1021"/>
      <c r="J23" s="1024"/>
      <c r="K23" s="1027"/>
      <c r="L23" s="1029"/>
      <c r="M23" s="120"/>
      <c r="N23" s="120"/>
    </row>
    <row r="24" spans="2:14" s="116" customFormat="1" ht="13.5" thickBot="1" x14ac:dyDescent="0.25">
      <c r="B24" s="1018"/>
      <c r="C24" s="165" t="s">
        <v>182</v>
      </c>
      <c r="D24" s="166">
        <v>2</v>
      </c>
      <c r="E24" s="167" t="s">
        <v>165</v>
      </c>
      <c r="F24" s="166">
        <v>2</v>
      </c>
      <c r="G24" s="167" t="s">
        <v>165</v>
      </c>
      <c r="H24" s="168">
        <f t="shared" si="0"/>
        <v>0</v>
      </c>
      <c r="I24" s="1021"/>
      <c r="J24" s="1024"/>
      <c r="K24" s="1027"/>
      <c r="L24" s="1029"/>
      <c r="M24" s="120"/>
      <c r="N24" s="120"/>
    </row>
    <row r="25" spans="2:14" s="116" customFormat="1" ht="13.5" thickBot="1" x14ac:dyDescent="0.25">
      <c r="B25" s="1018"/>
      <c r="C25" s="169" t="s">
        <v>183</v>
      </c>
      <c r="D25" s="170">
        <v>4</v>
      </c>
      <c r="E25" s="171" t="s">
        <v>165</v>
      </c>
      <c r="F25" s="170">
        <v>4</v>
      </c>
      <c r="G25" s="171" t="s">
        <v>165</v>
      </c>
      <c r="H25" s="172">
        <f t="shared" si="0"/>
        <v>0</v>
      </c>
      <c r="I25" s="1022"/>
      <c r="J25" s="1025"/>
      <c r="K25" s="1027"/>
      <c r="L25" s="1029"/>
      <c r="M25" s="120"/>
      <c r="N25" s="120"/>
    </row>
    <row r="26" spans="2:14" s="116" customFormat="1" ht="13.5" thickBot="1" x14ac:dyDescent="0.25">
      <c r="B26" s="1019"/>
      <c r="C26" s="173" t="s">
        <v>184</v>
      </c>
      <c r="D26" s="174">
        <f>SUM(D20:D25)</f>
        <v>26</v>
      </c>
      <c r="E26" s="175" t="str">
        <f>E25</f>
        <v>unit</v>
      </c>
      <c r="F26" s="174">
        <f>SUM(F20:F25)</f>
        <v>23</v>
      </c>
      <c r="G26" s="175" t="str">
        <f>G25</f>
        <v>unit</v>
      </c>
      <c r="H26" s="176">
        <f>SUM(H20:H25)</f>
        <v>3</v>
      </c>
      <c r="I26" s="177"/>
      <c r="J26" s="178"/>
      <c r="K26" s="1028"/>
      <c r="L26" s="1029"/>
    </row>
    <row r="27" spans="2:14" s="116" customFormat="1" ht="15" customHeight="1" x14ac:dyDescent="0.2">
      <c r="B27" s="1030" t="s">
        <v>185</v>
      </c>
      <c r="C27" s="179" t="s">
        <v>186</v>
      </c>
      <c r="D27" s="180">
        <v>12</v>
      </c>
      <c r="E27" s="181" t="s">
        <v>165</v>
      </c>
      <c r="F27" s="180">
        <v>12</v>
      </c>
      <c r="G27" s="181" t="s">
        <v>165</v>
      </c>
      <c r="H27" s="182">
        <f>D27-F27</f>
        <v>0</v>
      </c>
      <c r="I27" s="1020">
        <f>SUM(H27:H28)</f>
        <v>1</v>
      </c>
      <c r="J27" s="1023">
        <v>2</v>
      </c>
      <c r="K27" s="1026">
        <f>J27+I27</f>
        <v>3</v>
      </c>
      <c r="L27" s="1033"/>
    </row>
    <row r="28" spans="2:14" s="116" customFormat="1" ht="12.75" x14ac:dyDescent="0.2">
      <c r="B28" s="1031"/>
      <c r="C28" s="183" t="s">
        <v>187</v>
      </c>
      <c r="D28" s="184">
        <v>5</v>
      </c>
      <c r="E28" s="185" t="s">
        <v>165</v>
      </c>
      <c r="F28" s="184">
        <v>4</v>
      </c>
      <c r="G28" s="185" t="s">
        <v>165</v>
      </c>
      <c r="H28" s="182">
        <f>D28-F28</f>
        <v>1</v>
      </c>
      <c r="I28" s="1022"/>
      <c r="J28" s="1025"/>
      <c r="K28" s="1027"/>
      <c r="L28" s="1034"/>
    </row>
    <row r="29" spans="2:14" s="116" customFormat="1" ht="13.5" thickBot="1" x14ac:dyDescent="0.25">
      <c r="B29" s="1032"/>
      <c r="C29" s="173" t="str">
        <f>C26</f>
        <v>SUB JUMLAH</v>
      </c>
      <c r="D29" s="174">
        <f>SUM(D27:D28)</f>
        <v>17</v>
      </c>
      <c r="E29" s="175" t="s">
        <v>165</v>
      </c>
      <c r="F29" s="174">
        <f>SUM(F27:F28)</f>
        <v>16</v>
      </c>
      <c r="G29" s="175" t="s">
        <v>165</v>
      </c>
      <c r="H29" s="186">
        <f>SUM(H27:H28)</f>
        <v>1</v>
      </c>
      <c r="I29" s="187">
        <f>SUM(I20:I28)</f>
        <v>4</v>
      </c>
      <c r="J29" s="188">
        <f>SUM(J20:J28)</f>
        <v>5</v>
      </c>
      <c r="K29" s="1028"/>
      <c r="L29" s="1035"/>
    </row>
    <row r="30" spans="2:14" s="120" customFormat="1" ht="15.75" hidden="1" customHeight="1" x14ac:dyDescent="0.2">
      <c r="B30" s="151"/>
      <c r="C30" s="189" t="s">
        <v>188</v>
      </c>
      <c r="D30" s="1011">
        <f>D29-F29</f>
        <v>1</v>
      </c>
      <c r="E30" s="1012"/>
      <c r="F30" s="1013"/>
      <c r="G30" s="190" t="s">
        <v>165</v>
      </c>
      <c r="H30" s="191"/>
      <c r="I30" s="192"/>
      <c r="J30" s="192"/>
      <c r="K30" s="192"/>
      <c r="L30" s="193"/>
    </row>
    <row r="31" spans="2:14" s="120" customFormat="1" ht="15.75" hidden="1" customHeight="1" x14ac:dyDescent="0.25">
      <c r="B31" s="151"/>
      <c r="C31" s="194"/>
      <c r="D31" s="195"/>
      <c r="E31" s="195"/>
      <c r="F31" s="195"/>
      <c r="G31" s="195"/>
      <c r="H31" s="196" t="s">
        <v>189</v>
      </c>
      <c r="I31" s="143" t="s">
        <v>176</v>
      </c>
      <c r="J31" s="143"/>
      <c r="K31" s="143"/>
      <c r="L31" s="197"/>
    </row>
    <row r="32" spans="2:14" s="120" customFormat="1" ht="15.75" hidden="1" customHeight="1" x14ac:dyDescent="0.25">
      <c r="B32" s="151"/>
      <c r="C32" s="166" t="s">
        <v>190</v>
      </c>
      <c r="D32" s="198">
        <f>D27+D28</f>
        <v>17</v>
      </c>
      <c r="E32" s="198"/>
      <c r="F32" s="198">
        <f>F27+F28</f>
        <v>16</v>
      </c>
      <c r="G32" s="199"/>
      <c r="H32" s="200">
        <f>D32-F32</f>
        <v>1</v>
      </c>
      <c r="I32" s="143">
        <v>2</v>
      </c>
      <c r="J32" s="143">
        <f>SUM(H32:I32)</f>
        <v>3</v>
      </c>
      <c r="K32" s="143"/>
      <c r="L32" s="197"/>
    </row>
    <row r="33" spans="2:12" s="120" customFormat="1" ht="15.75" hidden="1" customHeight="1" x14ac:dyDescent="0.25">
      <c r="B33" s="151"/>
      <c r="C33" s="201" t="s">
        <v>191</v>
      </c>
      <c r="D33" s="202">
        <f>D20+D21+D22+D23+D24+D25</f>
        <v>26</v>
      </c>
      <c r="E33" s="202"/>
      <c r="F33" s="202">
        <f>F20+F21+F22+F23+F24+F25</f>
        <v>23</v>
      </c>
      <c r="G33" s="203"/>
      <c r="H33" s="204">
        <f>D33-F33</f>
        <v>3</v>
      </c>
      <c r="I33" s="143">
        <v>5</v>
      </c>
      <c r="J33" s="143">
        <f>SUM(H33:I33)</f>
        <v>8</v>
      </c>
      <c r="K33" s="143"/>
      <c r="L33" s="197"/>
    </row>
    <row r="34" spans="2:12" s="116" customFormat="1" ht="15.75" hidden="1" customHeight="1" x14ac:dyDescent="0.25">
      <c r="B34" s="151"/>
      <c r="C34" s="151"/>
      <c r="D34" s="151"/>
      <c r="E34" s="205"/>
      <c r="F34" s="151"/>
      <c r="G34" s="151"/>
      <c r="H34" s="143"/>
      <c r="I34" s="143"/>
      <c r="J34" s="143"/>
      <c r="K34" s="143"/>
      <c r="L34" s="197"/>
    </row>
    <row r="35" spans="2:12" s="116" customFormat="1" ht="15.75" hidden="1" customHeight="1" x14ac:dyDescent="0.2">
      <c r="B35" s="151"/>
      <c r="C35" s="162" t="s">
        <v>192</v>
      </c>
      <c r="D35" s="206" t="s">
        <v>91</v>
      </c>
      <c r="E35" s="162">
        <f>SUM(D36:D37)</f>
        <v>5</v>
      </c>
      <c r="F35" s="207" t="s">
        <v>91</v>
      </c>
      <c r="G35" s="1014">
        <f>SUM(E35:E40)</f>
        <v>11</v>
      </c>
      <c r="H35" s="137"/>
      <c r="I35" s="143"/>
      <c r="J35" s="143"/>
      <c r="K35" s="143"/>
      <c r="L35" s="197"/>
    </row>
    <row r="36" spans="2:12" s="116" customFormat="1" ht="15.75" hidden="1" customHeight="1" x14ac:dyDescent="0.2">
      <c r="B36" s="151"/>
      <c r="C36" s="208" t="s">
        <v>193</v>
      </c>
      <c r="D36" s="209">
        <v>3</v>
      </c>
      <c r="E36" s="166"/>
      <c r="F36" s="210"/>
      <c r="G36" s="1015"/>
      <c r="H36" s="137"/>
      <c r="I36" s="143"/>
      <c r="J36" s="143"/>
      <c r="K36" s="143"/>
      <c r="L36" s="197"/>
    </row>
    <row r="37" spans="2:12" s="116" customFormat="1" ht="15.75" hidden="1" customHeight="1" x14ac:dyDescent="0.2">
      <c r="B37" s="151"/>
      <c r="C37" s="208" t="s">
        <v>194</v>
      </c>
      <c r="D37" s="209">
        <v>2</v>
      </c>
      <c r="E37" s="166"/>
      <c r="F37" s="211"/>
      <c r="G37" s="1015"/>
      <c r="H37" s="137"/>
      <c r="I37" s="143"/>
      <c r="J37" s="143"/>
      <c r="K37" s="143"/>
      <c r="L37" s="197"/>
    </row>
    <row r="38" spans="2:12" s="116" customFormat="1" ht="15.75" hidden="1" customHeight="1" x14ac:dyDescent="0.2">
      <c r="B38" s="151"/>
      <c r="C38" s="212" t="s">
        <v>195</v>
      </c>
      <c r="D38" s="209" t="s">
        <v>91</v>
      </c>
      <c r="E38" s="165">
        <f>SUM(D39:D40)</f>
        <v>6</v>
      </c>
      <c r="F38" s="1014">
        <f>SUM(E38:E41)</f>
        <v>9</v>
      </c>
      <c r="G38" s="1015"/>
      <c r="H38" s="137"/>
      <c r="I38" s="143"/>
      <c r="J38" s="143"/>
      <c r="K38" s="143"/>
      <c r="L38" s="197"/>
    </row>
    <row r="39" spans="2:12" s="116" customFormat="1" ht="15.75" hidden="1" customHeight="1" x14ac:dyDescent="0.2">
      <c r="B39" s="151"/>
      <c r="C39" s="208" t="s">
        <v>196</v>
      </c>
      <c r="D39" s="209">
        <v>4</v>
      </c>
      <c r="E39" s="165"/>
      <c r="F39" s="1015"/>
      <c r="G39" s="1015"/>
      <c r="H39" s="137"/>
      <c r="I39" s="143"/>
      <c r="J39" s="143"/>
      <c r="K39" s="143"/>
      <c r="L39" s="197"/>
    </row>
    <row r="40" spans="2:12" s="116" customFormat="1" ht="15.75" hidden="1" customHeight="1" x14ac:dyDescent="0.2">
      <c r="B40" s="151"/>
      <c r="C40" s="208" t="s">
        <v>170</v>
      </c>
      <c r="D40" s="209">
        <v>2</v>
      </c>
      <c r="E40" s="165"/>
      <c r="F40" s="1015"/>
      <c r="G40" s="1016"/>
      <c r="H40" s="137"/>
      <c r="I40" s="143"/>
      <c r="J40" s="143"/>
      <c r="K40" s="143"/>
      <c r="L40" s="197"/>
    </row>
    <row r="41" spans="2:12" s="116" customFormat="1" ht="15.75" hidden="1" customHeight="1" x14ac:dyDescent="0.2">
      <c r="B41" s="151"/>
      <c r="C41" s="213" t="s">
        <v>197</v>
      </c>
      <c r="D41" s="209"/>
      <c r="E41" s="165">
        <f>SUM(D42:D43)</f>
        <v>3</v>
      </c>
      <c r="F41" s="1015"/>
      <c r="G41" s="214"/>
      <c r="H41" s="136"/>
      <c r="I41" s="143"/>
      <c r="J41" s="143"/>
      <c r="K41" s="143"/>
      <c r="L41" s="197"/>
    </row>
    <row r="42" spans="2:12" s="116" customFormat="1" ht="15.75" hidden="1" customHeight="1" x14ac:dyDescent="0.2">
      <c r="B42" s="151"/>
      <c r="C42" s="208" t="s">
        <v>196</v>
      </c>
      <c r="D42" s="209">
        <v>2</v>
      </c>
      <c r="E42" s="165"/>
      <c r="F42" s="1015"/>
      <c r="G42" s="214"/>
      <c r="H42" s="136"/>
      <c r="I42" s="143"/>
      <c r="J42" s="143"/>
      <c r="K42" s="143"/>
      <c r="L42" s="197"/>
    </row>
    <row r="43" spans="2:12" s="116" customFormat="1" ht="15.75" hidden="1" customHeight="1" x14ac:dyDescent="0.2">
      <c r="B43" s="151"/>
      <c r="C43" s="215" t="s">
        <v>170</v>
      </c>
      <c r="D43" s="216">
        <v>1</v>
      </c>
      <c r="E43" s="217"/>
      <c r="F43" s="1016"/>
      <c r="G43" s="218"/>
      <c r="H43" s="136"/>
      <c r="I43" s="143"/>
      <c r="J43" s="143"/>
      <c r="K43" s="143"/>
      <c r="L43" s="197"/>
    </row>
    <row r="44" spans="2:12" s="116" customFormat="1" ht="15.75" hidden="1" customHeight="1" x14ac:dyDescent="0.25">
      <c r="B44" s="151"/>
      <c r="C44" s="118"/>
      <c r="D44" s="118"/>
      <c r="E44" s="118"/>
      <c r="F44" s="151"/>
      <c r="G44" s="151"/>
      <c r="H44" s="143"/>
      <c r="I44" s="143"/>
      <c r="J44" s="143"/>
      <c r="K44" s="143"/>
      <c r="L44" s="197"/>
    </row>
    <row r="45" spans="2:12" s="116" customFormat="1" ht="15.75" hidden="1" customHeight="1" x14ac:dyDescent="0.25">
      <c r="B45" s="151"/>
      <c r="C45" s="151"/>
      <c r="D45" s="151"/>
      <c r="E45" s="151"/>
      <c r="F45" s="151"/>
      <c r="G45" s="151"/>
      <c r="H45" s="143"/>
      <c r="I45" s="143"/>
      <c r="J45" s="143"/>
      <c r="K45" s="143"/>
      <c r="L45" s="197"/>
    </row>
    <row r="46" spans="2:12" s="116" customFormat="1" ht="15.75" hidden="1" customHeight="1" x14ac:dyDescent="0.25">
      <c r="B46" s="151"/>
      <c r="C46" s="151"/>
      <c r="D46" s="151"/>
      <c r="E46" s="151"/>
      <c r="F46" s="151"/>
      <c r="G46" s="151"/>
      <c r="H46" s="143"/>
      <c r="I46" s="143"/>
      <c r="J46" s="143"/>
      <c r="K46" s="143"/>
      <c r="L46" s="197"/>
    </row>
    <row r="47" spans="2:12" s="116" customFormat="1" ht="15.75" hidden="1" customHeight="1" x14ac:dyDescent="0.25">
      <c r="B47" s="151"/>
      <c r="C47" s="151"/>
      <c r="D47" s="151"/>
      <c r="E47" s="151"/>
      <c r="F47" s="151"/>
      <c r="G47" s="151"/>
      <c r="H47" s="143"/>
      <c r="I47" s="143"/>
      <c r="J47" s="143"/>
      <c r="K47" s="143"/>
      <c r="L47" s="197"/>
    </row>
    <row r="48" spans="2:12" s="116" customFormat="1" ht="15.75" hidden="1" customHeight="1" x14ac:dyDescent="0.25">
      <c r="B48" s="151"/>
      <c r="C48" s="151"/>
      <c r="D48" s="151"/>
      <c r="E48" s="151"/>
      <c r="F48" s="151"/>
      <c r="G48" s="151"/>
      <c r="H48" s="143"/>
      <c r="I48" s="143"/>
      <c r="J48" s="143"/>
      <c r="K48" s="143"/>
      <c r="L48" s="197"/>
    </row>
    <row r="49" spans="2:12" s="116" customFormat="1" ht="15.75" hidden="1" customHeight="1" x14ac:dyDescent="0.25">
      <c r="B49" s="151"/>
      <c r="C49" s="151"/>
      <c r="D49" s="151"/>
      <c r="E49" s="151"/>
      <c r="F49" s="151"/>
      <c r="G49" s="151"/>
      <c r="H49" s="143"/>
      <c r="I49" s="143"/>
      <c r="J49" s="143"/>
      <c r="K49" s="143"/>
      <c r="L49" s="197"/>
    </row>
    <row r="50" spans="2:12" s="116" customFormat="1" ht="15.75" hidden="1" customHeight="1" x14ac:dyDescent="0.25">
      <c r="B50" s="151"/>
      <c r="C50" s="151"/>
      <c r="D50" s="151"/>
      <c r="E50" s="151"/>
      <c r="F50" s="151"/>
      <c r="G50" s="151"/>
      <c r="H50" s="143"/>
      <c r="I50" s="143"/>
      <c r="J50" s="143"/>
      <c r="K50" s="143"/>
      <c r="L50" s="197"/>
    </row>
    <row r="51" spans="2:12" s="116" customFormat="1" ht="15.75" hidden="1" customHeight="1" x14ac:dyDescent="0.25">
      <c r="B51" s="151"/>
      <c r="C51" s="151"/>
      <c r="D51" s="151"/>
      <c r="E51" s="151"/>
      <c r="F51" s="151"/>
      <c r="G51" s="151"/>
      <c r="H51" s="143"/>
      <c r="I51" s="143"/>
      <c r="J51" s="143"/>
      <c r="K51" s="143"/>
      <c r="L51" s="197"/>
    </row>
    <row r="52" spans="2:12" s="116" customFormat="1" ht="15.75" hidden="1" customHeight="1" x14ac:dyDescent="0.25">
      <c r="B52" s="151"/>
      <c r="C52" s="151"/>
      <c r="D52" s="151"/>
      <c r="E52" s="151"/>
      <c r="F52" s="151"/>
      <c r="G52" s="151"/>
      <c r="H52" s="143"/>
      <c r="I52" s="143"/>
      <c r="J52" s="143"/>
      <c r="K52" s="143"/>
      <c r="L52" s="197"/>
    </row>
    <row r="53" spans="2:12" s="116" customFormat="1" ht="13.5" thickBot="1" x14ac:dyDescent="0.25">
      <c r="B53" s="219"/>
      <c r="C53" s="220" t="s">
        <v>25</v>
      </c>
      <c r="D53" s="221">
        <f>D26+D29</f>
        <v>43</v>
      </c>
      <c r="E53" s="222" t="str">
        <f>E29</f>
        <v>unit</v>
      </c>
      <c r="F53" s="221">
        <f>F26+F29</f>
        <v>39</v>
      </c>
      <c r="G53" s="222" t="str">
        <f>G29</f>
        <v>unit</v>
      </c>
      <c r="H53" s="223">
        <f>H29+H26</f>
        <v>4</v>
      </c>
      <c r="I53" s="224"/>
      <c r="J53" s="224"/>
      <c r="K53" s="223">
        <f>SUM(K20:K29)</f>
        <v>9</v>
      </c>
      <c r="L53" s="225"/>
    </row>
    <row r="54" spans="2:12" s="116" customFormat="1" ht="12.75" x14ac:dyDescent="0.2">
      <c r="H54" s="121"/>
      <c r="I54" s="121"/>
      <c r="J54" s="121"/>
      <c r="K54" s="121"/>
    </row>
    <row r="55" spans="2:12" s="116" customFormat="1" ht="13.5" thickBot="1" x14ac:dyDescent="0.25">
      <c r="H55" s="121"/>
      <c r="I55" s="121"/>
      <c r="J55" s="121"/>
      <c r="K55" s="121"/>
    </row>
    <row r="56" spans="2:12" s="116" customFormat="1" ht="13.5" thickBot="1" x14ac:dyDescent="0.25">
      <c r="B56" s="1060" t="s">
        <v>200</v>
      </c>
      <c r="C56" s="1061"/>
      <c r="D56" s="1061"/>
      <c r="E56" s="1062"/>
      <c r="F56" s="1063">
        <v>9</v>
      </c>
      <c r="G56" s="1064" t="s">
        <v>165</v>
      </c>
      <c r="H56" s="1065" t="s">
        <v>435</v>
      </c>
      <c r="I56" s="1066"/>
      <c r="J56" s="1066"/>
      <c r="K56" s="1066"/>
      <c r="L56" s="1067"/>
    </row>
    <row r="57" spans="2:12" s="116" customFormat="1" ht="13.5" thickBot="1" x14ac:dyDescent="0.25">
      <c r="B57" s="1060" t="s">
        <v>209</v>
      </c>
      <c r="C57" s="1061"/>
      <c r="D57" s="1061"/>
      <c r="E57" s="1062"/>
      <c r="F57" s="1068">
        <v>48</v>
      </c>
      <c r="G57" s="1064" t="s">
        <v>165</v>
      </c>
      <c r="H57" s="1065" t="s">
        <v>436</v>
      </c>
      <c r="I57" s="1066"/>
      <c r="J57" s="1066"/>
      <c r="K57" s="1066"/>
      <c r="L57" s="1067"/>
    </row>
    <row r="58" spans="2:12" s="116" customFormat="1" ht="13.5" thickBot="1" x14ac:dyDescent="0.25">
      <c r="B58" s="1069" t="s">
        <v>234</v>
      </c>
      <c r="C58" s="1070"/>
      <c r="D58" s="1070"/>
      <c r="E58" s="1070"/>
      <c r="F58" s="1063">
        <v>18</v>
      </c>
      <c r="G58" s="1064" t="s">
        <v>165</v>
      </c>
      <c r="H58" s="1065" t="s">
        <v>437</v>
      </c>
      <c r="I58" s="1066"/>
      <c r="J58" s="1066"/>
      <c r="K58" s="1066"/>
      <c r="L58" s="1067"/>
    </row>
    <row r="59" spans="2:12" ht="15.75" thickBot="1" x14ac:dyDescent="0.3">
      <c r="B59" s="1006" t="s">
        <v>117</v>
      </c>
      <c r="C59" s="1007"/>
      <c r="D59" s="1007"/>
      <c r="E59" s="1007"/>
      <c r="F59" s="377">
        <f>SUM(F57:F58)</f>
        <v>66</v>
      </c>
      <c r="G59" s="376" t="s">
        <v>165</v>
      </c>
      <c r="H59" s="997" t="s">
        <v>438</v>
      </c>
      <c r="I59" s="998"/>
      <c r="J59" s="998"/>
      <c r="K59" s="998"/>
      <c r="L59" s="999"/>
    </row>
    <row r="60" spans="2:12" ht="15.75" thickBot="1" x14ac:dyDescent="0.3"/>
    <row r="61" spans="2:12" ht="15.75" thickBot="1" x14ac:dyDescent="0.3">
      <c r="B61" s="1000" t="s">
        <v>210</v>
      </c>
      <c r="C61" s="1001"/>
      <c r="D61" s="1001"/>
      <c r="E61" s="1002"/>
      <c r="F61" s="226"/>
      <c r="G61" s="227" t="s">
        <v>211</v>
      </c>
      <c r="H61" s="1003"/>
      <c r="I61" s="1004"/>
      <c r="J61" s="1004"/>
      <c r="K61" s="1004"/>
      <c r="L61" s="1005"/>
    </row>
  </sheetData>
  <mergeCells count="34">
    <mergeCell ref="H17:L17"/>
    <mergeCell ref="B18:B19"/>
    <mergeCell ref="C18:C19"/>
    <mergeCell ref="D18:E18"/>
    <mergeCell ref="F18:G18"/>
    <mergeCell ref="H18:H19"/>
    <mergeCell ref="I18:I19"/>
    <mergeCell ref="J18:J19"/>
    <mergeCell ref="K18:K19"/>
    <mergeCell ref="L18:L19"/>
    <mergeCell ref="H56:L56"/>
    <mergeCell ref="B57:E57"/>
    <mergeCell ref="H57:L57"/>
    <mergeCell ref="B20:B26"/>
    <mergeCell ref="I20:I25"/>
    <mergeCell ref="J20:J25"/>
    <mergeCell ref="K20:K26"/>
    <mergeCell ref="L20:L26"/>
    <mergeCell ref="B27:B29"/>
    <mergeCell ref="I27:I28"/>
    <mergeCell ref="J27:J28"/>
    <mergeCell ref="K27:K29"/>
    <mergeCell ref="L27:L29"/>
    <mergeCell ref="C2:G2"/>
    <mergeCell ref="D30:F30"/>
    <mergeCell ref="G35:G40"/>
    <mergeCell ref="F38:F43"/>
    <mergeCell ref="B56:E56"/>
    <mergeCell ref="H58:L58"/>
    <mergeCell ref="B61:E61"/>
    <mergeCell ref="H61:L61"/>
    <mergeCell ref="B58:E58"/>
    <mergeCell ref="B59:E59"/>
    <mergeCell ref="H59:L5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ANALYSYS CONTROL</vt:lpstr>
      <vt:lpstr>SDM MINGGUAN</vt:lpstr>
      <vt:lpstr>EXE.SUMMARY REPORT</vt:lpstr>
      <vt:lpstr>TOTAL TONASE JUNI 2021</vt:lpstr>
      <vt:lpstr>DATA VOID</vt:lpstr>
      <vt:lpstr>INVENTORY</vt:lpstr>
      <vt:lpstr>UPDATE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2021-04-20T07:18:39Z</dcterms:created>
  <dcterms:modified xsi:type="dcterms:W3CDTF">2021-07-19T01:10:21Z</dcterms:modified>
</cp:coreProperties>
</file>