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nting\KERJAAN INTI\"/>
    </mc:Choice>
  </mc:AlternateContent>
  <bookViews>
    <workbookView xWindow="0" yWindow="0" windowWidth="16815" windowHeight="7455" firstSheet="8" activeTab="13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November nGen" sheetId="22" r:id="rId11"/>
    <sheet name="APLOG" sheetId="16" r:id="rId12"/>
    <sheet name="Projek" sheetId="18" r:id="rId13"/>
    <sheet name="Rekap Outstanding" sheetId="17" r:id="rId14"/>
    <sheet name="DIMAS NEW" sheetId="20" state="hidden" r:id="rId15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nGen'!$A$1:$W$174</definedName>
    <definedName name="_xlnm._FilterDatabase" localSheetId="9" hidden="1">'Oktober nGen'!$A$1:$W$303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" i="17" l="1"/>
  <c r="M401" i="17" l="1"/>
  <c r="Q162" i="22"/>
  <c r="P162" i="22"/>
  <c r="O162" i="22"/>
  <c r="N162" i="22"/>
  <c r="Q156" i="22"/>
  <c r="P156" i="22"/>
  <c r="O156" i="22"/>
  <c r="N156" i="22"/>
  <c r="Q155" i="22"/>
  <c r="P155" i="22"/>
  <c r="O155" i="22"/>
  <c r="N155" i="22"/>
  <c r="N146" i="22"/>
  <c r="Q146" i="22"/>
  <c r="P146" i="22"/>
  <c r="O146" i="22"/>
  <c r="Q170" i="22"/>
  <c r="P170" i="22"/>
  <c r="O170" i="22"/>
  <c r="N170" i="22"/>
  <c r="Q151" i="22"/>
  <c r="P151" i="22"/>
  <c r="O151" i="22"/>
  <c r="N151" i="22"/>
  <c r="Q150" i="22"/>
  <c r="P150" i="22"/>
  <c r="O150" i="22"/>
  <c r="N150" i="22"/>
  <c r="Q145" i="22"/>
  <c r="P145" i="22"/>
  <c r="O145" i="22"/>
  <c r="N145" i="22"/>
  <c r="Q144" i="22"/>
  <c r="P144" i="22"/>
  <c r="O144" i="22"/>
  <c r="N144" i="22"/>
  <c r="Q172" i="22"/>
  <c r="P172" i="22"/>
  <c r="O172" i="22"/>
  <c r="N172" i="22"/>
  <c r="N163" i="22"/>
  <c r="N164" i="22"/>
  <c r="N167" i="22"/>
  <c r="Q167" i="22"/>
  <c r="P167" i="22"/>
  <c r="O167" i="22"/>
  <c r="Q164" i="22"/>
  <c r="P164" i="22"/>
  <c r="O164" i="22"/>
  <c r="Q163" i="22"/>
  <c r="P163" i="22"/>
  <c r="O163" i="22"/>
  <c r="Q168" i="22"/>
  <c r="P168" i="22"/>
  <c r="O168" i="22"/>
  <c r="N168" i="22"/>
  <c r="Q161" i="22"/>
  <c r="P161" i="22"/>
  <c r="O161" i="22"/>
  <c r="N161" i="22"/>
  <c r="Q174" i="22"/>
  <c r="P174" i="22"/>
  <c r="O174" i="22"/>
  <c r="N174" i="22"/>
  <c r="Q159" i="22"/>
  <c r="P159" i="22"/>
  <c r="O159" i="22"/>
  <c r="N159" i="22"/>
  <c r="Q158" i="22"/>
  <c r="P158" i="22"/>
  <c r="O158" i="22"/>
  <c r="N158" i="22"/>
  <c r="Q169" i="22"/>
  <c r="P169" i="22"/>
  <c r="O169" i="22"/>
  <c r="N169" i="22"/>
  <c r="Q157" i="22"/>
  <c r="P157" i="22"/>
  <c r="O157" i="22"/>
  <c r="N157" i="22"/>
  <c r="Q173" i="22"/>
  <c r="P173" i="22"/>
  <c r="O173" i="22"/>
  <c r="N173" i="22"/>
  <c r="Q154" i="22"/>
  <c r="P154" i="22"/>
  <c r="O154" i="22"/>
  <c r="N154" i="22"/>
  <c r="Q152" i="22"/>
  <c r="P152" i="22"/>
  <c r="O152" i="22"/>
  <c r="N152" i="22"/>
  <c r="N149" i="22"/>
  <c r="Q149" i="22"/>
  <c r="P149" i="22"/>
  <c r="O149" i="22"/>
  <c r="R149" i="22" s="1"/>
  <c r="Q148" i="22"/>
  <c r="P148" i="22"/>
  <c r="O148" i="22"/>
  <c r="N148" i="22"/>
  <c r="Q171" i="22"/>
  <c r="P171" i="22"/>
  <c r="O171" i="22"/>
  <c r="N171" i="22"/>
  <c r="Q147" i="22"/>
  <c r="P147" i="22"/>
  <c r="O147" i="22"/>
  <c r="N147" i="22"/>
  <c r="N166" i="22"/>
  <c r="Q166" i="22"/>
  <c r="P166" i="22"/>
  <c r="O166" i="22"/>
  <c r="Q165" i="22"/>
  <c r="P165" i="22"/>
  <c r="O165" i="22"/>
  <c r="N165" i="22"/>
  <c r="Q160" i="22"/>
  <c r="P160" i="22"/>
  <c r="O160" i="22"/>
  <c r="N160" i="22"/>
  <c r="Q153" i="22"/>
  <c r="P153" i="22"/>
  <c r="O153" i="22"/>
  <c r="N153" i="22"/>
  <c r="R166" i="22" l="1"/>
  <c r="R147" i="22"/>
  <c r="R171" i="22"/>
  <c r="R148" i="22"/>
  <c r="R146" i="22"/>
  <c r="R155" i="22"/>
  <c r="R156" i="22"/>
  <c r="R162" i="22"/>
  <c r="R163" i="22"/>
  <c r="R167" i="22"/>
  <c r="R164" i="22"/>
  <c r="R172" i="22"/>
  <c r="R144" i="22"/>
  <c r="R145" i="22"/>
  <c r="R150" i="22"/>
  <c r="R151" i="22"/>
  <c r="R170" i="22"/>
  <c r="R152" i="22"/>
  <c r="R154" i="22"/>
  <c r="R173" i="22"/>
  <c r="R157" i="22"/>
  <c r="R169" i="22"/>
  <c r="R158" i="22"/>
  <c r="R159" i="22"/>
  <c r="R174" i="22"/>
  <c r="R161" i="22"/>
  <c r="R168" i="22"/>
  <c r="R153" i="22"/>
  <c r="R160" i="22"/>
  <c r="R165" i="22"/>
  <c r="Q83" i="22" l="1"/>
  <c r="N66" i="22"/>
  <c r="N28" i="22"/>
  <c r="N49" i="22" l="1"/>
  <c r="N42" i="22"/>
  <c r="N6" i="22"/>
  <c r="M240" i="17" l="1"/>
  <c r="N138" i="22"/>
  <c r="N135" i="22"/>
  <c r="N134" i="22"/>
  <c r="Q138" i="22"/>
  <c r="P138" i="22"/>
  <c r="O138" i="22"/>
  <c r="Q135" i="22"/>
  <c r="P135" i="22"/>
  <c r="O135" i="22"/>
  <c r="Q134" i="22"/>
  <c r="P134" i="22"/>
  <c r="O134" i="22"/>
  <c r="Q133" i="22"/>
  <c r="P133" i="22"/>
  <c r="O133" i="22"/>
  <c r="N133" i="22"/>
  <c r="Q125" i="22"/>
  <c r="P125" i="22"/>
  <c r="O125" i="22"/>
  <c r="N125" i="22"/>
  <c r="Q114" i="22"/>
  <c r="P114" i="22"/>
  <c r="O114" i="22"/>
  <c r="N114" i="22"/>
  <c r="Q111" i="22"/>
  <c r="P111" i="22"/>
  <c r="O111" i="22"/>
  <c r="N111" i="22"/>
  <c r="Q104" i="22"/>
  <c r="P104" i="22"/>
  <c r="O104" i="22"/>
  <c r="N104" i="22"/>
  <c r="Q143" i="22"/>
  <c r="P143" i="22"/>
  <c r="O143" i="22"/>
  <c r="N143" i="22"/>
  <c r="Q128" i="22"/>
  <c r="P128" i="22"/>
  <c r="O128" i="22"/>
  <c r="N128" i="22"/>
  <c r="Q120" i="22"/>
  <c r="P120" i="22"/>
  <c r="O120" i="22"/>
  <c r="N120" i="22"/>
  <c r="Q119" i="22"/>
  <c r="P119" i="22"/>
  <c r="O119" i="22"/>
  <c r="N119" i="22"/>
  <c r="N117" i="22"/>
  <c r="Q117" i="22"/>
  <c r="P117" i="22"/>
  <c r="O117" i="22"/>
  <c r="Q115" i="22"/>
  <c r="P115" i="22"/>
  <c r="O115" i="22"/>
  <c r="N115" i="22"/>
  <c r="Q142" i="22"/>
  <c r="P142" i="22"/>
  <c r="O142" i="22"/>
  <c r="N142" i="22"/>
  <c r="Q130" i="22"/>
  <c r="P130" i="22"/>
  <c r="O130" i="22"/>
  <c r="N130" i="22"/>
  <c r="Q113" i="22"/>
  <c r="P113" i="22"/>
  <c r="O113" i="22"/>
  <c r="N113" i="22"/>
  <c r="Q109" i="22"/>
  <c r="P109" i="22"/>
  <c r="O109" i="22"/>
  <c r="N109" i="22"/>
  <c r="Q108" i="22"/>
  <c r="P108" i="22"/>
  <c r="O108" i="22"/>
  <c r="N108" i="22"/>
  <c r="Q136" i="22"/>
  <c r="P136" i="22"/>
  <c r="O136" i="22"/>
  <c r="N136" i="22"/>
  <c r="Q127" i="22"/>
  <c r="P127" i="22"/>
  <c r="O127" i="22"/>
  <c r="N127" i="22"/>
  <c r="Q107" i="22"/>
  <c r="P107" i="22"/>
  <c r="O107" i="22"/>
  <c r="N107" i="22"/>
  <c r="Q140" i="22"/>
  <c r="P140" i="22"/>
  <c r="O140" i="22"/>
  <c r="N140" i="22"/>
  <c r="Q126" i="22"/>
  <c r="P126" i="22"/>
  <c r="O126" i="22"/>
  <c r="N126" i="22"/>
  <c r="Q118" i="22"/>
  <c r="P118" i="22"/>
  <c r="O118" i="22"/>
  <c r="N118" i="22"/>
  <c r="Q106" i="22"/>
  <c r="P106" i="22"/>
  <c r="O106" i="22"/>
  <c r="N106" i="22"/>
  <c r="Q105" i="22"/>
  <c r="P105" i="22"/>
  <c r="O105" i="22"/>
  <c r="N105" i="22"/>
  <c r="Q141" i="22"/>
  <c r="P141" i="22"/>
  <c r="O141" i="22"/>
  <c r="N141" i="22"/>
  <c r="Q116" i="22"/>
  <c r="P116" i="22"/>
  <c r="O116" i="22"/>
  <c r="N116" i="22"/>
  <c r="Q103" i="22"/>
  <c r="P103" i="22"/>
  <c r="O103" i="22"/>
  <c r="N103" i="22"/>
  <c r="N137" i="22"/>
  <c r="N132" i="22"/>
  <c r="Q137" i="22"/>
  <c r="P137" i="22"/>
  <c r="O137" i="22"/>
  <c r="Q132" i="22"/>
  <c r="P132" i="22"/>
  <c r="O132" i="22"/>
  <c r="N124" i="22"/>
  <c r="Q124" i="22"/>
  <c r="P124" i="22"/>
  <c r="O124" i="22"/>
  <c r="Q139" i="22"/>
  <c r="P139" i="22"/>
  <c r="O139" i="22"/>
  <c r="N139" i="22"/>
  <c r="Q131" i="22"/>
  <c r="P131" i="22"/>
  <c r="O131" i="22"/>
  <c r="N131" i="22"/>
  <c r="Q129" i="22"/>
  <c r="P129" i="22"/>
  <c r="O129" i="22"/>
  <c r="N129" i="22"/>
  <c r="Q112" i="22"/>
  <c r="P112" i="22"/>
  <c r="O112" i="22"/>
  <c r="N112" i="22"/>
  <c r="N123" i="22"/>
  <c r="Q123" i="22"/>
  <c r="P123" i="22"/>
  <c r="O123" i="22"/>
  <c r="Q122" i="22"/>
  <c r="P122" i="22"/>
  <c r="O122" i="22"/>
  <c r="N122" i="22"/>
  <c r="Q121" i="22"/>
  <c r="P121" i="22"/>
  <c r="O121" i="22"/>
  <c r="N121" i="22"/>
  <c r="Q110" i="22"/>
  <c r="P110" i="22"/>
  <c r="O110" i="22"/>
  <c r="N110" i="22"/>
  <c r="Q102" i="22"/>
  <c r="P102" i="22"/>
  <c r="O102" i="22"/>
  <c r="N102" i="22"/>
  <c r="R134" i="22" l="1"/>
  <c r="R138" i="22"/>
  <c r="R135" i="22"/>
  <c r="R132" i="22"/>
  <c r="R117" i="22"/>
  <c r="R119" i="22"/>
  <c r="R120" i="22"/>
  <c r="R128" i="22"/>
  <c r="R143" i="22"/>
  <c r="R104" i="22"/>
  <c r="R111" i="22"/>
  <c r="R114" i="22"/>
  <c r="R125" i="22"/>
  <c r="R133" i="22"/>
  <c r="R137" i="22"/>
  <c r="R124" i="22"/>
  <c r="R103" i="22"/>
  <c r="R116" i="22"/>
  <c r="R141" i="22"/>
  <c r="R105" i="22"/>
  <c r="R106" i="22"/>
  <c r="R118" i="22"/>
  <c r="R126" i="22"/>
  <c r="R140" i="22"/>
  <c r="R107" i="22"/>
  <c r="R127" i="22"/>
  <c r="R136" i="22"/>
  <c r="R108" i="22"/>
  <c r="R109" i="22"/>
  <c r="R113" i="22"/>
  <c r="R130" i="22"/>
  <c r="R142" i="22"/>
  <c r="R115" i="22"/>
  <c r="R123" i="22"/>
  <c r="R112" i="22"/>
  <c r="R129" i="22"/>
  <c r="R131" i="22"/>
  <c r="R139" i="22"/>
  <c r="R102" i="22"/>
  <c r="R110" i="22"/>
  <c r="R121" i="22"/>
  <c r="R122" i="22"/>
  <c r="Q100" i="22"/>
  <c r="Q94" i="22"/>
  <c r="Q79" i="22"/>
  <c r="Q78" i="22"/>
  <c r="Q75" i="22"/>
  <c r="Q71" i="22"/>
  <c r="Q69" i="22"/>
  <c r="Q68" i="22"/>
  <c r="Q66" i="22"/>
  <c r="Q61" i="22"/>
  <c r="Q33" i="22"/>
  <c r="Q29" i="22"/>
  <c r="Q28" i="22"/>
  <c r="Q27" i="22"/>
  <c r="Q16" i="22"/>
  <c r="Q101" i="22"/>
  <c r="Q97" i="22"/>
  <c r="Q96" i="22"/>
  <c r="Q95" i="22"/>
  <c r="Q93" i="22"/>
  <c r="Q92" i="22"/>
  <c r="Q90" i="22"/>
  <c r="Q88" i="22"/>
  <c r="Q86" i="22"/>
  <c r="Q84" i="22"/>
  <c r="Q82" i="22"/>
  <c r="Q80" i="22"/>
  <c r="Q77" i="22"/>
  <c r="Q76" i="22"/>
  <c r="Q74" i="22"/>
  <c r="Q73" i="22"/>
  <c r="Q70" i="22"/>
  <c r="Q67" i="22"/>
  <c r="Q65" i="22"/>
  <c r="Q63" i="22"/>
  <c r="Q60" i="22"/>
  <c r="Q59" i="22"/>
  <c r="Q58" i="22"/>
  <c r="Q57" i="22"/>
  <c r="Q56" i="22"/>
  <c r="Q52" i="22"/>
  <c r="Q50" i="22"/>
  <c r="Q48" i="22"/>
  <c r="Q45" i="22"/>
  <c r="Q41" i="22"/>
  <c r="Q39" i="22"/>
  <c r="Q35" i="22"/>
  <c r="Q34" i="22"/>
  <c r="Q32" i="22"/>
  <c r="Q31" i="22"/>
  <c r="Q26" i="22"/>
  <c r="Q24" i="22"/>
  <c r="Q23" i="22"/>
  <c r="Q20" i="22"/>
  <c r="Q19" i="22"/>
  <c r="Q18" i="22"/>
  <c r="Q13" i="22"/>
  <c r="Q12" i="22"/>
  <c r="Q11" i="22"/>
  <c r="Q10" i="22"/>
  <c r="Q9" i="22"/>
  <c r="Q8" i="22"/>
  <c r="Q5" i="22"/>
  <c r="Q4" i="22"/>
  <c r="Q81" i="22"/>
  <c r="Q49" i="22"/>
  <c r="Q47" i="22"/>
  <c r="Q46" i="22"/>
  <c r="Q42" i="22"/>
  <c r="Q38" i="22"/>
  <c r="Q36" i="22"/>
  <c r="Q91" i="22"/>
  <c r="Q89" i="22"/>
  <c r="Q87" i="22"/>
  <c r="Q85" i="22"/>
  <c r="Q72" i="22"/>
  <c r="Q64" i="22"/>
  <c r="Q62" i="22"/>
  <c r="Q53" i="22"/>
  <c r="Q51" i="22"/>
  <c r="Q30" i="22"/>
  <c r="Q25" i="22"/>
  <c r="Q22" i="22"/>
  <c r="Q21" i="22"/>
  <c r="N101" i="22" l="1"/>
  <c r="N100" i="22"/>
  <c r="N99" i="22"/>
  <c r="N98" i="22"/>
  <c r="P101" i="22"/>
  <c r="O101" i="22"/>
  <c r="P100" i="22"/>
  <c r="O100" i="22"/>
  <c r="Q99" i="22"/>
  <c r="P99" i="22"/>
  <c r="O99" i="22"/>
  <c r="Q98" i="22"/>
  <c r="P98" i="22"/>
  <c r="O98" i="22"/>
  <c r="N91" i="22"/>
  <c r="P97" i="22"/>
  <c r="O97" i="22"/>
  <c r="N97" i="22"/>
  <c r="P95" i="22"/>
  <c r="O95" i="22"/>
  <c r="N95" i="22"/>
  <c r="P92" i="22"/>
  <c r="O92" i="22"/>
  <c r="N92" i="22"/>
  <c r="P91" i="22"/>
  <c r="O91" i="22"/>
  <c r="P90" i="22"/>
  <c r="O90" i="22"/>
  <c r="N90" i="22"/>
  <c r="P87" i="22"/>
  <c r="O87" i="22"/>
  <c r="N87" i="22"/>
  <c r="P86" i="22"/>
  <c r="O86" i="22"/>
  <c r="N86" i="22"/>
  <c r="P83" i="22"/>
  <c r="O83" i="22"/>
  <c r="N83" i="22"/>
  <c r="P93" i="22"/>
  <c r="O93" i="22"/>
  <c r="N93" i="22"/>
  <c r="P82" i="22"/>
  <c r="O82" i="22"/>
  <c r="N82" i="22"/>
  <c r="P89" i="22"/>
  <c r="O89" i="22"/>
  <c r="N89" i="22"/>
  <c r="P81" i="22"/>
  <c r="O81" i="22"/>
  <c r="N81" i="22"/>
  <c r="P88" i="22"/>
  <c r="O88" i="22"/>
  <c r="N88" i="22"/>
  <c r="P84" i="22"/>
  <c r="O84" i="22"/>
  <c r="N84" i="22"/>
  <c r="P80" i="22"/>
  <c r="O80" i="22"/>
  <c r="N80" i="22"/>
  <c r="P94" i="22"/>
  <c r="O94" i="22"/>
  <c r="N94" i="22"/>
  <c r="P79" i="22"/>
  <c r="O79" i="22"/>
  <c r="N79" i="22"/>
  <c r="P85" i="22"/>
  <c r="O85" i="22"/>
  <c r="N85" i="22"/>
  <c r="P78" i="22"/>
  <c r="O78" i="22"/>
  <c r="N78" i="22"/>
  <c r="P77" i="22"/>
  <c r="O77" i="22"/>
  <c r="N77" i="22"/>
  <c r="P96" i="22"/>
  <c r="O96" i="22"/>
  <c r="N96" i="22"/>
  <c r="P76" i="22"/>
  <c r="O76" i="22"/>
  <c r="N76" i="22"/>
  <c r="P75" i="22"/>
  <c r="O75" i="22"/>
  <c r="N75" i="22"/>
  <c r="P72" i="22"/>
  <c r="O72" i="22"/>
  <c r="N72" i="22"/>
  <c r="P70" i="22"/>
  <c r="O70" i="22"/>
  <c r="N70" i="22"/>
  <c r="P69" i="22"/>
  <c r="O69" i="22"/>
  <c r="N69" i="22"/>
  <c r="P68" i="22"/>
  <c r="O68" i="22"/>
  <c r="N68" i="22"/>
  <c r="P67" i="22"/>
  <c r="O67" i="22"/>
  <c r="N67" i="22"/>
  <c r="P66" i="22"/>
  <c r="O66" i="22"/>
  <c r="P74" i="22"/>
  <c r="O74" i="22"/>
  <c r="N74" i="22"/>
  <c r="P71" i="22"/>
  <c r="O71" i="22"/>
  <c r="N71" i="22"/>
  <c r="P65" i="22"/>
  <c r="O65" i="22"/>
  <c r="N65" i="22"/>
  <c r="N64" i="22"/>
  <c r="P64" i="22"/>
  <c r="O64" i="22"/>
  <c r="P63" i="22"/>
  <c r="O63" i="22"/>
  <c r="N63" i="22"/>
  <c r="P62" i="22"/>
  <c r="O62" i="22"/>
  <c r="N62" i="22"/>
  <c r="P73" i="22"/>
  <c r="O73" i="22"/>
  <c r="N73" i="22"/>
  <c r="P61" i="22"/>
  <c r="O61" i="22"/>
  <c r="N61" i="22"/>
  <c r="P60" i="22"/>
  <c r="O60" i="22"/>
  <c r="N60" i="22"/>
  <c r="P59" i="22"/>
  <c r="O59" i="22"/>
  <c r="N59" i="22"/>
  <c r="P58" i="22"/>
  <c r="O58" i="22"/>
  <c r="N58" i="22"/>
  <c r="P57" i="22"/>
  <c r="O57" i="22"/>
  <c r="N57" i="22"/>
  <c r="P56" i="22"/>
  <c r="O56" i="22"/>
  <c r="N56" i="22"/>
  <c r="Q55" i="22"/>
  <c r="P55" i="22"/>
  <c r="O55" i="22"/>
  <c r="N55" i="22"/>
  <c r="Q54" i="22"/>
  <c r="P54" i="22"/>
  <c r="O54" i="22"/>
  <c r="N54" i="22"/>
  <c r="P53" i="22"/>
  <c r="O53" i="22"/>
  <c r="N53" i="22"/>
  <c r="P52" i="22"/>
  <c r="O52" i="22"/>
  <c r="N52" i="22"/>
  <c r="P51" i="22"/>
  <c r="O51" i="22"/>
  <c r="N51" i="22"/>
  <c r="P50" i="22"/>
  <c r="O50" i="22"/>
  <c r="N50" i="22"/>
  <c r="P49" i="22"/>
  <c r="O49" i="22"/>
  <c r="P48" i="22"/>
  <c r="O48" i="22"/>
  <c r="N48" i="22"/>
  <c r="P47" i="22"/>
  <c r="O47" i="22"/>
  <c r="N47" i="22"/>
  <c r="P46" i="22"/>
  <c r="O46" i="22"/>
  <c r="N46" i="22"/>
  <c r="P45" i="22"/>
  <c r="O45" i="22"/>
  <c r="N45" i="22"/>
  <c r="P42" i="22"/>
  <c r="O42" i="22"/>
  <c r="P41" i="22"/>
  <c r="O41" i="22"/>
  <c r="N41" i="22"/>
  <c r="P39" i="22"/>
  <c r="O39" i="22"/>
  <c r="N39" i="22"/>
  <c r="P38" i="22"/>
  <c r="O38" i="22"/>
  <c r="N38" i="22"/>
  <c r="Q44" i="22"/>
  <c r="P44" i="22"/>
  <c r="O44" i="22"/>
  <c r="N44" i="22"/>
  <c r="Q43" i="22"/>
  <c r="P43" i="22"/>
  <c r="O43" i="22"/>
  <c r="N43" i="22"/>
  <c r="Q40" i="22"/>
  <c r="P40" i="22"/>
  <c r="O40" i="22"/>
  <c r="N40" i="22"/>
  <c r="Q37" i="22"/>
  <c r="N37" i="22"/>
  <c r="P37" i="22"/>
  <c r="O37" i="22"/>
  <c r="P36" i="22"/>
  <c r="O36" i="22"/>
  <c r="N36" i="22"/>
  <c r="P35" i="22"/>
  <c r="O35" i="22"/>
  <c r="N35" i="22"/>
  <c r="P34" i="22"/>
  <c r="O34" i="22"/>
  <c r="N34" i="22"/>
  <c r="P33" i="22"/>
  <c r="O33" i="22"/>
  <c r="N33" i="22"/>
  <c r="P32" i="22"/>
  <c r="O32" i="22"/>
  <c r="N32" i="22"/>
  <c r="P31" i="22"/>
  <c r="O31" i="22"/>
  <c r="N31" i="22"/>
  <c r="P30" i="22"/>
  <c r="O30" i="22"/>
  <c r="N30" i="22"/>
  <c r="P29" i="22"/>
  <c r="O29" i="22"/>
  <c r="N29" i="22"/>
  <c r="P28" i="22"/>
  <c r="O28" i="22"/>
  <c r="P27" i="22"/>
  <c r="O27" i="22"/>
  <c r="N27" i="22"/>
  <c r="P26" i="22"/>
  <c r="O26" i="22"/>
  <c r="N26" i="22"/>
  <c r="N25" i="22"/>
  <c r="P25" i="22"/>
  <c r="O25" i="22"/>
  <c r="P23" i="22"/>
  <c r="O23" i="22"/>
  <c r="N23" i="22"/>
  <c r="P24" i="22"/>
  <c r="O24" i="22"/>
  <c r="N24" i="22"/>
  <c r="P22" i="22"/>
  <c r="O22" i="22"/>
  <c r="N22" i="22"/>
  <c r="P21" i="22"/>
  <c r="O21" i="22"/>
  <c r="N21" i="22"/>
  <c r="P20" i="22"/>
  <c r="O20" i="22"/>
  <c r="N20" i="22"/>
  <c r="P19" i="22"/>
  <c r="O19" i="22"/>
  <c r="N19" i="22"/>
  <c r="P18" i="22"/>
  <c r="O18" i="22"/>
  <c r="N18" i="22"/>
  <c r="N16" i="22"/>
  <c r="N15" i="22"/>
  <c r="Q17" i="22"/>
  <c r="P17" i="22"/>
  <c r="O17" i="22"/>
  <c r="N17" i="22"/>
  <c r="P16" i="22"/>
  <c r="O16" i="22"/>
  <c r="Q15" i="22"/>
  <c r="P15" i="22"/>
  <c r="O15" i="22"/>
  <c r="Q14" i="22"/>
  <c r="P14" i="22"/>
  <c r="O14" i="22"/>
  <c r="N14" i="22"/>
  <c r="Q7" i="22"/>
  <c r="Q6" i="22"/>
  <c r="Q3" i="22"/>
  <c r="R91" i="22" l="1"/>
  <c r="R16" i="22"/>
  <c r="R64" i="22"/>
  <c r="R15" i="22"/>
  <c r="R25" i="22"/>
  <c r="R99" i="22"/>
  <c r="R101" i="22"/>
  <c r="R14" i="22"/>
  <c r="R17" i="22"/>
  <c r="R18" i="22"/>
  <c r="R19" i="22"/>
  <c r="R20" i="22"/>
  <c r="R21" i="22"/>
  <c r="R24" i="22"/>
  <c r="R23" i="22"/>
  <c r="R52" i="22"/>
  <c r="R53" i="22"/>
  <c r="R63" i="22"/>
  <c r="R98" i="22"/>
  <c r="R100" i="22"/>
  <c r="R22" i="22"/>
  <c r="R37" i="22"/>
  <c r="R40" i="22"/>
  <c r="R43" i="22"/>
  <c r="R44" i="22"/>
  <c r="R38" i="22"/>
  <c r="R39" i="22"/>
  <c r="R41" i="22"/>
  <c r="R42" i="22"/>
  <c r="R45" i="22"/>
  <c r="R46" i="22"/>
  <c r="R47" i="22"/>
  <c r="R48" i="22"/>
  <c r="R49" i="22"/>
  <c r="R50" i="22"/>
  <c r="R51" i="22"/>
  <c r="R54" i="22"/>
  <c r="R55" i="22"/>
  <c r="R56" i="22"/>
  <c r="R57" i="22"/>
  <c r="R58" i="22"/>
  <c r="R59" i="22"/>
  <c r="R60" i="22"/>
  <c r="R61" i="22"/>
  <c r="R73" i="22"/>
  <c r="R62" i="22"/>
  <c r="R26" i="22"/>
  <c r="R27" i="22"/>
  <c r="R28" i="22"/>
  <c r="R29" i="22"/>
  <c r="R30" i="22"/>
  <c r="R31" i="22"/>
  <c r="R32" i="22"/>
  <c r="R33" i="22"/>
  <c r="R34" i="22"/>
  <c r="R35" i="22"/>
  <c r="R36" i="22"/>
  <c r="R65" i="22"/>
  <c r="R71" i="22"/>
  <c r="R74" i="22"/>
  <c r="R66" i="22"/>
  <c r="R67" i="22"/>
  <c r="R68" i="22"/>
  <c r="R69" i="22"/>
  <c r="R70" i="22"/>
  <c r="R72" i="22"/>
  <c r="R75" i="22"/>
  <c r="R76" i="22"/>
  <c r="R96" i="22"/>
  <c r="R77" i="22"/>
  <c r="R78" i="22"/>
  <c r="R85" i="22"/>
  <c r="R79" i="22"/>
  <c r="R94" i="22"/>
  <c r="R80" i="22"/>
  <c r="R84" i="22"/>
  <c r="R88" i="22"/>
  <c r="R81" i="22"/>
  <c r="R89" i="22"/>
  <c r="R82" i="22"/>
  <c r="R93" i="22"/>
  <c r="R83" i="22"/>
  <c r="R86" i="22"/>
  <c r="R87" i="22"/>
  <c r="R90" i="22"/>
  <c r="R92" i="22"/>
  <c r="R95" i="22"/>
  <c r="R97" i="22"/>
  <c r="E404" i="17" l="1"/>
  <c r="P13" i="22"/>
  <c r="O13" i="22"/>
  <c r="N13" i="22"/>
  <c r="P12" i="22"/>
  <c r="O12" i="22"/>
  <c r="N12" i="22"/>
  <c r="P11" i="22"/>
  <c r="O11" i="22"/>
  <c r="N11" i="22"/>
  <c r="P9" i="22"/>
  <c r="O9" i="22"/>
  <c r="N9" i="22"/>
  <c r="P8" i="22"/>
  <c r="O8" i="22"/>
  <c r="N8" i="22"/>
  <c r="P4" i="22"/>
  <c r="O4" i="22"/>
  <c r="N4" i="22"/>
  <c r="P7" i="22"/>
  <c r="O7" i="22"/>
  <c r="N7" i="22"/>
  <c r="P5" i="22"/>
  <c r="O5" i="22"/>
  <c r="N5" i="22"/>
  <c r="P3" i="22"/>
  <c r="O3" i="22"/>
  <c r="N3" i="22"/>
  <c r="P10" i="22"/>
  <c r="O10" i="22"/>
  <c r="N10" i="22"/>
  <c r="P6" i="22"/>
  <c r="O6" i="22"/>
  <c r="Q2" i="22"/>
  <c r="P2" i="22"/>
  <c r="O2" i="22"/>
  <c r="N2" i="22"/>
  <c r="R5" i="22" l="1"/>
  <c r="R2" i="22"/>
  <c r="R6" i="22"/>
  <c r="R7" i="22"/>
  <c r="R10" i="22"/>
  <c r="R3" i="22"/>
  <c r="R4" i="22"/>
  <c r="R8" i="22"/>
  <c r="R9" i="22"/>
  <c r="R11" i="22"/>
  <c r="R12" i="22"/>
  <c r="R13" i="22"/>
  <c r="G104" i="18"/>
  <c r="G103" i="18"/>
  <c r="G102" i="18"/>
  <c r="G101" i="18"/>
  <c r="G100" i="18"/>
  <c r="G99" i="18"/>
  <c r="G98" i="18"/>
  <c r="G97" i="18"/>
  <c r="G96" i="18"/>
  <c r="G95" i="18"/>
  <c r="G94" i="18"/>
  <c r="G91" i="18"/>
  <c r="G90" i="18"/>
  <c r="G89" i="18"/>
  <c r="G88" i="18"/>
  <c r="G87" i="18"/>
  <c r="G86" i="18"/>
  <c r="G85" i="18"/>
  <c r="G84" i="18"/>
  <c r="G83" i="18"/>
  <c r="G106" i="18" s="1"/>
  <c r="AD17" i="16" l="1"/>
  <c r="AD16" i="16"/>
  <c r="AD15" i="16"/>
  <c r="AD18" i="16" s="1"/>
  <c r="N254" i="21"/>
  <c r="Q255" i="21"/>
  <c r="P255" i="21"/>
  <c r="O255" i="21"/>
  <c r="N255" i="21"/>
  <c r="Q254" i="21"/>
  <c r="P254" i="21"/>
  <c r="O254" i="21"/>
  <c r="N172" i="21"/>
  <c r="Q172" i="21"/>
  <c r="P172" i="21"/>
  <c r="O172" i="21"/>
  <c r="N79" i="21"/>
  <c r="Q79" i="21"/>
  <c r="P79" i="21"/>
  <c r="O79" i="21"/>
  <c r="Q257" i="21"/>
  <c r="P257" i="21"/>
  <c r="O257" i="21"/>
  <c r="N257" i="21"/>
  <c r="Q216" i="21"/>
  <c r="P216" i="21"/>
  <c r="O216" i="21"/>
  <c r="N216" i="21"/>
  <c r="Q160" i="21"/>
  <c r="P160" i="21"/>
  <c r="O160" i="21"/>
  <c r="N160" i="21"/>
  <c r="Q296" i="21"/>
  <c r="P296" i="21"/>
  <c r="O296" i="21"/>
  <c r="N296" i="21"/>
  <c r="Q256" i="21"/>
  <c r="P256" i="21"/>
  <c r="O256" i="21"/>
  <c r="N256" i="21"/>
  <c r="Q232" i="21"/>
  <c r="P232" i="21"/>
  <c r="O232" i="21"/>
  <c r="N232" i="21"/>
  <c r="Q196" i="21"/>
  <c r="P196" i="21"/>
  <c r="O196" i="21"/>
  <c r="N196" i="21"/>
  <c r="R19" i="16"/>
  <c r="X17" i="16"/>
  <c r="R17" i="16"/>
  <c r="X16" i="16"/>
  <c r="R16" i="16"/>
  <c r="X15" i="16"/>
  <c r="X18" i="16" s="1"/>
  <c r="R15" i="16"/>
  <c r="R18" i="16" s="1"/>
  <c r="R79" i="21" l="1"/>
  <c r="R196" i="21"/>
  <c r="R232" i="21"/>
  <c r="R256" i="21"/>
  <c r="R296" i="21"/>
  <c r="R160" i="21"/>
  <c r="R216" i="21"/>
  <c r="R257" i="21"/>
  <c r="R254" i="21"/>
  <c r="R172" i="21"/>
  <c r="R255" i="21"/>
  <c r="Q302" i="21" l="1"/>
  <c r="N302" i="21"/>
  <c r="N238" i="21"/>
  <c r="N284" i="21" l="1"/>
  <c r="N221" i="21" l="1"/>
  <c r="Q301" i="21" l="1"/>
  <c r="P301" i="21"/>
  <c r="O301" i="21"/>
  <c r="N301" i="21"/>
  <c r="Q297" i="21"/>
  <c r="Q300" i="21"/>
  <c r="P300" i="21"/>
  <c r="O300" i="21"/>
  <c r="N300" i="21"/>
  <c r="Q298" i="21"/>
  <c r="P298" i="21"/>
  <c r="O298" i="21"/>
  <c r="N298" i="21"/>
  <c r="P297" i="21"/>
  <c r="O297" i="21"/>
  <c r="N297" i="21"/>
  <c r="Q295" i="21"/>
  <c r="P295" i="21"/>
  <c r="O295" i="21"/>
  <c r="N295" i="21"/>
  <c r="P302" i="21"/>
  <c r="O302" i="21"/>
  <c r="Q294" i="21"/>
  <c r="P294" i="21"/>
  <c r="O294" i="21"/>
  <c r="N294" i="21"/>
  <c r="Q293" i="21"/>
  <c r="P293" i="21"/>
  <c r="O293" i="21"/>
  <c r="N293" i="21"/>
  <c r="Q303" i="21"/>
  <c r="P303" i="21"/>
  <c r="O303" i="21"/>
  <c r="N303" i="21"/>
  <c r="Q292" i="21"/>
  <c r="P292" i="21"/>
  <c r="O292" i="21"/>
  <c r="N292" i="21"/>
  <c r="Q291" i="21"/>
  <c r="P291" i="21"/>
  <c r="O291" i="21"/>
  <c r="N291" i="21"/>
  <c r="Q290" i="21"/>
  <c r="P290" i="21"/>
  <c r="O290" i="21"/>
  <c r="N290" i="21"/>
  <c r="Q289" i="21"/>
  <c r="P289" i="21"/>
  <c r="O289" i="21"/>
  <c r="N289" i="21"/>
  <c r="Q299" i="21"/>
  <c r="P299" i="21"/>
  <c r="O299" i="21"/>
  <c r="N299" i="21"/>
  <c r="Q288" i="21"/>
  <c r="P288" i="21"/>
  <c r="O288" i="21"/>
  <c r="N288" i="21"/>
  <c r="Q287" i="21"/>
  <c r="P287" i="21"/>
  <c r="O287" i="21"/>
  <c r="N287" i="21"/>
  <c r="Q286" i="21"/>
  <c r="P286" i="21"/>
  <c r="O286" i="21"/>
  <c r="N286" i="21"/>
  <c r="Q285" i="21"/>
  <c r="P285" i="21"/>
  <c r="O285" i="21"/>
  <c r="N285" i="21"/>
  <c r="Q284" i="21"/>
  <c r="P284" i="21"/>
  <c r="O284" i="21"/>
  <c r="Q283" i="21"/>
  <c r="P283" i="21"/>
  <c r="O283" i="21"/>
  <c r="N283" i="21"/>
  <c r="R283" i="21" l="1"/>
  <c r="R284" i="21"/>
  <c r="R285" i="21"/>
  <c r="R286" i="21"/>
  <c r="R287" i="21"/>
  <c r="R288" i="21"/>
  <c r="R299" i="21"/>
  <c r="R289" i="21"/>
  <c r="R290" i="21"/>
  <c r="R291" i="21"/>
  <c r="R292" i="21"/>
  <c r="R303" i="21"/>
  <c r="R293" i="21"/>
  <c r="R294" i="21"/>
  <c r="R302" i="21"/>
  <c r="R295" i="21"/>
  <c r="R297" i="21"/>
  <c r="R301" i="21"/>
  <c r="R298" i="21"/>
  <c r="R300" i="21"/>
  <c r="M15" i="17"/>
  <c r="Q282" i="21"/>
  <c r="P282" i="21"/>
  <c r="O282" i="21"/>
  <c r="N282" i="21"/>
  <c r="Q281" i="21"/>
  <c r="P281" i="21"/>
  <c r="O281" i="21"/>
  <c r="N281" i="21"/>
  <c r="Q280" i="21"/>
  <c r="P280" i="21"/>
  <c r="O280" i="21"/>
  <c r="N280" i="21"/>
  <c r="Q279" i="21"/>
  <c r="P279" i="21"/>
  <c r="O279" i="21"/>
  <c r="N279" i="21"/>
  <c r="Q278" i="21"/>
  <c r="P278" i="21"/>
  <c r="O278" i="21"/>
  <c r="N278" i="21"/>
  <c r="Q277" i="21"/>
  <c r="P277" i="21"/>
  <c r="O277" i="21"/>
  <c r="N277" i="21"/>
  <c r="Q276" i="21"/>
  <c r="P276" i="21"/>
  <c r="O276" i="21"/>
  <c r="N276" i="21"/>
  <c r="Q274" i="21"/>
  <c r="P274" i="21"/>
  <c r="O274" i="21"/>
  <c r="N274" i="21"/>
  <c r="Q273" i="21"/>
  <c r="P273" i="21"/>
  <c r="O273" i="21"/>
  <c r="N273" i="21"/>
  <c r="Q272" i="21"/>
  <c r="P272" i="21"/>
  <c r="O272" i="21"/>
  <c r="N272" i="21"/>
  <c r="Q275" i="21"/>
  <c r="P275" i="21"/>
  <c r="O275" i="21"/>
  <c r="N275" i="21"/>
  <c r="Q271" i="21"/>
  <c r="P271" i="21"/>
  <c r="O271" i="21"/>
  <c r="N271" i="21"/>
  <c r="Q270" i="21"/>
  <c r="P270" i="21"/>
  <c r="O270" i="21"/>
  <c r="N270" i="21"/>
  <c r="Q269" i="21"/>
  <c r="P269" i="21"/>
  <c r="O269" i="21"/>
  <c r="N269" i="21"/>
  <c r="Q264" i="21"/>
  <c r="Q248" i="21"/>
  <c r="Q240" i="21"/>
  <c r="Q224" i="21"/>
  <c r="Q223" i="21"/>
  <c r="Q222" i="21"/>
  <c r="Q211" i="21"/>
  <c r="Q205" i="21"/>
  <c r="Q175" i="21"/>
  <c r="Q163" i="21"/>
  <c r="Q151" i="21"/>
  <c r="Q136" i="21"/>
  <c r="Q135" i="21"/>
  <c r="Q134" i="21"/>
  <c r="Q133" i="21"/>
  <c r="Q132" i="21"/>
  <c r="Q109" i="21"/>
  <c r="Q105" i="21"/>
  <c r="Q104" i="21"/>
  <c r="Q82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47" i="21"/>
  <c r="Q246" i="21"/>
  <c r="Q245" i="21"/>
  <c r="Q218" i="21"/>
  <c r="Q209" i="21"/>
  <c r="Q204" i="21"/>
  <c r="Q192" i="21"/>
  <c r="Q190" i="21"/>
  <c r="Q188" i="21"/>
  <c r="Q185" i="21"/>
  <c r="Q184" i="21"/>
  <c r="Q183" i="21"/>
  <c r="Q182" i="21"/>
  <c r="Q180" i="21"/>
  <c r="Q173" i="21"/>
  <c r="Q18" i="21"/>
  <c r="Q13" i="21"/>
  <c r="Q11" i="21"/>
  <c r="Q265" i="21"/>
  <c r="Q252" i="21"/>
  <c r="Q251" i="21"/>
  <c r="Q250" i="21"/>
  <c r="Q249" i="21"/>
  <c r="Q244" i="21"/>
  <c r="Q243" i="21"/>
  <c r="Q242" i="21"/>
  <c r="Q241" i="21"/>
  <c r="Q239" i="21"/>
  <c r="Q238" i="21"/>
  <c r="Q237" i="21"/>
  <c r="Q236" i="21"/>
  <c r="Q234" i="21"/>
  <c r="Q233" i="21"/>
  <c r="Q231" i="21"/>
  <c r="Q215" i="21"/>
  <c r="Q214" i="21"/>
  <c r="Q213" i="21"/>
  <c r="Q212" i="21"/>
  <c r="Q210" i="21"/>
  <c r="Q189" i="21"/>
  <c r="Q179" i="21"/>
  <c r="Q177" i="21"/>
  <c r="Q171" i="21"/>
  <c r="Q170" i="21"/>
  <c r="Q166" i="21"/>
  <c r="Q161" i="21"/>
  <c r="Q146" i="21"/>
  <c r="Q140" i="21"/>
  <c r="Q138" i="21"/>
  <c r="Q137" i="21"/>
  <c r="Q131" i="21"/>
  <c r="Q129" i="21"/>
  <c r="Q124" i="21"/>
  <c r="Q119" i="21"/>
  <c r="Q108" i="21"/>
  <c r="Q101" i="21"/>
  <c r="Q266" i="21"/>
  <c r="P266" i="21"/>
  <c r="O266" i="21"/>
  <c r="N266" i="21"/>
  <c r="Q263" i="21"/>
  <c r="P263" i="21"/>
  <c r="O263" i="21"/>
  <c r="N263" i="21"/>
  <c r="Q262" i="21"/>
  <c r="P262" i="21"/>
  <c r="O262" i="21"/>
  <c r="N262" i="21"/>
  <c r="Q261" i="21"/>
  <c r="P261" i="21"/>
  <c r="O261" i="21"/>
  <c r="N261" i="21"/>
  <c r="Q260" i="21"/>
  <c r="P260" i="21"/>
  <c r="O260" i="21"/>
  <c r="N260" i="21"/>
  <c r="N253" i="21"/>
  <c r="Q253" i="21"/>
  <c r="P253" i="21"/>
  <c r="O253" i="21"/>
  <c r="P252" i="21"/>
  <c r="O252" i="21"/>
  <c r="N252" i="21"/>
  <c r="Q268" i="21"/>
  <c r="P268" i="21"/>
  <c r="O268" i="21"/>
  <c r="N268" i="21"/>
  <c r="Q267" i="21"/>
  <c r="P267" i="21"/>
  <c r="O267" i="21"/>
  <c r="N267" i="21"/>
  <c r="P265" i="21"/>
  <c r="O265" i="21"/>
  <c r="N265" i="21"/>
  <c r="P250" i="21"/>
  <c r="O250" i="21"/>
  <c r="N250" i="21"/>
  <c r="P249" i="21"/>
  <c r="O249" i="21"/>
  <c r="N249" i="21"/>
  <c r="P264" i="21"/>
  <c r="O264" i="21"/>
  <c r="N264" i="21"/>
  <c r="P248" i="21"/>
  <c r="O248" i="21"/>
  <c r="N248" i="21"/>
  <c r="Q259" i="21"/>
  <c r="P259" i="21"/>
  <c r="O259" i="21"/>
  <c r="N259" i="21"/>
  <c r="P247" i="21"/>
  <c r="O247" i="21"/>
  <c r="N247" i="21"/>
  <c r="Q258" i="21"/>
  <c r="P258" i="21"/>
  <c r="O258" i="21"/>
  <c r="N258" i="21"/>
  <c r="P246" i="21"/>
  <c r="O246" i="21"/>
  <c r="N246" i="21"/>
  <c r="P245" i="21"/>
  <c r="O245" i="21"/>
  <c r="N245" i="21"/>
  <c r="P243" i="21"/>
  <c r="O243" i="21"/>
  <c r="N243" i="21"/>
  <c r="P242" i="21"/>
  <c r="O242" i="21"/>
  <c r="N242" i="21"/>
  <c r="P251" i="21"/>
  <c r="O251" i="21"/>
  <c r="N251" i="21"/>
  <c r="P241" i="21"/>
  <c r="O241" i="21"/>
  <c r="N241" i="21"/>
  <c r="P240" i="21"/>
  <c r="O240" i="21"/>
  <c r="N240" i="21"/>
  <c r="P244" i="21"/>
  <c r="O244" i="21"/>
  <c r="N244" i="21"/>
  <c r="P239" i="21"/>
  <c r="O239" i="21"/>
  <c r="N239" i="21"/>
  <c r="P238" i="21"/>
  <c r="O238" i="21"/>
  <c r="P237" i="21"/>
  <c r="O237" i="21"/>
  <c r="N237" i="21"/>
  <c r="R269" i="21" l="1"/>
  <c r="R270" i="21"/>
  <c r="R271" i="21"/>
  <c r="R275" i="21"/>
  <c r="R272" i="21"/>
  <c r="R273" i="21"/>
  <c r="R274" i="21"/>
  <c r="R276" i="21"/>
  <c r="R277" i="21"/>
  <c r="R278" i="21"/>
  <c r="R279" i="21"/>
  <c r="R280" i="21"/>
  <c r="R281" i="21"/>
  <c r="R282" i="21"/>
  <c r="R253" i="21"/>
  <c r="R238" i="21"/>
  <c r="R244" i="21"/>
  <c r="R251" i="21"/>
  <c r="R243" i="21"/>
  <c r="R250" i="21"/>
  <c r="R237" i="21"/>
  <c r="R239" i="21"/>
  <c r="R240" i="21"/>
  <c r="R242" i="21"/>
  <c r="R245" i="21"/>
  <c r="R246" i="21"/>
  <c r="R258" i="21"/>
  <c r="R247" i="21"/>
  <c r="R259" i="21"/>
  <c r="R248" i="21"/>
  <c r="R264" i="21"/>
  <c r="R265" i="21"/>
  <c r="R267" i="21"/>
  <c r="R268" i="21"/>
  <c r="R252" i="21"/>
  <c r="R266" i="21"/>
  <c r="R241" i="21"/>
  <c r="R249" i="21"/>
  <c r="R260" i="21"/>
  <c r="R261" i="21"/>
  <c r="R262" i="21"/>
  <c r="R263" i="21"/>
  <c r="N179" i="21"/>
  <c r="Q229" i="21" l="1"/>
  <c r="Q228" i="21"/>
  <c r="Q227" i="21"/>
  <c r="Q226" i="21"/>
  <c r="Q225" i="21"/>
  <c r="Q220" i="21"/>
  <c r="Q219" i="21"/>
  <c r="Q217" i="21"/>
  <c r="Q208" i="21"/>
  <c r="Q207" i="21"/>
  <c r="Q206" i="21"/>
  <c r="Q203" i="21"/>
  <c r="Q202" i="21"/>
  <c r="Q201" i="21"/>
  <c r="Q200" i="21"/>
  <c r="Q199" i="21"/>
  <c r="Q198" i="21"/>
  <c r="Q197" i="21"/>
  <c r="Q195" i="21"/>
  <c r="Q194" i="21"/>
  <c r="Q193" i="21"/>
  <c r="Q191" i="21"/>
  <c r="Q187" i="21"/>
  <c r="Q186" i="21"/>
  <c r="Q178" i="21"/>
  <c r="Q176" i="21"/>
  <c r="Q174" i="21"/>
  <c r="Q169" i="21"/>
  <c r="Q168" i="21"/>
  <c r="Q167" i="21"/>
  <c r="Q165" i="21"/>
  <c r="Q164" i="21"/>
  <c r="Q162" i="21"/>
  <c r="Q159" i="21"/>
  <c r="Q157" i="21"/>
  <c r="Q155" i="21"/>
  <c r="Q154" i="21"/>
  <c r="Q153" i="21"/>
  <c r="Q152" i="21"/>
  <c r="Q150" i="21"/>
  <c r="Q148" i="21"/>
  <c r="Q145" i="21"/>
  <c r="Q144" i="21"/>
  <c r="Q142" i="21"/>
  <c r="Q141" i="21"/>
  <c r="Q139" i="21"/>
  <c r="Q130" i="21"/>
  <c r="Q128" i="21"/>
  <c r="Q127" i="21"/>
  <c r="Q126" i="21"/>
  <c r="Q123" i="21"/>
  <c r="Q122" i="21"/>
  <c r="Q121" i="21"/>
  <c r="Q120" i="21"/>
  <c r="Q118" i="21"/>
  <c r="Q117" i="21"/>
  <c r="Q116" i="21"/>
  <c r="Q115" i="21"/>
  <c r="Q114" i="21"/>
  <c r="Q113" i="21"/>
  <c r="Q111" i="21"/>
  <c r="Q107" i="21"/>
  <c r="Q106" i="21"/>
  <c r="Q103" i="21"/>
  <c r="Q102" i="21"/>
  <c r="Q100" i="21"/>
  <c r="Q99" i="21"/>
  <c r="Q97" i="21"/>
  <c r="Q96" i="21"/>
  <c r="Q95" i="21"/>
  <c r="Q94" i="21"/>
  <c r="Q92" i="21"/>
  <c r="Q91" i="21"/>
  <c r="Q90" i="21"/>
  <c r="Q89" i="21"/>
  <c r="Q88" i="21"/>
  <c r="Q87" i="21"/>
  <c r="Q86" i="21"/>
  <c r="Q85" i="21"/>
  <c r="Q83" i="21"/>
  <c r="Q81" i="21"/>
  <c r="Q80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P234" i="21"/>
  <c r="O234" i="21"/>
  <c r="N234" i="21"/>
  <c r="P231" i="21"/>
  <c r="O231" i="21"/>
  <c r="N231" i="21"/>
  <c r="P233" i="21"/>
  <c r="O233" i="21"/>
  <c r="N233" i="21"/>
  <c r="N230" i="21"/>
  <c r="P230" i="21"/>
  <c r="O230" i="21"/>
  <c r="P227" i="21"/>
  <c r="O227" i="21"/>
  <c r="N227" i="21"/>
  <c r="P225" i="21"/>
  <c r="O225" i="21"/>
  <c r="N225" i="21"/>
  <c r="Q221" i="21"/>
  <c r="P221" i="21"/>
  <c r="O221" i="21"/>
  <c r="Q235" i="21"/>
  <c r="P235" i="21"/>
  <c r="O235" i="21"/>
  <c r="N235" i="21"/>
  <c r="P220" i="21"/>
  <c r="O220" i="21"/>
  <c r="N220" i="21"/>
  <c r="P218" i="21"/>
  <c r="O218" i="21"/>
  <c r="N218" i="21"/>
  <c r="P229" i="21"/>
  <c r="O229" i="21"/>
  <c r="N229" i="21"/>
  <c r="P217" i="21"/>
  <c r="O217" i="21"/>
  <c r="N217" i="21"/>
  <c r="P226" i="21"/>
  <c r="O226" i="21"/>
  <c r="N226" i="21"/>
  <c r="P213" i="21"/>
  <c r="O213" i="21"/>
  <c r="N213" i="21"/>
  <c r="N211" i="21"/>
  <c r="P211" i="21"/>
  <c r="O211" i="21"/>
  <c r="P224" i="21"/>
  <c r="O224" i="21"/>
  <c r="N224" i="21"/>
  <c r="P223" i="21"/>
  <c r="O223" i="21"/>
  <c r="N223" i="21"/>
  <c r="P214" i="21"/>
  <c r="O214" i="21"/>
  <c r="N214" i="21"/>
  <c r="P212" i="21"/>
  <c r="O212" i="21"/>
  <c r="N212" i="21"/>
  <c r="P209" i="21"/>
  <c r="O209" i="21"/>
  <c r="N209" i="21"/>
  <c r="P208" i="21"/>
  <c r="O208" i="21"/>
  <c r="N208" i="21"/>
  <c r="P207" i="21"/>
  <c r="O207" i="21"/>
  <c r="N207" i="21"/>
  <c r="P228" i="21"/>
  <c r="O228" i="21"/>
  <c r="N228" i="21"/>
  <c r="P206" i="21"/>
  <c r="O206" i="21"/>
  <c r="N206" i="21"/>
  <c r="P205" i="21"/>
  <c r="O205" i="21"/>
  <c r="N205" i="21"/>
  <c r="P204" i="21"/>
  <c r="O204" i="21"/>
  <c r="N204" i="21"/>
  <c r="P222" i="21"/>
  <c r="O222" i="21"/>
  <c r="N222" i="21"/>
  <c r="P215" i="21"/>
  <c r="O215" i="21"/>
  <c r="N215" i="21"/>
  <c r="P203" i="21"/>
  <c r="O203" i="21"/>
  <c r="N203" i="21"/>
  <c r="P202" i="21"/>
  <c r="O202" i="21"/>
  <c r="N202" i="21"/>
  <c r="P210" i="21"/>
  <c r="O210" i="21"/>
  <c r="N210" i="21"/>
  <c r="P201" i="21"/>
  <c r="O201" i="21"/>
  <c r="N201" i="21"/>
  <c r="P200" i="21"/>
  <c r="O200" i="21"/>
  <c r="N200" i="21"/>
  <c r="P236" i="21"/>
  <c r="O236" i="21"/>
  <c r="N236" i="21"/>
  <c r="P219" i="21"/>
  <c r="O219" i="21"/>
  <c r="N219" i="21"/>
  <c r="P199" i="21"/>
  <c r="O199" i="21"/>
  <c r="N199" i="21"/>
  <c r="P198" i="21"/>
  <c r="O198" i="21"/>
  <c r="N198" i="21"/>
  <c r="P197" i="21"/>
  <c r="O197" i="21"/>
  <c r="N197" i="21"/>
  <c r="R211" i="21" l="1"/>
  <c r="R230" i="21"/>
  <c r="R233" i="21"/>
  <c r="R231" i="21"/>
  <c r="R234" i="21"/>
  <c r="R197" i="21"/>
  <c r="R198" i="21"/>
  <c r="R199" i="21"/>
  <c r="R219" i="21"/>
  <c r="R236" i="21"/>
  <c r="R200" i="21"/>
  <c r="R201" i="21"/>
  <c r="R210" i="21"/>
  <c r="R202" i="21"/>
  <c r="R203" i="21"/>
  <c r="R215" i="21"/>
  <c r="R222" i="21"/>
  <c r="R204" i="21"/>
  <c r="R205" i="21"/>
  <c r="R206" i="21"/>
  <c r="R228" i="21"/>
  <c r="R207" i="21"/>
  <c r="R208" i="21"/>
  <c r="R209" i="21"/>
  <c r="R212" i="21"/>
  <c r="R214" i="21"/>
  <c r="R223" i="21"/>
  <c r="R224" i="21"/>
  <c r="R213" i="21"/>
  <c r="R226" i="21"/>
  <c r="R217" i="21"/>
  <c r="R229" i="21"/>
  <c r="R218" i="21"/>
  <c r="R220" i="21"/>
  <c r="R235" i="21"/>
  <c r="R221" i="21"/>
  <c r="R225" i="21"/>
  <c r="R227" i="21"/>
  <c r="P193" i="21" l="1"/>
  <c r="O193" i="21"/>
  <c r="N193" i="21"/>
  <c r="P190" i="21"/>
  <c r="O190" i="21"/>
  <c r="N190" i="21"/>
  <c r="P189" i="21"/>
  <c r="O189" i="21"/>
  <c r="N189" i="21"/>
  <c r="P191" i="21"/>
  <c r="O191" i="21"/>
  <c r="N191" i="21"/>
  <c r="P188" i="21"/>
  <c r="O188" i="21"/>
  <c r="N188" i="21"/>
  <c r="P194" i="21"/>
  <c r="O194" i="21"/>
  <c r="N194" i="21"/>
  <c r="P195" i="21"/>
  <c r="O195" i="21"/>
  <c r="N195" i="21"/>
  <c r="P187" i="21"/>
  <c r="O187" i="21"/>
  <c r="N187" i="21"/>
  <c r="P186" i="21"/>
  <c r="O186" i="21"/>
  <c r="N186" i="21"/>
  <c r="P185" i="21"/>
  <c r="O185" i="21"/>
  <c r="N185" i="21"/>
  <c r="P192" i="21"/>
  <c r="O192" i="21"/>
  <c r="N192" i="21"/>
  <c r="P184" i="21"/>
  <c r="O184" i="21"/>
  <c r="N184" i="21"/>
  <c r="Q181" i="21"/>
  <c r="P181" i="21"/>
  <c r="O181" i="21"/>
  <c r="N181" i="21"/>
  <c r="P183" i="21"/>
  <c r="O183" i="21"/>
  <c r="N183" i="21"/>
  <c r="N180" i="21"/>
  <c r="P180" i="21"/>
  <c r="O180" i="21"/>
  <c r="P179" i="21"/>
  <c r="O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82" i="21"/>
  <c r="O182" i="21"/>
  <c r="N182" i="21"/>
  <c r="P174" i="21"/>
  <c r="O174" i="21"/>
  <c r="N174" i="21"/>
  <c r="P173" i="21"/>
  <c r="O173" i="21"/>
  <c r="N173" i="21"/>
  <c r="R183" i="21" l="1"/>
  <c r="R181" i="21"/>
  <c r="R184" i="21"/>
  <c r="R185" i="21"/>
  <c r="R186" i="21"/>
  <c r="R187" i="21"/>
  <c r="R195" i="21"/>
  <c r="R194" i="21"/>
  <c r="R188" i="21"/>
  <c r="R191" i="21"/>
  <c r="R189" i="21"/>
  <c r="R190" i="21"/>
  <c r="R193" i="21"/>
  <c r="R180" i="21"/>
  <c r="R174" i="21"/>
  <c r="R182" i="21"/>
  <c r="R173" i="21"/>
  <c r="R175" i="21"/>
  <c r="R176" i="21"/>
  <c r="R177" i="21"/>
  <c r="R178" i="21"/>
  <c r="R179" i="21"/>
  <c r="R192" i="21"/>
  <c r="Q149" i="21"/>
  <c r="Q143" i="21"/>
  <c r="P171" i="21"/>
  <c r="O171" i="21"/>
  <c r="N171" i="21"/>
  <c r="P170" i="21"/>
  <c r="O170" i="21"/>
  <c r="N170" i="21"/>
  <c r="N146" i="21"/>
  <c r="N137" i="21"/>
  <c r="N129" i="21"/>
  <c r="N108" i="21"/>
  <c r="R170" i="21" l="1"/>
  <c r="R171" i="21"/>
  <c r="N147" i="21" l="1"/>
  <c r="N158" i="21"/>
  <c r="N156" i="21"/>
  <c r="N110" i="21"/>
  <c r="P17" i="19" l="1"/>
  <c r="P16" i="19"/>
  <c r="P13" i="19"/>
  <c r="P11" i="19"/>
  <c r="P6" i="19"/>
  <c r="P4" i="19"/>
  <c r="P3" i="19"/>
  <c r="P2" i="19"/>
  <c r="Q158" i="21"/>
  <c r="Q156" i="21"/>
  <c r="Q110" i="21"/>
  <c r="Q6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59" i="21"/>
  <c r="O159" i="21"/>
  <c r="N159" i="21"/>
  <c r="P157" i="21"/>
  <c r="O157" i="21"/>
  <c r="N157" i="21"/>
  <c r="P154" i="21"/>
  <c r="O154" i="21"/>
  <c r="N154" i="21"/>
  <c r="P158" i="21"/>
  <c r="O158" i="21"/>
  <c r="P156" i="21"/>
  <c r="O156" i="21"/>
  <c r="P155" i="21"/>
  <c r="O155" i="21"/>
  <c r="N155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Q147" i="21"/>
  <c r="P147" i="21"/>
  <c r="O147" i="21"/>
  <c r="P146" i="21"/>
  <c r="O146" i="21"/>
  <c r="P145" i="21"/>
  <c r="O145" i="21"/>
  <c r="N145" i="21"/>
  <c r="R147" i="21" l="1"/>
  <c r="R148" i="21"/>
  <c r="R151" i="21"/>
  <c r="R168" i="21"/>
  <c r="R152" i="21"/>
  <c r="R155" i="21"/>
  <c r="R157" i="21"/>
  <c r="R161" i="21"/>
  <c r="R149" i="21"/>
  <c r="R150" i="21"/>
  <c r="R153" i="21"/>
  <c r="R156" i="21"/>
  <c r="R154" i="21"/>
  <c r="R159" i="21"/>
  <c r="R167" i="21"/>
  <c r="R169" i="21"/>
  <c r="R145" i="21"/>
  <c r="R146" i="21"/>
  <c r="R162" i="21"/>
  <c r="R163" i="21"/>
  <c r="R164" i="21"/>
  <c r="R165" i="21"/>
  <c r="R166" i="21"/>
  <c r="R158" i="21"/>
  <c r="N125" i="21"/>
  <c r="Q98" i="21" l="1"/>
  <c r="N63" i="21"/>
  <c r="N23" i="21"/>
  <c r="Q112" i="21"/>
  <c r="Q125" i="21"/>
  <c r="P144" i="21"/>
  <c r="O144" i="21"/>
  <c r="N144" i="21"/>
  <c r="P143" i="21"/>
  <c r="O143" i="21"/>
  <c r="N143" i="21"/>
  <c r="P141" i="21"/>
  <c r="O141" i="21"/>
  <c r="N141" i="21"/>
  <c r="P133" i="21"/>
  <c r="O133" i="21"/>
  <c r="N133" i="21"/>
  <c r="N132" i="21"/>
  <c r="P132" i="21"/>
  <c r="O132" i="21"/>
  <c r="P128" i="21"/>
  <c r="O128" i="21"/>
  <c r="N128" i="21"/>
  <c r="P126" i="21"/>
  <c r="O126" i="21"/>
  <c r="N126" i="21"/>
  <c r="P124" i="21"/>
  <c r="O124" i="21"/>
  <c r="N124" i="21"/>
  <c r="P130" i="21"/>
  <c r="O130" i="21"/>
  <c r="N130" i="21"/>
  <c r="P122" i="21"/>
  <c r="O122" i="21"/>
  <c r="N122" i="21"/>
  <c r="P121" i="21"/>
  <c r="O121" i="21"/>
  <c r="N121" i="21"/>
  <c r="P142" i="21"/>
  <c r="O142" i="21"/>
  <c r="N142" i="21"/>
  <c r="P137" i="21"/>
  <c r="O137" i="21"/>
  <c r="P120" i="21"/>
  <c r="O120" i="21"/>
  <c r="N120" i="21"/>
  <c r="N119" i="21"/>
  <c r="P119" i="21"/>
  <c r="O119" i="21"/>
  <c r="P140" i="21"/>
  <c r="O140" i="21"/>
  <c r="N140" i="21"/>
  <c r="P138" i="21"/>
  <c r="O138" i="21"/>
  <c r="N138" i="21"/>
  <c r="P131" i="21"/>
  <c r="O131" i="21"/>
  <c r="N131" i="21"/>
  <c r="P116" i="21"/>
  <c r="O116" i="21"/>
  <c r="N116" i="21"/>
  <c r="P115" i="21"/>
  <c r="O115" i="21"/>
  <c r="N115" i="21"/>
  <c r="P123" i="21"/>
  <c r="O123" i="21"/>
  <c r="N123" i="21"/>
  <c r="P114" i="21"/>
  <c r="O114" i="21"/>
  <c r="N114" i="21"/>
  <c r="P139" i="21"/>
  <c r="O139" i="21"/>
  <c r="N139" i="21"/>
  <c r="P113" i="21"/>
  <c r="O113" i="21"/>
  <c r="N113" i="21"/>
  <c r="N112" i="21"/>
  <c r="P112" i="21"/>
  <c r="O112" i="21"/>
  <c r="P111" i="21"/>
  <c r="O111" i="21"/>
  <c r="N111" i="21"/>
  <c r="P110" i="21"/>
  <c r="O110" i="21"/>
  <c r="P129" i="21"/>
  <c r="O129" i="21"/>
  <c r="P127" i="21"/>
  <c r="O127" i="21"/>
  <c r="N127" i="21"/>
  <c r="P125" i="21"/>
  <c r="O125" i="21"/>
  <c r="P108" i="21"/>
  <c r="O108" i="21"/>
  <c r="P136" i="21"/>
  <c r="O136" i="21"/>
  <c r="N136" i="21"/>
  <c r="P135" i="21"/>
  <c r="O135" i="21"/>
  <c r="N135" i="21"/>
  <c r="P134" i="21"/>
  <c r="O134" i="21"/>
  <c r="N134" i="21"/>
  <c r="P117" i="21"/>
  <c r="O117" i="21"/>
  <c r="N117" i="21"/>
  <c r="P109" i="21"/>
  <c r="O109" i="21"/>
  <c r="N109" i="21"/>
  <c r="P107" i="21"/>
  <c r="O107" i="21"/>
  <c r="N107" i="21"/>
  <c r="P118" i="21"/>
  <c r="O118" i="21"/>
  <c r="N118" i="21"/>
  <c r="P106" i="21"/>
  <c r="O106" i="21"/>
  <c r="N106" i="21"/>
  <c r="R110" i="21" l="1"/>
  <c r="R119" i="21"/>
  <c r="R132" i="21"/>
  <c r="R133" i="21"/>
  <c r="R141" i="21"/>
  <c r="R143" i="21"/>
  <c r="R106" i="21"/>
  <c r="R118" i="21"/>
  <c r="R107" i="21"/>
  <c r="R109" i="21"/>
  <c r="R117" i="21"/>
  <c r="R134" i="21"/>
  <c r="R135" i="21"/>
  <c r="R136" i="21"/>
  <c r="R108" i="21"/>
  <c r="R125" i="21"/>
  <c r="R127" i="21"/>
  <c r="R129" i="21"/>
  <c r="R144" i="21"/>
  <c r="R112" i="21"/>
  <c r="R113" i="21"/>
  <c r="R139" i="21"/>
  <c r="R114" i="21"/>
  <c r="R123" i="21"/>
  <c r="R115" i="21"/>
  <c r="R116" i="21"/>
  <c r="R131" i="21"/>
  <c r="R138" i="21"/>
  <c r="R140" i="21"/>
  <c r="R111" i="21"/>
  <c r="R120" i="21"/>
  <c r="R137" i="21"/>
  <c r="R142" i="21"/>
  <c r="R121" i="21"/>
  <c r="R122" i="21"/>
  <c r="R130" i="21"/>
  <c r="R124" i="21"/>
  <c r="R126" i="21"/>
  <c r="R128" i="21"/>
  <c r="P105" i="21" l="1"/>
  <c r="O105" i="21"/>
  <c r="N105" i="21"/>
  <c r="P104" i="21"/>
  <c r="O104" i="21"/>
  <c r="N104" i="21"/>
  <c r="P103" i="21"/>
  <c r="O103" i="21"/>
  <c r="N103" i="21"/>
  <c r="P102" i="21"/>
  <c r="O102" i="21"/>
  <c r="N102" i="21"/>
  <c r="N101" i="21"/>
  <c r="P101" i="21"/>
  <c r="O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R101" i="21" l="1"/>
  <c r="R94" i="21"/>
  <c r="R95" i="21"/>
  <c r="R96" i="21"/>
  <c r="R97" i="21"/>
  <c r="R98" i="21"/>
  <c r="R99" i="21"/>
  <c r="R100" i="21"/>
  <c r="R102" i="21"/>
  <c r="R103" i="21"/>
  <c r="R104" i="21"/>
  <c r="R105" i="21"/>
  <c r="Q93" i="21"/>
  <c r="N93" i="21"/>
  <c r="P93" i="21"/>
  <c r="O93" i="21"/>
  <c r="R93" i="21" l="1"/>
  <c r="N65" i="21"/>
  <c r="P92" i="21" l="1"/>
  <c r="O92" i="21"/>
  <c r="N92" i="21"/>
  <c r="N91" i="21"/>
  <c r="P91" i="21"/>
  <c r="O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Q84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N80" i="21"/>
  <c r="P80" i="21"/>
  <c r="O80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1" i="21" l="1"/>
  <c r="R83" i="21"/>
  <c r="R84" i="21"/>
  <c r="R87" i="21"/>
  <c r="R88" i="21"/>
  <c r="R90" i="21"/>
  <c r="R91" i="21"/>
  <c r="R86" i="21"/>
  <c r="R89" i="21"/>
  <c r="R82" i="21"/>
  <c r="R85" i="21"/>
  <c r="R92" i="21"/>
  <c r="R80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N33" i="21"/>
  <c r="P33" i="21"/>
  <c r="O33" i="21"/>
  <c r="P32" i="21"/>
  <c r="O32" i="21"/>
  <c r="N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403" i="17" s="1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405" i="17"/>
  <c r="E407" i="17" s="1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<sst xmlns="http://schemas.openxmlformats.org/spreadsheetml/2006/main" count="14608" uniqueCount="1899">
  <si>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</si>
  <si>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</si>
  <si>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</si>
  <si>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</si>
  <si>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</si>
  <si>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</si>
  <si>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</si>
  <si>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</si>
  <si>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</si>
  <si>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</si>
  <si>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</si>
  <si>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</si>
  <si>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</si>
  <si>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</si>
  <si>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</si>
  <si>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</si>
  <si>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</si>
  <si>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</si>
  <si>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</si>
  <si>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</si>
  <si>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</si>
  <si>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</si>
  <si>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</si>
  <si>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</si>
  <si>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</si>
  <si>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</si>
  <si>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</si>
  <si>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</si>
  <si>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</si>
  <si>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</si>
  <si>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</si>
  <si>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</si>
  <si>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</si>
  <si>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</si>
  <si>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</si>
  <si>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</si>
  <si>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</si>
  <si>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</si>
  <si>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</si>
  <si>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</si>
  <si>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</si>
  <si>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</si>
  <si>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</si>
  <si>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</si>
  <si>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</si>
  <si>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</si>
  <si>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</si>
  <si>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</si>
  <si>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</si>
  <si>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</si>
  <si>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</si>
  <si>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</si>
  <si>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</si>
  <si>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</si>
  <si>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</si>
  <si>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</si>
  <si>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</si>
  <si>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</si>
  <si>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</si>
  <si>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</si>
  <si>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</si>
  <si>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</si>
  <si>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</si>
  <si>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</si>
  <si>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</si>
  <si>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</si>
  <si>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</si>
  <si>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</si>
  <si>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</si>
  <si>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</si>
  <si>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</si>
  <si>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</si>
  <si>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</si>
  <si>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</si>
  <si>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</si>
  <si>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</si>
  <si>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</si>
  <si>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</si>
  <si>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</si>
  <si>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</si>
  <si>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</si>
  <si>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</si>
  <si>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</si>
  <si>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</si>
  <si>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</si>
  <si>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</si>
  <si>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</si>
  <si>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</si>
  <si>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</si>
  <si>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</si>
  <si>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</si>
  <si>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</si>
  <si>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</si>
  <si>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</si>
  <si>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</si>
  <si>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</si>
  <si>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</si>
  <si>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</si>
  <si>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</si>
  <si>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</si>
  <si>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</si>
  <si>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</si>
  <si>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</si>
  <si>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</si>
  <si>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</si>
  <si>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</si>
  <si>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</si>
  <si>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</si>
  <si>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</si>
  <si>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</si>
  <si>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</si>
  <si>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</si>
  <si>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</si>
  <si>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</si>
  <si>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</si>
  <si>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</si>
  <si>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</si>
  <si>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</si>
  <si>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</si>
  <si>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</si>
  <si>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</si>
  <si>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</si>
  <si>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</si>
  <si>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</si>
  <si>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</si>
  <si>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</si>
  <si>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</si>
  <si>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</si>
  <si>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</si>
  <si>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</si>
  <si>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</si>
  <si>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</si>
  <si>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</si>
  <si>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</si>
  <si>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</si>
  <si>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</si>
  <si>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</si>
  <si>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</si>
  <si>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</si>
  <si>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</si>
  <si>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</si>
  <si>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</si>
  <si>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</si>
  <si>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</si>
  <si>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</si>
  <si>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</si>
  <si>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</si>
  <si>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</si>
  <si>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</si>
  <si>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</si>
  <si>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</si>
  <si>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</si>
  <si>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</si>
  <si>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</si>
  <si>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</si>
  <si>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</si>
  <si>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</si>
  <si>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</si>
  <si>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</si>
  <si>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</si>
  <si>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</si>
  <si>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</si>
  <si>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</si>
  <si>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</si>
  <si>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</si>
  <si>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</si>
  <si>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</si>
  <si>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</si>
  <si>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</si>
  <si>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</si>
  <si>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</si>
  <si>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</si>
  <si>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</si>
  <si>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</si>
  <si>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</si>
  <si>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</si>
  <si>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</si>
  <si>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</si>
  <si>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</si>
  <si>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</si>
  <si>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</si>
  <si>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</si>
  <si>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</si>
  <si>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</si>
  <si>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</si>
  <si>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</si>
  <si>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</si>
  <si>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</si>
  <si>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</si>
  <si>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</si>
  <si>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</si>
  <si>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</si>
  <si>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</si>
  <si>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</si>
  <si>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</si>
  <si>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</si>
  <si>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</si>
  <si>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</si>
  <si>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</si>
  <si>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</si>
  <si>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</si>
  <si>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</si>
  <si>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</si>
  <si>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</si>
  <si>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</si>
  <si>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</si>
  <si>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</si>
  <si>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</si>
  <si>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</si>
  <si>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</si>
  <si>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</si>
  <si>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</si>
  <si>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</si>
  <si>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</si>
  <si>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</si>
  <si>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</si>
  <si>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</si>
  <si>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</si>
  <si>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</si>
  <si>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</si>
  <si>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</si>
  <si>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</si>
  <si>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</si>
  <si>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</si>
  <si>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</si>
  <si>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</si>
  <si>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</si>
  <si>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</si>
  <si>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</si>
  <si>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</si>
  <si>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</si>
  <si>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</si>
  <si>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</si>
  <si>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</si>
  <si>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</si>
  <si>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</si>
  <si>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</si>
  <si>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</si>
  <si>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</si>
  <si>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</si>
  <si>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</si>
  <si>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</si>
  <si>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</si>
  <si>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</si>
  <si>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</si>
  <si>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</si>
  <si>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</si>
  <si>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</si>
  <si>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</si>
  <si>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</si>
  <si>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</si>
  <si>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</si>
  <si>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</si>
  <si>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</si>
  <si>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</si>
  <si>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</si>
  <si>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</si>
  <si>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</si>
  <si>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</si>
  <si>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</si>
  <si>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</si>
  <si>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</si>
  <si>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</si>
  <si>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</si>
  <si>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</si>
  <si>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</si>
  <si>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</si>
  <si>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</si>
  <si>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</si>
  <si>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</si>
  <si>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</si>
  <si>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</si>
  <si>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</si>
  <si>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</si>
  <si>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</si>
  <si>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</si>
  <si>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</si>
  <si>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</si>
  <si>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</si>
  <si>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</si>
  <si>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</si>
  <si>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</si>
  <si>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</si>
  <si>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</si>
  <si>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</si>
  <si>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</si>
  <si>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</si>
  <si>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</si>
  <si>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</si>
  <si>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</si>
  <si>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</si>
  <si>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</si>
  <si>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</si>
  <si>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</si>
  <si>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</si>
  <si>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</si>
  <si>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</si>
  <si>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</si>
  <si>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</si>
  <si>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</si>
  <si>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</si>
  <si>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</si>
  <si>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</si>
  <si>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</si>
  <si>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</si>
  <si>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</si>
  <si>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</si>
  <si>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</si>
  <si>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</si>
  <si>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</si>
  <si>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</si>
  <si>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</si>
  <si>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</si>
  <si>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</si>
  <si>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</si>
  <si>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</si>
  <si>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</si>
  <si>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</si>
  <si>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</si>
  <si>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</si>
  <si>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</si>
  <si>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</si>
  <si>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</si>
  <si>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</si>
  <si>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</si>
  <si>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</si>
  <si>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</si>
  <si>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</si>
  <si>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</si>
  <si>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</si>
  <si>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</si>
  <si>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</si>
  <si>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</si>
  <si>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</si>
  <si>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</si>
  <si>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</si>
  <si>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</si>
  <si>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</si>
  <si>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</si>
  <si>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</si>
  <si>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</si>
  <si>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</si>
  <si>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</si>
  <si>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</si>
  <si>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</si>
  <si>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</si>
  <si>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</si>
  <si>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</si>
  <si>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</si>
  <si>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</si>
  <si>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</si>
  <si>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</si>
  <si>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</si>
  <si>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</si>
  <si>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</si>
  <si>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</si>
  <si>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</si>
  <si>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</si>
  <si>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</si>
  <si>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</si>
  <si>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</si>
  <si>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</si>
  <si>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</si>
  <si>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</si>
  <si>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</si>
  <si>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</si>
  <si>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</si>
  <si>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</si>
  <si>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</si>
  <si>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</si>
  <si>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</si>
  <si>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</si>
  <si>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</si>
  <si>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</si>
  <si>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</si>
  <si>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</si>
  <si>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</si>
  <si>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</si>
  <si>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</si>
  <si>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</si>
  <si>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</si>
  <si>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</si>
  <si>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</si>
  <si>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</si>
  <si>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</si>
  <si>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</si>
  <si>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</si>
  <si>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</si>
  <si>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</si>
  <si>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</si>
  <si>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</si>
  <si>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</si>
  <si>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</si>
  <si>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</si>
  <si>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</si>
  <si>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</si>
  <si>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</si>
  <si>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</si>
  <si>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</si>
  <si>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</si>
  <si>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</si>
  <si>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</si>
  <si>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</si>
  <si>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</si>
  <si>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</si>
  <si>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</si>
  <si>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</si>
  <si>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</si>
  <si>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</si>
  <si>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</si>
  <si>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</si>
  <si>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</si>
  <si>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</si>
  <si>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</si>
  <si>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</si>
  <si>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</si>
  <si>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</si>
  <si>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</si>
  <si>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</si>
  <si>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</si>
  <si>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</si>
  <si>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</si>
  <si>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</si>
  <si>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</si>
  <si>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</si>
  <si>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</si>
  <si>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</si>
  <si>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</si>
  <si>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</si>
  <si>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</si>
  <si>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</si>
  <si>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</si>
  <si>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</si>
  <si>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</si>
  <si>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</si>
  <si>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</si>
  <si>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</si>
  <si>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</si>
  <si>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</si>
  <si>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</si>
  <si>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</si>
  <si>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</si>
  <si>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</si>
  <si>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</si>
  <si>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</si>
  <si>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</si>
  <si>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</si>
  <si>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</si>
  <si>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</si>
  <si>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</si>
  <si>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</si>
  <si>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</si>
  <si>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</si>
  <si>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</si>
  <si>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</si>
  <si>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</si>
  <si>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</si>
  <si>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</si>
  <si>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</si>
  <si>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</si>
  <si>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</si>
  <si>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</si>
  <si>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</si>
  <si>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</si>
  <si>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</si>
  <si>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</si>
  <si>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</si>
  <si>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</si>
  <si>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</si>
  <si>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</si>
  <si>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</si>
  <si>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</si>
  <si>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</si>
  <si>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</si>
  <si>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</si>
  <si>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</si>
  <si>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</si>
  <si>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</si>
  <si>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</si>
  <si>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</si>
  <si>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</si>
  <si>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</si>
  <si>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</si>
  <si>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</si>
  <si>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</si>
  <si>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</si>
  <si>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</si>
  <si>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</si>
  <si>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</si>
  <si>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</si>
  <si>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</si>
  <si>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</si>
  <si>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</si>
  <si>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</si>
  <si>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</si>
  <si>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</si>
  <si>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</si>
  <si>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</si>
  <si>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</si>
  <si>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</si>
  <si>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</si>
  <si>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</si>
  <si>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</si>
  <si>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</si>
  <si>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</si>
  <si>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</si>
  <si>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</si>
  <si>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</si>
  <si>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</si>
  <si>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</si>
  <si>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</si>
  <si>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</si>
  <si>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</si>
  <si>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</si>
  <si>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</si>
  <si>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</si>
  <si>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</si>
  <si>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</si>
  <si>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</si>
  <si>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</si>
  <si>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</si>
  <si>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</si>
  <si>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</si>
  <si>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</si>
  <si>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</si>
  <si>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</si>
  <si>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</si>
  <si>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</si>
  <si>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</si>
  <si>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</si>
  <si>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</si>
  <si>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</si>
  <si>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</si>
  <si>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</si>
  <si>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</si>
  <si>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</si>
  <si>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</si>
  <si>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</si>
  <si>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</si>
  <si>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</si>
  <si>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</si>
  <si>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</si>
  <si>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</si>
  <si>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</si>
  <si>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</si>
  <si>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</si>
  <si>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</si>
  <si>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</si>
  <si>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</si>
  <si>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</si>
  <si>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</si>
  <si>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</si>
  <si>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</si>
  <si>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</si>
  <si>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</si>
  <si>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</si>
  <si>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</si>
  <si>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</si>
  <si>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</si>
  <si>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</si>
  <si>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</si>
  <si>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</si>
  <si>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</si>
  <si>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</si>
  <si>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</si>
  <si>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</si>
  <si>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</si>
  <si>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</si>
  <si>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</si>
  <si>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</si>
  <si>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</si>
  <si>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</si>
  <si>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</si>
  <si>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</si>
  <si>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</si>
  <si>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</si>
  <si>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</si>
  <si>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</si>
  <si>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</si>
  <si>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</si>
  <si>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</si>
  <si>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</si>
  <si>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</si>
  <si>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</si>
  <si>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</si>
  <si>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</si>
  <si>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</si>
  <si>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</si>
  <si>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</si>
  <si>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</si>
  <si>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</si>
  <si>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</si>
  <si>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</si>
  <si>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</si>
  <si>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</si>
  <si>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</si>
  <si>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</si>
  <si>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</si>
  <si>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</si>
  <si>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</si>
  <si>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</si>
  <si>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</si>
  <si>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</si>
  <si>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</si>
  <si>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</si>
  <si>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</si>
  <si>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</si>
  <si>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</si>
  <si>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</si>
  <si>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</si>
  <si>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</si>
  <si>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</si>
  <si>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</si>
  <si>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</si>
  <si>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</si>
  <si>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</si>
  <si>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</si>
  <si>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</si>
  <si>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</si>
  <si>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</si>
  <si>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</si>
  <si>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</si>
  <si>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</si>
  <si>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</si>
  <si>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</si>
  <si>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</si>
  <si>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</si>
  <si>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</si>
  <si>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</si>
  <si>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</si>
  <si>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</si>
  <si>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</si>
  <si>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</si>
  <si>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</si>
  <si>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</si>
  <si>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</si>
  <si>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</si>
  <si>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</si>
  <si>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</si>
  <si>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</si>
  <si>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</si>
  <si>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</si>
  <si>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</si>
  <si>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</si>
  <si>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</si>
  <si>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</si>
  <si>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</si>
  <si>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</si>
  <si>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</si>
  <si>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</si>
  <si>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</si>
  <si>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</si>
  <si>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</si>
  <si>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</si>
  <si>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</si>
  <si>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</si>
  <si>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</si>
  <si>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</si>
  <si>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</si>
  <si>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</si>
  <si>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</si>
  <si>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</si>
  <si>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</si>
  <si>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</si>
  <si>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</si>
  <si>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</si>
  <si>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</si>
  <si>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</si>
  <si>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</si>
  <si>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</si>
  <si>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</si>
  <si>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</si>
  <si>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</si>
  <si>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</si>
  <si>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</si>
  <si>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</si>
  <si>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</si>
  <si>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</si>
  <si>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</si>
  <si>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</si>
  <si>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</si>
  <si>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</si>
  <si>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</si>
  <si>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</si>
  <si>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</si>
  <si>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</si>
  <si>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</si>
  <si>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</si>
  <si>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</si>
  <si>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</si>
  <si>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</si>
  <si>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</si>
  <si>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</si>
  <si>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</si>
  <si>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</si>
  <si>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</si>
  <si>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</si>
  <si>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</si>
  <si>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</si>
  <si>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</si>
  <si>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</si>
  <si>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</si>
  <si>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</si>
  <si>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</si>
  <si>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</si>
  <si>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</si>
  <si>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</si>
  <si>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</si>
  <si>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</si>
  <si>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</si>
  <si>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</si>
  <si>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</si>
  <si>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</si>
  <si>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</si>
  <si>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</si>
  <si>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</si>
  <si>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</si>
  <si>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</si>
  <si>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</si>
  <si>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</si>
  <si>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</si>
  <si>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</si>
  <si>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</si>
  <si>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</si>
  <si>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</si>
  <si>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</si>
  <si>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</si>
  <si>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</si>
  <si>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</si>
  <si>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</si>
  <si>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</si>
  <si>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</si>
  <si>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</si>
  <si>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</si>
  <si>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</si>
  <si>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</si>
  <si>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</si>
  <si>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</si>
  <si>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</si>
  <si>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</si>
  <si>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</si>
  <si>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</si>
  <si>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</si>
  <si>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</si>
  <si>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</si>
  <si>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</si>
  <si>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</si>
  <si>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</si>
  <si>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</si>
  <si>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</si>
  <si>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</si>
  <si>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</si>
  <si>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</si>
  <si>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</si>
  <si>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</si>
  <si>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</si>
  <si>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</si>
  <si>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</si>
  <si>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</si>
  <si>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</si>
  <si>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</si>
  <si>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</si>
  <si>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</si>
  <si>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</si>
  <si>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</si>
  <si>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</si>
  <si>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</si>
  <si>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</si>
  <si>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</si>
  <si>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</si>
  <si>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</si>
  <si>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</si>
  <si>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</si>
  <si>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</si>
  <si>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</si>
  <si>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</si>
  <si>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</si>
  <si>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</si>
  <si>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</si>
  <si>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</si>
  <si>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</si>
  <si>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</si>
  <si>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</si>
  <si>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</si>
  <si>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</si>
  <si>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</si>
  <si>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</si>
  <si>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</si>
  <si>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</si>
  <si>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</si>
  <si>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</si>
  <si>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</si>
  <si>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</si>
  <si>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</si>
  <si>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</si>
  <si>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</si>
  <si>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</si>
  <si>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</si>
  <si>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</si>
  <si>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</si>
  <si>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</si>
  <si>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</si>
  <si>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</si>
  <si>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</si>
  <si>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</si>
  <si>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</si>
  <si>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</si>
  <si>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</si>
  <si>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</si>
  <si>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</si>
  <si>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</si>
  <si>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</si>
  <si>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</si>
  <si>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</si>
  <si>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</si>
  <si>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</si>
  <si>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</si>
  <si>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</si>
  <si>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</si>
  <si>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</si>
  <si>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</si>
  <si>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</si>
  <si>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</si>
  <si>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</si>
  <si>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</si>
  <si>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</si>
  <si>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</si>
  <si>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</si>
  <si>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</si>
  <si>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</si>
  <si>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</si>
  <si>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</si>
  <si>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</si>
  <si>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</si>
  <si>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</si>
  <si>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</si>
  <si>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</si>
  <si>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</si>
  <si>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</si>
  <si>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</si>
  <si>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</si>
  <si>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</si>
  <si>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</si>
  <si>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</si>
  <si>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</si>
  <si>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</si>
  <si>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</si>
  <si>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</si>
  <si>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</si>
  <si>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</si>
  <si>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</si>
  <si>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</si>
  <si>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</si>
  <si>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</si>
  <si>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</si>
  <si>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</si>
  <si>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</si>
  <si>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</si>
  <si>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</si>
  <si>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</si>
  <si>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</si>
  <si>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</si>
  <si>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</si>
  <si>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</si>
  <si>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</si>
  <si>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</si>
  <si>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</si>
  <si>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</si>
  <si>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</si>
  <si>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</si>
  <si>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</si>
  <si>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</si>
  <si>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</si>
  <si>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</si>
  <si>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</si>
  <si>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</si>
  <si>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</si>
  <si>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</si>
  <si>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</si>
  <si>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</si>
  <si>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</si>
  <si>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</si>
  <si>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</si>
  <si>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</si>
  <si>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</si>
  <si>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</si>
  <si>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</si>
  <si>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</si>
  <si>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</si>
  <si>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</si>
  <si>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</si>
  <si>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</si>
  <si>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</si>
  <si>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</si>
  <si>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</si>
  <si>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</si>
  <si>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</si>
  <si>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</si>
  <si>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</si>
  <si>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</si>
  <si>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</si>
  <si>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</si>
  <si>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</si>
  <si>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</si>
  <si>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</si>
  <si>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</si>
  <si>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</si>
  <si>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</si>
  <si>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</si>
  <si>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</si>
  <si>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</si>
  <si>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</si>
  <si>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</si>
  <si>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</si>
  <si>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</si>
  <si>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</si>
  <si>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</si>
  <si>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</si>
  <si>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</si>
  <si>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</si>
  <si>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</si>
  <si>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</si>
  <si>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</si>
  <si>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</si>
  <si>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</si>
  <si>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</si>
  <si>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</si>
  <si>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</si>
  <si>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</si>
  <si>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</si>
  <si>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</si>
  <si>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</si>
  <si>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</si>
  <si>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</si>
  <si>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</si>
  <si>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</si>
  <si>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</si>
  <si>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</si>
  <si>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</si>
  <si>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</si>
  <si>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</si>
  <si>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</si>
  <si>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</si>
  <si>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</si>
  <si>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</si>
  <si>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</si>
  <si>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</si>
  <si>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</si>
  <si>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</si>
  <si>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</si>
  <si>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</si>
  <si>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</si>
  <si>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</si>
  <si>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</si>
  <si>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</si>
  <si>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</si>
  <si>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</si>
  <si>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</si>
  <si>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</si>
  <si>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</si>
  <si>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</si>
  <si>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</si>
  <si>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</si>
  <si>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</si>
  <si>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</si>
  <si>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</si>
  <si>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</si>
  <si>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</si>
  <si>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</si>
  <si>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</si>
  <si>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</si>
  <si>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</si>
  <si>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</si>
  <si>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</si>
  <si>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</si>
  <si>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</si>
  <si>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</si>
  <si>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</si>
  <si>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</si>
  <si>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</si>
  <si>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</si>
  <si>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</si>
  <si>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</si>
  <si>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</si>
  <si>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</si>
  <si>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</si>
  <si>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</si>
  <si>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</si>
  <si>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</si>
  <si>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</si>
  <si>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</si>
  <si>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</si>
  <si>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</si>
  <si>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</si>
  <si>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</si>
  <si>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</si>
  <si>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</si>
  <si>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</si>
  <si>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</si>
  <si>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</si>
  <si>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</si>
  <si>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</si>
  <si>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</si>
  <si>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</si>
  <si>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</si>
  <si>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</si>
  <si>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</si>
  <si>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</si>
  <si>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</si>
  <si>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</si>
  <si>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</si>
  <si>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</si>
  <si>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</si>
  <si>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</si>
  <si>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</si>
  <si>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</si>
  <si>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</si>
  <si>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</si>
  <si>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</si>
  <si>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</si>
  <si>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</si>
  <si>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</si>
  <si>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</si>
  <si>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</si>
  <si>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</si>
  <si>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</si>
  <si>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</si>
  <si>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</si>
  <si>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</si>
  <si>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</si>
  <si>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</si>
  <si>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</si>
  <si>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</si>
  <si>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</si>
  <si>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</si>
  <si>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</si>
  <si>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</si>
  <si>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</si>
  <si>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</si>
  <si>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</si>
  <si>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</si>
  <si>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</si>
  <si>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</si>
  <si>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</si>
  <si>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</si>
  <si>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</si>
  <si>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</si>
  <si>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</si>
  <si>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</si>
  <si>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</si>
  <si>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</si>
  <si>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</si>
  <si>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</si>
  <si>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</si>
  <si>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</si>
  <si>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</si>
  <si>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</si>
  <si>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</si>
  <si>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</si>
  <si>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</si>
  <si>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</si>
  <si>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</si>
  <si>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</si>
  <si>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</si>
  <si>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</si>
  <si>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</si>
  <si>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</si>
  <si>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</si>
  <si>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</si>
  <si>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</si>
  <si>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</si>
  <si>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</si>
  <si>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</si>
  <si>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</si>
  <si>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</si>
  <si>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</si>
  <si>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</si>
  <si>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</si>
  <si>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</si>
  <si>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</si>
  <si>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</si>
  <si>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</si>
  <si>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</si>
  <si>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</si>
  <si>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</si>
  <si>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</si>
  <si>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</si>
  <si>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</si>
  <si>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</si>
  <si>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</si>
  <si>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</si>
  <si>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</si>
  <si>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</si>
  <si>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</si>
  <si>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</si>
  <si>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</si>
  <si>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</si>
  <si>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</si>
  <si>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</si>
  <si>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</si>
  <si>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</si>
  <si>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</si>
  <si>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</si>
  <si>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</si>
  <si>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</si>
  <si>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</si>
  <si>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</si>
  <si>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</si>
  <si>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</si>
  <si>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</si>
  <si>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</si>
  <si>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</si>
  <si>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</si>
  <si>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</si>
  <si>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</si>
  <si>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</si>
  <si>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</si>
  <si>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</si>
  <si>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</si>
  <si>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</si>
  <si>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</si>
  <si>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</si>
  <si>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</si>
  <si>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</si>
  <si>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</si>
  <si>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</si>
  <si>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</si>
  <si>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</si>
  <si>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</si>
  <si>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</si>
  <si>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</si>
  <si>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</si>
  <si>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</si>
  <si>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</si>
  <si>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</si>
  <si>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</si>
  <si>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</si>
  <si>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</si>
  <si>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</si>
  <si>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</si>
  <si>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</si>
  <si>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</si>
  <si>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</si>
  <si>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</si>
  <si>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</si>
  <si>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</si>
  <si>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</si>
  <si>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</si>
  <si>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</si>
  <si>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</si>
  <si>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</si>
  <si>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</si>
  <si>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</si>
  <si>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</si>
  <si>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</si>
  <si>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</si>
  <si>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</si>
  <si>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</si>
  <si>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</si>
  <si>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</si>
  <si>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</si>
  <si>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</si>
  <si>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</si>
  <si>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</si>
  <si>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</si>
  <si>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</si>
  <si>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</si>
  <si>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</si>
  <si>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</si>
  <si>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</si>
  <si>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</si>
  <si>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</si>
  <si>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</si>
  <si>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</si>
  <si>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</si>
  <si>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</si>
  <si>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</si>
  <si>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</si>
  <si>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</si>
  <si>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</si>
  <si>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</si>
  <si>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</si>
  <si>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</si>
  <si>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</si>
  <si>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</si>
  <si>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</si>
  <si>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</si>
  <si>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</si>
  <si>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</si>
  <si>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</si>
  <si>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</si>
  <si>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</si>
  <si>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</si>
  <si>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</si>
  <si>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</si>
  <si>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</si>
  <si>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</si>
  <si>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</si>
  <si>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</si>
  <si>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</si>
  <si>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</si>
  <si>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</si>
  <si>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</si>
  <si>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</si>
  <si>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</si>
  <si>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</si>
  <si>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</si>
  <si>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</si>
  <si>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</si>
  <si>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</si>
  <si>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</si>
  <si>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</si>
  <si>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</si>
  <si>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</si>
  <si>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</si>
  <si>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</si>
  <si>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</si>
  <si>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</si>
  <si>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</si>
  <si>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</si>
  <si>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</si>
  <si>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</si>
  <si>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</si>
  <si>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</si>
  <si>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</si>
  <si>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</si>
  <si>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</si>
  <si>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</si>
  <si>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</si>
  <si>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</si>
  <si>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</si>
  <si>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</si>
  <si>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</si>
  <si>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</si>
  <si>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</si>
  <si>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</si>
  <si>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</si>
  <si>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</si>
  <si>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</si>
  <si>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</si>
  <si>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</si>
  <si>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</si>
  <si>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</si>
  <si>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</si>
  <si>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</si>
  <si>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</si>
  <si>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</si>
  <si>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</si>
  <si>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</si>
  <si>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</si>
  <si>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</si>
  <si>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</si>
  <si>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</si>
  <si>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</si>
  <si>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</si>
  <si>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</si>
  <si>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</si>
  <si>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</si>
  <si>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</si>
  <si>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</si>
  <si>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</si>
  <si>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</si>
  <si>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</si>
  <si>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</si>
  <si>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</si>
  <si>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</si>
  <si>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</si>
  <si>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</si>
  <si>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</si>
  <si>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</si>
  <si>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</si>
  <si>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</si>
  <si>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</si>
  <si>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</si>
  <si>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</si>
  <si>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</si>
  <si>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</si>
  <si>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</si>
  <si>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</si>
  <si>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</si>
  <si>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</si>
  <si>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</si>
  <si>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</si>
  <si>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</si>
  <si>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</si>
  <si>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</si>
  <si>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</si>
  <si>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</si>
  <si>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</si>
  <si>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</si>
  <si>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</si>
  <si>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</si>
  <si>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</si>
  <si>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</si>
  <si>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</si>
  <si>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</si>
  <si>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</si>
  <si>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</si>
  <si>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</si>
  <si>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</si>
  <si>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</si>
  <si>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</si>
  <si>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</si>
  <si>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</si>
  <si>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</si>
  <si>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</si>
  <si>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</si>
  <si>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</si>
  <si>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</si>
  <si>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</si>
  <si>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</si>
  <si>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</si>
  <si>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</si>
  <si>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</si>
  <si>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</si>
  <si>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</si>
  <si>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</si>
  <si>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</si>
  <si>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</si>
  <si>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</si>
  <si>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</si>
  <si>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</si>
  <si>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</si>
  <si>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</si>
  <si>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</si>
  <si>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</si>
  <si>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</si>
  <si>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</si>
  <si>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</si>
  <si>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</si>
  <si>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</si>
  <si>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</si>
  <si>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</si>
  <si>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</si>
  <si>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</si>
  <si>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</si>
  <si>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</si>
  <si>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</si>
  <si>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</si>
  <si>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</si>
  <si>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</si>
  <si>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</si>
  <si>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</si>
  <si>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</si>
  <si>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</si>
  <si>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</si>
  <si>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</si>
  <si>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</si>
  <si>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</si>
  <si>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</si>
  <si>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</si>
  <si>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</si>
  <si>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</si>
  <si>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</si>
  <si>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</si>
  <si>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</si>
  <si>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</si>
  <si>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</si>
  <si>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</si>
  <si>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</si>
  <si>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</si>
  <si>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</si>
  <si>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</si>
  <si>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</si>
  <si>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</si>
  <si>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</si>
  <si>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</si>
  <si>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</si>
  <si>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</si>
  <si>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</si>
  <si>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</si>
  <si>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</si>
  <si>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</si>
  <si>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</si>
  <si>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</si>
  <si>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</si>
  <si>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</si>
  <si>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</si>
  <si>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</si>
  <si>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</si>
  <si>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</si>
  <si>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</si>
  <si>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</si>
  <si>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</si>
  <si>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</si>
  <si>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</si>
  <si>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</si>
  <si>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</si>
  <si>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</si>
  <si>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</si>
  <si>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</si>
  <si>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</si>
  <si>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</si>
  <si>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</si>
  <si>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</si>
  <si>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</si>
  <si>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</si>
  <si>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</si>
  <si>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</si>
  <si>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</si>
  <si>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</si>
  <si>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</si>
  <si>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</si>
  <si>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</si>
  <si>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</si>
  <si>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</si>
  <si>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</si>
  <si>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</si>
  <si>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</si>
  <si>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</si>
  <si>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</si>
  <si>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</si>
  <si>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</si>
  <si>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</si>
  <si>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</si>
  <si>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</si>
  <si>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</si>
  <si>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</si>
  <si>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</si>
  <si>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</si>
  <si>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</si>
  <si>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</si>
  <si>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</si>
  <si>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</si>
  <si>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</si>
  <si>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</si>
  <si>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</si>
  <si>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</si>
  <si>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</si>
  <si>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</si>
  <si>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</si>
  <si>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</si>
  <si>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</si>
  <si>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</si>
  <si>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</si>
  <si>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</si>
  <si>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</si>
  <si>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</si>
  <si>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</si>
  <si>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</si>
  <si>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</si>
  <si>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</si>
  <si>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</si>
  <si>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</si>
  <si>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</si>
  <si>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</si>
  <si>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</si>
  <si>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</si>
  <si>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</si>
  <si>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</si>
  <si>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</si>
  <si>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</si>
  <si>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</si>
  <si>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</si>
  <si>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</si>
  <si>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</si>
  <si>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</si>
  <si>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</si>
  <si>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</si>
  <si>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</si>
  <si>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</si>
  <si>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</si>
  <si>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</si>
  <si>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</si>
  <si>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</si>
  <si>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</si>
  <si>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</si>
  <si>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</si>
  <si>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</si>
  <si>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</si>
  <si>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</si>
  <si>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</si>
  <si>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</si>
  <si>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</si>
  <si>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</si>
  <si>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</si>
  <si>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</si>
  <si>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</si>
  <si>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</si>
  <si>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</si>
  <si>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</si>
  <si>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</si>
  <si>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</si>
  <si>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</si>
  <si>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</si>
  <si>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</si>
  <si>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</si>
  <si>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</si>
  <si>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</si>
  <si>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</si>
  <si>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</si>
  <si>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</si>
  <si>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</si>
  <si>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</si>
  <si>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</si>
  <si>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</si>
  <si>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</si>
  <si>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</si>
  <si>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</si>
  <si>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</si>
  <si>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</si>
  <si>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</si>
  <si>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</si>
  <si>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</si>
  <si>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</si>
  <si>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</si>
  <si>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</si>
  <si>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</si>
  <si>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</si>
  <si>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</si>
  <si>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</si>
  <si>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</si>
  <si>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</si>
  <si>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</si>
  <si>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</si>
  <si>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</si>
  <si>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</si>
  <si>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</si>
  <si>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</si>
  <si>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</si>
  <si>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</si>
  <si>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</si>
  <si>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</si>
  <si>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</si>
  <si>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</si>
  <si>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</si>
  <si>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</si>
  <si>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</si>
  <si>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</si>
  <si>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</si>
  <si>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</si>
  <si>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</si>
  <si>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</si>
  <si>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</si>
  <si>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</si>
  <si>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</si>
  <si>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</si>
  <si>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</si>
  <si>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</si>
  <si>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</si>
  <si>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</si>
  <si>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</si>
  <si>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</si>
  <si>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</si>
  <si>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</si>
  <si>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</si>
  <si>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</si>
  <si>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</si>
  <si>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</si>
  <si>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</si>
  <si>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>25 Oktober</t>
  </si>
  <si>
    <t>990-20112956</t>
  </si>
  <si>
    <t>990-20154400</t>
  </si>
  <si>
    <t>990-20150384</t>
  </si>
  <si>
    <t>938-14509386</t>
  </si>
  <si>
    <t>938-14516434</t>
  </si>
  <si>
    <t>938-14510510</t>
  </si>
  <si>
    <t>938-14513332</t>
  </si>
  <si>
    <t>990-20179854</t>
  </si>
  <si>
    <t>990-20183376</t>
  </si>
  <si>
    <t>990-20183310</t>
  </si>
  <si>
    <t>990-20183262</t>
  </si>
  <si>
    <t>938-14540186</t>
  </si>
  <si>
    <t>938-14537176</t>
  </si>
  <si>
    <t>938-14537084</t>
  </si>
  <si>
    <t>938-14537224</t>
  </si>
  <si>
    <t>938-14537143</t>
  </si>
  <si>
    <t>938-14536281</t>
  </si>
  <si>
    <t>990-20214412</t>
  </si>
  <si>
    <t>990-20213911</t>
  </si>
  <si>
    <t>990-20214051</t>
  </si>
  <si>
    <t>990-20214154</t>
  </si>
  <si>
    <t>990-20214390</t>
  </si>
  <si>
    <t>990-20210783</t>
  </si>
  <si>
    <t>938-14561540</t>
  </si>
  <si>
    <t>938-14557222</t>
  </si>
  <si>
    <t>938-14566020</t>
  </si>
  <si>
    <t>938-14562656</t>
  </si>
  <si>
    <t>938-14557561</t>
  </si>
  <si>
    <t>ID-6256</t>
  </si>
  <si>
    <t>Haliber</t>
  </si>
  <si>
    <t xml:space="preserve">29 Oktober </t>
  </si>
  <si>
    <t>16.487.627 20.000.000</t>
  </si>
  <si>
    <t>21 Oktober    28 Oktober</t>
  </si>
  <si>
    <t>938-14578992</t>
  </si>
  <si>
    <t>938-14576741</t>
  </si>
  <si>
    <t>938-14579095</t>
  </si>
  <si>
    <t>938-14566160</t>
  </si>
  <si>
    <t>938-14579552</t>
  </si>
  <si>
    <t>938-14586025</t>
  </si>
  <si>
    <t>938-14586132</t>
  </si>
  <si>
    <t>938-14586040</t>
  </si>
  <si>
    <t>990-20225796</t>
  </si>
  <si>
    <t>990-20229053</t>
  </si>
  <si>
    <t>990-20214246</t>
  </si>
  <si>
    <t>990-20238035</t>
  </si>
  <si>
    <t>990-20237980</t>
  </si>
  <si>
    <t>990-20237954</t>
  </si>
  <si>
    <t>990-20255266</t>
  </si>
  <si>
    <t>990-20254894</t>
  </si>
  <si>
    <t>990-20256224</t>
  </si>
  <si>
    <t>990-20261662</t>
  </si>
  <si>
    <t>990-20262045</t>
  </si>
  <si>
    <t>990-20261625</t>
  </si>
  <si>
    <t>938-14602954</t>
  </si>
  <si>
    <t>938-14601694</t>
  </si>
  <si>
    <t>938-14606911</t>
  </si>
  <si>
    <t>938-14607062</t>
  </si>
  <si>
    <t>938-14606970</t>
  </si>
  <si>
    <t>938-14606981</t>
  </si>
  <si>
    <t>938-14606734</t>
  </si>
  <si>
    <t>990-20279464</t>
  </si>
  <si>
    <t>990-20280691</t>
  </si>
  <si>
    <t>990-20280654</t>
  </si>
  <si>
    <t>938-14603013</t>
  </si>
  <si>
    <t>938-14602910</t>
  </si>
  <si>
    <t>938-14622252</t>
  </si>
  <si>
    <t>938-14623582</t>
  </si>
  <si>
    <t>29 Oktober</t>
  </si>
  <si>
    <t>Trucking And Vat</t>
  </si>
  <si>
    <t>Pengiriman HLP - TJQ</t>
  </si>
  <si>
    <t>Tagihan HLP - TJQ</t>
  </si>
  <si>
    <t>938-14236246</t>
  </si>
  <si>
    <t>Adelia</t>
  </si>
  <si>
    <t>938-14337514</t>
  </si>
  <si>
    <t>Angga</t>
  </si>
  <si>
    <t>938-14371943</t>
  </si>
  <si>
    <t>Antonius</t>
  </si>
  <si>
    <t>938-14407853</t>
  </si>
  <si>
    <t>938-14444511</t>
  </si>
  <si>
    <t>PT. Varco Indo</t>
  </si>
  <si>
    <t>938-14484923</t>
  </si>
  <si>
    <t>Kolonel Sujadi</t>
  </si>
  <si>
    <t>938-14530784</t>
  </si>
  <si>
    <t>938-14530736</t>
  </si>
  <si>
    <t>938-14535824</t>
  </si>
  <si>
    <t>938-14571395</t>
  </si>
  <si>
    <t>ANGGA JOSUA</t>
  </si>
  <si>
    <t>pelita air</t>
  </si>
  <si>
    <t>erwin</t>
  </si>
  <si>
    <t>938-14596234</t>
  </si>
  <si>
    <t>9 Oktober</t>
  </si>
  <si>
    <t>16 Oktober</t>
  </si>
  <si>
    <t>27 Oktober</t>
  </si>
  <si>
    <t>28 Oktober</t>
  </si>
  <si>
    <t>21 Oktober</t>
  </si>
  <si>
    <t xml:space="preserve">23 Oktober </t>
  </si>
  <si>
    <t xml:space="preserve">24 Oktober </t>
  </si>
  <si>
    <t>Pengiriman HLP - BTH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</si>
  <si>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</si>
  <si>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</si>
  <si>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</si>
  <si>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</si>
  <si>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</si>
  <si>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</si>
  <si>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</si>
  <si>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</si>
  <si>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</si>
  <si>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</si>
  <si>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</si>
  <si>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</si>
  <si>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</si>
  <si>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</si>
  <si>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</si>
  <si>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</si>
  <si>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</si>
  <si>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</si>
  <si>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</si>
  <si>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</si>
  <si>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</si>
  <si>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</si>
  <si>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</si>
  <si>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</si>
  <si>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</si>
  <si>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</si>
  <si>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</si>
  <si>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</si>
  <si>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</si>
  <si>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</si>
  <si>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</si>
  <si>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</si>
  <si>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</si>
  <si>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</si>
  <si>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</si>
  <si>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</si>
  <si>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</si>
  <si>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1 November</t>
  </si>
  <si>
    <t>938-14655211</t>
  </si>
  <si>
    <t>938-14653494</t>
  </si>
  <si>
    <t>938-14656294</t>
  </si>
  <si>
    <t>938-14656902</t>
  </si>
  <si>
    <t>938-14653660</t>
  </si>
  <si>
    <t>938-14653236</t>
  </si>
  <si>
    <t>990-20321372</t>
  </si>
  <si>
    <t>990-20321943</t>
  </si>
  <si>
    <t>990-20321291</t>
  </si>
  <si>
    <t>990-20321232</t>
  </si>
  <si>
    <t>990-20319445</t>
  </si>
  <si>
    <t>990-20317920</t>
  </si>
  <si>
    <t>2 November</t>
  </si>
  <si>
    <t>DP PEMBAYARAN FASTRX</t>
  </si>
  <si>
    <t xml:space="preserve"> OUTSTANDING OKTOBER</t>
  </si>
  <si>
    <t xml:space="preserve"> CURRENT OUTSTANDING NOVEMBER</t>
  </si>
  <si>
    <t>3 November</t>
  </si>
  <si>
    <t xml:space="preserve">4 November </t>
  </si>
  <si>
    <t>22.936.617   20.000.000</t>
  </si>
  <si>
    <t>2 November   5 November</t>
  </si>
  <si>
    <t>938-14645982</t>
  </si>
  <si>
    <t>M a yusuf</t>
  </si>
  <si>
    <t>938-14674494</t>
  </si>
  <si>
    <t>938-14672814</t>
  </si>
  <si>
    <t>938-14668253</t>
  </si>
  <si>
    <t>PT. pegasus air services</t>
  </si>
  <si>
    <t>990-20341064</t>
  </si>
  <si>
    <t>990-20349173</t>
  </si>
  <si>
    <t>990-20349254</t>
  </si>
  <si>
    <t>990-20343805</t>
  </si>
  <si>
    <t>990-20343864</t>
  </si>
  <si>
    <t>990-20349545</t>
  </si>
  <si>
    <t>990-20340600</t>
  </si>
  <si>
    <t>990-20344085</t>
  </si>
  <si>
    <t>990-20349221</t>
  </si>
  <si>
    <t>990-20344424</t>
  </si>
  <si>
    <t>990-20331286</t>
  </si>
  <si>
    <t>990-20331216</t>
  </si>
  <si>
    <t>990-20343772</t>
  </si>
  <si>
    <t>938-14656714</t>
  </si>
  <si>
    <t>938-14679114</t>
  </si>
  <si>
    <t>938-14667041</t>
  </si>
  <si>
    <t>938-14656493</t>
  </si>
  <si>
    <t>JT-0678</t>
  </si>
  <si>
    <t>IU-0858</t>
  </si>
  <si>
    <t>938-14703161</t>
  </si>
  <si>
    <t>938-14690535</t>
  </si>
  <si>
    <t>938-14685016</t>
  </si>
  <si>
    <t>938-14696382</t>
  </si>
  <si>
    <t>938-14703264</t>
  </si>
  <si>
    <t>938-14684972</t>
  </si>
  <si>
    <t>938-14703345</t>
  </si>
  <si>
    <t>938-14696496</t>
  </si>
  <si>
    <t>938-14684994</t>
  </si>
  <si>
    <t>938-14684946</t>
  </si>
  <si>
    <t>938-14703091</t>
  </si>
  <si>
    <t>938-14687853</t>
  </si>
  <si>
    <t>990-20361246</t>
  </si>
  <si>
    <t>990-20378396</t>
  </si>
  <si>
    <t>990-20368924</t>
  </si>
  <si>
    <t>990-20377895</t>
  </si>
  <si>
    <t>990-20369941</t>
  </si>
  <si>
    <t>990-20369230</t>
  </si>
  <si>
    <t>990-20369753</t>
  </si>
  <si>
    <t>JT-0756</t>
  </si>
  <si>
    <t>PT. Malona Triguna Investama</t>
  </si>
  <si>
    <t>ID-6250</t>
  </si>
  <si>
    <t>938-14715536</t>
  </si>
  <si>
    <t>938-14717500</t>
  </si>
  <si>
    <t>pt. griksa cipta trisno alfikhi</t>
  </si>
  <si>
    <t>990-20406315</t>
  </si>
  <si>
    <t>990-20377862</t>
  </si>
  <si>
    <t>990-20343713</t>
  </si>
  <si>
    <t>990-20406271</t>
  </si>
  <si>
    <t>990-20398033</t>
  </si>
  <si>
    <t>990-20400516</t>
  </si>
  <si>
    <t>938-14697163</t>
  </si>
  <si>
    <t>938-14722503</t>
  </si>
  <si>
    <t>938-14714674</t>
  </si>
  <si>
    <t>938-14725944</t>
  </si>
  <si>
    <t>938-14721803</t>
  </si>
  <si>
    <t>938-14703415</t>
  </si>
  <si>
    <t>938-14721475</t>
  </si>
  <si>
    <t>938-14721630</t>
  </si>
  <si>
    <t>938-14702914</t>
  </si>
  <si>
    <t>938-14721545</t>
  </si>
  <si>
    <t>938-14696710</t>
  </si>
  <si>
    <t>938-14702940</t>
  </si>
  <si>
    <t>938-14703006</t>
  </si>
  <si>
    <t>938-14721711</t>
  </si>
  <si>
    <t>938-14747003</t>
  </si>
  <si>
    <t>938-14747541</t>
  </si>
  <si>
    <t>938-14721921</t>
  </si>
  <si>
    <t>990-20424316</t>
  </si>
  <si>
    <t>990-20431843</t>
  </si>
  <si>
    <t>990-20418145</t>
  </si>
  <si>
    <t>990-20432020</t>
  </si>
  <si>
    <t>990-20448013</t>
  </si>
  <si>
    <t>990-20450511</t>
  </si>
  <si>
    <t>938-14740316</t>
  </si>
  <si>
    <t>938-14763081</t>
  </si>
  <si>
    <t>938-14775854</t>
  </si>
  <si>
    <t>990-20503221</t>
  </si>
  <si>
    <t>990-20490665</t>
  </si>
  <si>
    <t>990-20496781</t>
  </si>
  <si>
    <t>990-20490514</t>
  </si>
  <si>
    <t>990-20496840</t>
  </si>
  <si>
    <t>990-20503092</t>
  </si>
  <si>
    <t>990-20494821</t>
  </si>
  <si>
    <t>938-14796180</t>
  </si>
  <si>
    <t>938-14796106</t>
  </si>
  <si>
    <t>938-14796224</t>
  </si>
  <si>
    <t>LSW</t>
  </si>
  <si>
    <t>938-14790635</t>
  </si>
  <si>
    <t>938-14804801</t>
  </si>
  <si>
    <t>938-14790112</t>
  </si>
  <si>
    <t>938-14783145</t>
  </si>
  <si>
    <t>PT. Prowell Energi Indonesia</t>
  </si>
  <si>
    <t>triyono</t>
  </si>
  <si>
    <t>PT HAJU MEDICAL INDONESIA</t>
  </si>
  <si>
    <t>5.000.000  10.000.000  45.451.400</t>
  </si>
  <si>
    <t>4 November   9 November</t>
  </si>
  <si>
    <t>4 November</t>
  </si>
  <si>
    <t xml:space="preserve">6 November </t>
  </si>
  <si>
    <t>5 November</t>
  </si>
  <si>
    <t>9 November</t>
  </si>
  <si>
    <t>11 November</t>
  </si>
  <si>
    <t>12 November</t>
  </si>
  <si>
    <t>938-14810191</t>
  </si>
  <si>
    <t>990-20530974</t>
  </si>
  <si>
    <t>990-20522423</t>
  </si>
  <si>
    <t>990-20522865</t>
  </si>
  <si>
    <t>990-20530801</t>
  </si>
  <si>
    <t>938-14818440</t>
  </si>
  <si>
    <t>938-14790974</t>
  </si>
  <si>
    <t>938-14818661</t>
  </si>
  <si>
    <t>938-14834083</t>
  </si>
  <si>
    <t>938-14834175</t>
  </si>
  <si>
    <t>938-14834363</t>
  </si>
  <si>
    <t>938-14839215</t>
  </si>
  <si>
    <t>938-14834190</t>
  </si>
  <si>
    <t>990-20658562</t>
  </si>
  <si>
    <t>990-20658470</t>
  </si>
  <si>
    <t>990-20658643</t>
  </si>
  <si>
    <t>990-20658595</t>
  </si>
  <si>
    <t>990-20658632</t>
  </si>
  <si>
    <t>990-20658492</t>
  </si>
  <si>
    <t>938-14848422</t>
  </si>
  <si>
    <t>938-14855046</t>
  </si>
  <si>
    <t>938-14856166</t>
  </si>
  <si>
    <t>suwardi</t>
  </si>
  <si>
    <t>tauvan</t>
  </si>
  <si>
    <t>990-20683924</t>
  </si>
  <si>
    <t>990-20677053</t>
  </si>
  <si>
    <t>990-20687122</t>
  </si>
  <si>
    <t>990-20687030</t>
  </si>
  <si>
    <t>990-20686573</t>
  </si>
  <si>
    <t>938-14853845</t>
  </si>
  <si>
    <t>938-14861976</t>
  </si>
  <si>
    <t>938-14860075</t>
  </si>
  <si>
    <t>938-14834304</t>
  </si>
  <si>
    <t>938-14855175</t>
  </si>
  <si>
    <t>938-14876960</t>
  </si>
  <si>
    <t>938-14876923</t>
  </si>
  <si>
    <t>938-14883411</t>
  </si>
  <si>
    <t>938-14872082</t>
  </si>
  <si>
    <t>938-14876820</t>
  </si>
  <si>
    <t>938-14876116</t>
  </si>
  <si>
    <t>990-20716382</t>
  </si>
  <si>
    <t>990-20716522</t>
  </si>
  <si>
    <t>938-14883503</t>
  </si>
  <si>
    <t>938-14899964</t>
  </si>
  <si>
    <t>IU-0870</t>
  </si>
  <si>
    <t>10.000.000  11.274.387</t>
  </si>
  <si>
    <t>13 November   14 November</t>
  </si>
  <si>
    <t>Faisal</t>
  </si>
  <si>
    <t>7 November</t>
  </si>
  <si>
    <t>938-14913824</t>
  </si>
  <si>
    <t>938-14932746</t>
  </si>
  <si>
    <t>938-14931556</t>
  </si>
  <si>
    <t>938-14937694</t>
  </si>
  <si>
    <t>938-14937440</t>
  </si>
  <si>
    <t>938-14937635</t>
  </si>
  <si>
    <t>938-14931652</t>
  </si>
  <si>
    <t>938-14931711</t>
  </si>
  <si>
    <t>938-14937974</t>
  </si>
  <si>
    <t>938-14931350</t>
  </si>
  <si>
    <t>938-14937506</t>
  </si>
  <si>
    <t>938-14931781</t>
  </si>
  <si>
    <t>990-20787911</t>
  </si>
  <si>
    <t>990-20788202</t>
  </si>
  <si>
    <t>990-20796053</t>
  </si>
  <si>
    <t>990-20796020</t>
  </si>
  <si>
    <t>990-20760176</t>
  </si>
  <si>
    <t>990-20795935</t>
  </si>
  <si>
    <t>990-20786732</t>
  </si>
  <si>
    <t>990-20788246</t>
  </si>
  <si>
    <t>990-20823600</t>
  </si>
  <si>
    <t>990-20823666</t>
  </si>
  <si>
    <t>990-20823051</t>
  </si>
  <si>
    <t>990-20826186</t>
  </si>
  <si>
    <t>990-20825954</t>
  </si>
  <si>
    <t>938-14959033</t>
  </si>
  <si>
    <t>938-14958650</t>
  </si>
  <si>
    <t>938-14960175</t>
  </si>
  <si>
    <t>938-14960444</t>
  </si>
  <si>
    <t>938-14960131</t>
  </si>
  <si>
    <t>938-14960304</t>
  </si>
  <si>
    <t>TJQ</t>
  </si>
  <si>
    <t>JT-0120</t>
  </si>
  <si>
    <t>13.045.953     10.000.000</t>
  </si>
  <si>
    <t>8 November    16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</si>
</sst>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29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5" fillId="0" borderId="4" xfId="1" applyNumberFormat="1" applyFont="1" applyBorder="1" applyAlignment="1">
      <alignment horizontal="center" vertical="center" wrapText="1"/>
    </xf>
    <xf numFmtId="0" fontId="5" fillId="0" borderId="30" xfId="0" applyFont="1" applyBorder="1"/>
    <xf numFmtId="165" fontId="0" fillId="0" borderId="4" xfId="2" applyFont="1" applyBorder="1"/>
    <xf numFmtId="168" fontId="2" fillId="0" borderId="0" xfId="1" applyNumberFormat="1" applyFont="1"/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9" fontId="0" fillId="0" borderId="11" xfId="0" applyNumberFormat="1" applyFont="1" applyBorder="1" applyAlignment="1">
      <alignment horizontal="center" vertical="center"/>
    </xf>
    <xf numFmtId="172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72" fontId="16" fillId="0" borderId="11" xfId="0" applyNumberFormat="1" applyFont="1" applyBorder="1" applyAlignment="1">
      <alignment horizontal="left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8" fontId="5" fillId="0" borderId="4" xfId="1" applyNumberFormat="1" applyFont="1" applyBorder="1" applyAlignment="1">
      <alignment vertical="center" wrapText="1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32">
        <v>2872500</v>
      </c>
      <c r="S3" s="234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35"/>
      <c r="S4" s="236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35"/>
      <c r="S5" s="236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35"/>
      <c r="S6" s="236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33"/>
      <c r="S7" s="237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32">
        <v>9644230</v>
      </c>
      <c r="S10" s="234" t="s">
        <v>56</v>
      </c>
      <c r="T10" s="238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35"/>
      <c r="S11" s="235"/>
      <c r="T11" s="239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35"/>
      <c r="S12" s="235"/>
      <c r="T12" s="239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35"/>
      <c r="S13" s="235"/>
      <c r="T13" s="239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35"/>
      <c r="S14" s="235"/>
      <c r="T14" s="239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35"/>
      <c r="S15" s="235"/>
      <c r="T15" s="239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35"/>
      <c r="S16" s="235"/>
      <c r="T16" s="239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33"/>
      <c r="S17" s="233"/>
      <c r="T17" s="240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32">
        <v>4911703</v>
      </c>
      <c r="S18" s="234" t="s">
        <v>74</v>
      </c>
      <c r="T18" s="232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33"/>
      <c r="S19" s="233"/>
      <c r="T19" s="233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32">
        <v>5075801</v>
      </c>
      <c r="S20" s="234" t="s">
        <v>81</v>
      </c>
      <c r="T20" s="232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35"/>
      <c r="S21" s="235"/>
      <c r="T21" s="235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35"/>
      <c r="S22" s="235"/>
      <c r="T22" s="235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35"/>
      <c r="S23" s="235"/>
      <c r="T23" s="235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33"/>
      <c r="S24" s="233"/>
      <c r="T24" s="233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32">
        <v>2325117</v>
      </c>
      <c r="S25" s="234" t="s">
        <v>291</v>
      </c>
      <c r="T25" s="232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33"/>
      <c r="S26" s="233"/>
      <c r="T26" s="233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topLeftCell="A269" zoomScaleNormal="100" workbookViewId="0">
      <pane xSplit="5" topLeftCell="L1" activePane="topRight" state="frozen"/>
      <selection pane="topRight" activeCell="U2" sqref="U2:U303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x14ac:dyDescent="0.25">
      <c r="A2" s="26">
        <v>1</v>
      </c>
      <c r="B2" s="26" t="s">
        <v>1475</v>
      </c>
      <c r="C2" s="30" t="s">
        <v>1284</v>
      </c>
      <c r="D2" s="26" t="s">
        <v>29</v>
      </c>
      <c r="E2" s="30" t="s">
        <v>1310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hidden="1" x14ac:dyDescent="0.25">
      <c r="A3" s="26">
        <v>2</v>
      </c>
      <c r="B3" s="26" t="s">
        <v>1475</v>
      </c>
      <c r="C3" s="30" t="s">
        <v>1285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21">
        <v>16571300</v>
      </c>
      <c r="T3" s="130" t="s">
        <v>1581</v>
      </c>
      <c r="U3" s="122" t="s">
        <v>27</v>
      </c>
      <c r="V3" s="30"/>
      <c r="W3" s="30"/>
    </row>
    <row r="4" spans="1:24" x14ac:dyDescent="0.25">
      <c r="A4" s="26">
        <v>3</v>
      </c>
      <c r="B4" s="26" t="s">
        <v>1475</v>
      </c>
      <c r="C4" s="30" t="s">
        <v>1286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1122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x14ac:dyDescent="0.25">
      <c r="A5" s="26">
        <v>4</v>
      </c>
      <c r="B5" s="26" t="s">
        <v>1475</v>
      </c>
      <c r="C5" s="30" t="s">
        <v>1287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hidden="1" x14ac:dyDescent="0.25">
      <c r="A6" s="26">
        <v>5</v>
      </c>
      <c r="B6" s="26" t="s">
        <v>1474</v>
      </c>
      <c r="C6" s="30" t="s">
        <v>1288</v>
      </c>
      <c r="D6" s="26" t="s">
        <v>29</v>
      </c>
      <c r="E6" s="30" t="s">
        <v>1211</v>
      </c>
      <c r="F6" s="30" t="s">
        <v>23</v>
      </c>
      <c r="G6" s="30" t="s">
        <v>29</v>
      </c>
      <c r="H6" s="30" t="s">
        <v>24</v>
      </c>
      <c r="I6" s="30" t="s">
        <v>1198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1352</v>
      </c>
      <c r="U6" s="122" t="s">
        <v>1353</v>
      </c>
      <c r="V6" s="30"/>
      <c r="W6" s="30"/>
    </row>
    <row r="7" spans="1:24" x14ac:dyDescent="0.25">
      <c r="A7" s="26">
        <v>6</v>
      </c>
      <c r="B7" s="26" t="s">
        <v>1474</v>
      </c>
      <c r="C7" s="30" t="s">
        <v>1289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1197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x14ac:dyDescent="0.25">
      <c r="A8" s="26">
        <v>7</v>
      </c>
      <c r="B8" s="26" t="s">
        <v>1474</v>
      </c>
      <c r="C8" s="30" t="s">
        <v>1290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1198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((M8*22000)+(M8*22000)*10%)+8250+((M8*150))</f>
        <v>641350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780772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hidden="1" x14ac:dyDescent="0.25">
      <c r="A9" s="26">
        <v>8</v>
      </c>
      <c r="B9" s="26" t="s">
        <v>1474</v>
      </c>
      <c r="C9" s="30" t="s">
        <v>1291</v>
      </c>
      <c r="D9" s="26" t="s">
        <v>29</v>
      </c>
      <c r="E9" s="30" t="s">
        <v>1311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1279</v>
      </c>
      <c r="U9" s="122" t="s">
        <v>27</v>
      </c>
      <c r="V9" s="30"/>
      <c r="W9" s="30"/>
      <c r="X9" s="211">
        <f>R9-S9</f>
        <v>39050</v>
      </c>
    </row>
    <row r="10" spans="1:24" x14ac:dyDescent="0.25">
      <c r="A10" s="26">
        <v>9</v>
      </c>
      <c r="B10" s="26" t="s">
        <v>1474</v>
      </c>
      <c r="C10" s="30" t="s">
        <v>1292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998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hidden="1" x14ac:dyDescent="0.25">
      <c r="A11" s="26">
        <v>10</v>
      </c>
      <c r="B11" s="26" t="s">
        <v>1474</v>
      </c>
      <c r="C11" s="30" t="s">
        <v>1293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21">
        <v>16571300</v>
      </c>
      <c r="T11" s="130" t="s">
        <v>1581</v>
      </c>
      <c r="U11" s="122" t="s">
        <v>27</v>
      </c>
      <c r="V11" s="30"/>
      <c r="W11" s="30"/>
    </row>
    <row r="12" spans="1:24" x14ac:dyDescent="0.25">
      <c r="A12" s="26">
        <v>11</v>
      </c>
      <c r="B12" s="26" t="s">
        <v>1474</v>
      </c>
      <c r="C12" s="30" t="s">
        <v>1294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1003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hidden="1" x14ac:dyDescent="0.25">
      <c r="A13" s="26">
        <v>12</v>
      </c>
      <c r="B13" s="26" t="s">
        <v>1475</v>
      </c>
      <c r="C13" s="30" t="s">
        <v>1295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21">
        <v>16571300</v>
      </c>
      <c r="T13" s="130" t="s">
        <v>1581</v>
      </c>
      <c r="U13" s="122" t="s">
        <v>27</v>
      </c>
      <c r="V13" s="30"/>
      <c r="W13" s="30"/>
    </row>
    <row r="14" spans="1:24" x14ac:dyDescent="0.25">
      <c r="A14" s="26">
        <v>13</v>
      </c>
      <c r="B14" s="26" t="s">
        <v>1475</v>
      </c>
      <c r="C14" s="30" t="s">
        <v>1296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((M14*35500)+(M14*35500)*10%)+8250+((M14*150))</f>
        <v>6672250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7567240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x14ac:dyDescent="0.25">
      <c r="A15" s="26">
        <v>14</v>
      </c>
      <c r="B15" s="26" t="s">
        <v>1475</v>
      </c>
      <c r="C15" s="30" t="s">
        <v>1297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1212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((M15*19000)+(M15*19000)*10%)+8250+((M15*150))</f>
        <v>1334400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1667961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hidden="1" x14ac:dyDescent="0.25">
      <c r="A16" s="26">
        <v>15</v>
      </c>
      <c r="B16" s="26" t="s">
        <v>1475</v>
      </c>
      <c r="C16" s="30" t="s">
        <v>1298</v>
      </c>
      <c r="D16" s="26" t="s">
        <v>29</v>
      </c>
      <c r="E16" s="30" t="s">
        <v>1312</v>
      </c>
      <c r="F16" s="30" t="s">
        <v>23</v>
      </c>
      <c r="G16" s="30" t="s">
        <v>29</v>
      </c>
      <c r="H16" s="30" t="s">
        <v>1313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1280</v>
      </c>
      <c r="U16" s="122" t="s">
        <v>27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1299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997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((M17*41500)+(M17*41500)*10%)+8250+((M17*150))</f>
        <v>466250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521720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hidden="1" x14ac:dyDescent="0.25">
      <c r="A18" s="26">
        <v>17</v>
      </c>
      <c r="B18" s="26" t="s">
        <v>1474</v>
      </c>
      <c r="C18" s="30" t="s">
        <v>1300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21">
        <v>16571300</v>
      </c>
      <c r="T18" s="130" t="s">
        <v>1581</v>
      </c>
      <c r="U18" s="122" t="s">
        <v>27</v>
      </c>
      <c r="V18" s="30"/>
      <c r="W18" s="30"/>
    </row>
    <row r="19" spans="1:23" x14ac:dyDescent="0.25">
      <c r="A19" s="26">
        <v>18</v>
      </c>
      <c r="B19" s="26" t="s">
        <v>1474</v>
      </c>
      <c r="C19" s="30" t="s">
        <v>1301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1197</v>
      </c>
      <c r="I19" s="30" t="s">
        <v>1198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hidden="1" x14ac:dyDescent="0.25">
      <c r="A20" s="26">
        <v>19</v>
      </c>
      <c r="B20" s="26" t="s">
        <v>1474</v>
      </c>
      <c r="C20" s="30" t="s">
        <v>1302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>
        <v>35478552</v>
      </c>
      <c r="T20" s="130" t="s">
        <v>1704</v>
      </c>
      <c r="U20" s="122" t="s">
        <v>27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1303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1304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hidden="1" x14ac:dyDescent="0.25">
      <c r="A23" s="26">
        <v>22</v>
      </c>
      <c r="B23" s="26" t="s">
        <v>1474</v>
      </c>
      <c r="C23" s="30" t="s">
        <v>1305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1354</v>
      </c>
      <c r="U23" s="122" t="s">
        <v>27</v>
      </c>
      <c r="V23" s="30"/>
      <c r="W23" s="30"/>
    </row>
    <row r="24" spans="1:23" x14ac:dyDescent="0.25">
      <c r="A24" s="26">
        <v>23</v>
      </c>
      <c r="B24" s="26" t="s">
        <v>1474</v>
      </c>
      <c r="C24" s="30" t="s">
        <v>1306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998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1474</v>
      </c>
      <c r="C25" s="30" t="s">
        <v>1307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1474</v>
      </c>
      <c r="C26" s="30" t="s">
        <v>1308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1309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hidden="1" x14ac:dyDescent="0.25">
      <c r="A28" s="26">
        <v>27</v>
      </c>
      <c r="B28" s="26" t="s">
        <v>1474</v>
      </c>
      <c r="C28" s="30" t="s">
        <v>1314</v>
      </c>
      <c r="D28" s="26" t="s">
        <v>21</v>
      </c>
      <c r="E28" s="69" t="s">
        <v>1316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1352</v>
      </c>
      <c r="U28" s="122" t="s">
        <v>27</v>
      </c>
      <c r="V28" s="30"/>
      <c r="W28" s="30"/>
    </row>
    <row r="29" spans="1:23" hidden="1" x14ac:dyDescent="0.25">
      <c r="A29" s="26">
        <v>28</v>
      </c>
      <c r="B29" s="26" t="s">
        <v>1474</v>
      </c>
      <c r="C29" s="30" t="s">
        <v>1315</v>
      </c>
      <c r="D29" s="26" t="s">
        <v>21</v>
      </c>
      <c r="E29" s="30" t="s">
        <v>1317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1280</v>
      </c>
      <c r="U29" s="122" t="s">
        <v>27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1318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1475</v>
      </c>
      <c r="C31" s="30" t="s">
        <v>1319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1475</v>
      </c>
      <c r="C32" s="30" t="s">
        <v>1320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((M32*35500)+(M32*35500)*10%)+8250+((M32*150))</f>
        <v>596250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677955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1475</v>
      </c>
      <c r="C33" s="30" t="s">
        <v>1321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1475</v>
      </c>
      <c r="C34" s="30" t="s">
        <v>1322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1475</v>
      </c>
      <c r="C35" s="30" t="s">
        <v>1323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1212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((M35*19000)+(M35*19000)*10%)+8250+((M35*150))</f>
        <v>492400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616081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1475</v>
      </c>
      <c r="C36" s="30" t="s">
        <v>1324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hidden="1" x14ac:dyDescent="0.25">
      <c r="A37" s="26">
        <v>36</v>
      </c>
      <c r="B37" s="26" t="s">
        <v>1475</v>
      </c>
      <c r="C37" s="30" t="s">
        <v>1325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>
        <v>35478552</v>
      </c>
      <c r="T37" s="130" t="s">
        <v>1704</v>
      </c>
      <c r="U37" s="122" t="s">
        <v>27</v>
      </c>
      <c r="V37" s="30"/>
      <c r="W37" s="30"/>
    </row>
    <row r="38" spans="1:23" x14ac:dyDescent="0.25">
      <c r="A38" s="26">
        <v>37</v>
      </c>
      <c r="B38" s="26" t="s">
        <v>1474</v>
      </c>
      <c r="C38" s="30" t="s">
        <v>1326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1197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1327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998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x14ac:dyDescent="0.25">
      <c r="A40" s="26">
        <v>39</v>
      </c>
      <c r="B40" s="26" t="s">
        <v>1474</v>
      </c>
      <c r="C40" s="30" t="s">
        <v>1328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1329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1475</v>
      </c>
      <c r="C42" s="30" t="s">
        <v>1330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x14ac:dyDescent="0.25">
      <c r="A43" s="26">
        <v>42</v>
      </c>
      <c r="B43" s="26" t="s">
        <v>1475</v>
      </c>
      <c r="C43" s="30" t="s">
        <v>1331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x14ac:dyDescent="0.25">
      <c r="A44" s="26">
        <v>43</v>
      </c>
      <c r="B44" s="26" t="s">
        <v>1475</v>
      </c>
      <c r="C44" s="30" t="s">
        <v>1332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hidden="1" x14ac:dyDescent="0.25">
      <c r="A45" s="26">
        <v>44</v>
      </c>
      <c r="B45" s="26" t="s">
        <v>1475</v>
      </c>
      <c r="C45" s="30" t="s">
        <v>1333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1354</v>
      </c>
      <c r="U45" s="122" t="s">
        <v>27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1334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hidden="1" x14ac:dyDescent="0.25">
      <c r="A47" s="26">
        <v>46</v>
      </c>
      <c r="B47" s="26" t="s">
        <v>1474</v>
      </c>
      <c r="C47" s="30" t="s">
        <v>1335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>
        <v>35478552</v>
      </c>
      <c r="T47" s="130" t="s">
        <v>1704</v>
      </c>
      <c r="U47" s="122" t="s">
        <v>27</v>
      </c>
      <c r="V47" s="30"/>
      <c r="W47" s="30"/>
    </row>
    <row r="48" spans="1:23" hidden="1" x14ac:dyDescent="0.25">
      <c r="A48" s="26">
        <v>47</v>
      </c>
      <c r="B48" s="26" t="s">
        <v>1474</v>
      </c>
      <c r="C48" s="30" t="s">
        <v>1336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>
        <v>35478552</v>
      </c>
      <c r="T48" s="130" t="s">
        <v>1704</v>
      </c>
      <c r="U48" s="122" t="s">
        <v>27</v>
      </c>
      <c r="V48" s="30"/>
      <c r="W48" s="30"/>
    </row>
    <row r="49" spans="1:23" hidden="1" x14ac:dyDescent="0.25">
      <c r="A49" s="26">
        <v>48</v>
      </c>
      <c r="B49" s="26" t="s">
        <v>1474</v>
      </c>
      <c r="C49" s="30" t="s">
        <v>1337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1354</v>
      </c>
      <c r="U49" s="122" t="s">
        <v>27</v>
      </c>
      <c r="V49" s="30"/>
      <c r="W49" s="30"/>
    </row>
    <row r="50" spans="1:23" hidden="1" x14ac:dyDescent="0.25">
      <c r="A50" s="26">
        <v>49</v>
      </c>
      <c r="B50" s="26" t="s">
        <v>1474</v>
      </c>
      <c r="C50" s="30" t="s">
        <v>1338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1339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1354</v>
      </c>
      <c r="U50" s="122" t="s">
        <v>27</v>
      </c>
      <c r="V50" s="30"/>
      <c r="W50" s="30"/>
    </row>
    <row r="51" spans="1:23" hidden="1" x14ac:dyDescent="0.25">
      <c r="A51" s="26">
        <v>50</v>
      </c>
      <c r="B51" s="26" t="s">
        <v>1474</v>
      </c>
      <c r="C51" s="30" t="s">
        <v>1340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1354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1341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((M52*35500)+(M52*35500)*10%)+8250+((M52*150))</f>
        <v>7221050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8189498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1342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1197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x14ac:dyDescent="0.25">
      <c r="A54" s="26">
        <v>53</v>
      </c>
      <c r="B54" s="26" t="s">
        <v>1475</v>
      </c>
      <c r="C54" s="30" t="s">
        <v>1343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x14ac:dyDescent="0.25">
      <c r="A55" s="26">
        <v>54</v>
      </c>
      <c r="B55" s="26" t="s">
        <v>1475</v>
      </c>
      <c r="C55" s="30" t="s">
        <v>1344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1345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hidden="1" x14ac:dyDescent="0.25">
      <c r="A57" s="26">
        <v>56</v>
      </c>
      <c r="B57" s="26" t="s">
        <v>1474</v>
      </c>
      <c r="C57" s="30" t="s">
        <v>1346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1351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1354</v>
      </c>
      <c r="U57" s="122" t="s">
        <v>27</v>
      </c>
      <c r="V57" s="30"/>
      <c r="W57" s="30"/>
    </row>
    <row r="58" spans="1:23" x14ac:dyDescent="0.25">
      <c r="A58" s="26">
        <v>57</v>
      </c>
      <c r="B58" s="26" t="s">
        <v>1474</v>
      </c>
      <c r="C58" s="30" t="s">
        <v>1347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1474</v>
      </c>
      <c r="C59" s="30" t="s">
        <v>1348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997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((M59*41500)+(M59*41500)*10%)+8250+((M59*150))</f>
        <v>466250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521720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hidden="1" x14ac:dyDescent="0.25">
      <c r="A60" s="26">
        <v>59</v>
      </c>
      <c r="B60" s="26" t="s">
        <v>1474</v>
      </c>
      <c r="C60" s="30" t="s">
        <v>1349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>
        <v>35478552</v>
      </c>
      <c r="T60" s="130" t="s">
        <v>1704</v>
      </c>
      <c r="U60" s="122" t="s">
        <v>27</v>
      </c>
      <c r="V60" s="30"/>
      <c r="W60" s="30"/>
    </row>
    <row r="61" spans="1:23" hidden="1" x14ac:dyDescent="0.25">
      <c r="A61" s="26">
        <v>60</v>
      </c>
      <c r="B61" s="26" t="s">
        <v>1474</v>
      </c>
      <c r="C61" s="30" t="s">
        <v>1350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>
        <v>35478552</v>
      </c>
      <c r="T61" s="130" t="s">
        <v>1704</v>
      </c>
      <c r="U61" s="122" t="s">
        <v>27</v>
      </c>
      <c r="V61" s="30"/>
      <c r="W61" s="30"/>
    </row>
    <row r="62" spans="1:23" hidden="1" x14ac:dyDescent="0.25">
      <c r="A62" s="26">
        <v>61</v>
      </c>
      <c r="B62" s="26" t="s">
        <v>1475</v>
      </c>
      <c r="C62" s="30" t="s">
        <v>1355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>
        <v>35478552</v>
      </c>
      <c r="T62" s="130" t="s">
        <v>1704</v>
      </c>
      <c r="U62" s="122" t="s">
        <v>27</v>
      </c>
      <c r="V62" s="30"/>
      <c r="W62" s="30"/>
    </row>
    <row r="63" spans="1:23" hidden="1" x14ac:dyDescent="0.25">
      <c r="A63" s="26">
        <v>62</v>
      </c>
      <c r="B63" s="26" t="s">
        <v>1475</v>
      </c>
      <c r="C63" s="30" t="s">
        <v>1356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1354</v>
      </c>
      <c r="U63" s="122" t="s">
        <v>27</v>
      </c>
      <c r="V63" s="30"/>
      <c r="W63" s="30"/>
    </row>
    <row r="64" spans="1:23" x14ac:dyDescent="0.25">
      <c r="A64" s="26">
        <v>63</v>
      </c>
      <c r="B64" s="26" t="s">
        <v>1475</v>
      </c>
      <c r="C64" s="30" t="s">
        <v>1357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hidden="1" x14ac:dyDescent="0.25">
      <c r="A65" s="26">
        <v>64</v>
      </c>
      <c r="B65" s="26" t="s">
        <v>1475</v>
      </c>
      <c r="C65" s="30" t="s">
        <v>1358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1122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>
        <v>35478552</v>
      </c>
      <c r="T65" s="130" t="s">
        <v>1704</v>
      </c>
      <c r="U65" s="122" t="s">
        <v>27</v>
      </c>
      <c r="V65" s="30"/>
      <c r="W65" s="30"/>
    </row>
    <row r="66" spans="1:23" hidden="1" x14ac:dyDescent="0.25">
      <c r="A66" s="26">
        <v>65</v>
      </c>
      <c r="B66" s="26" t="s">
        <v>1474</v>
      </c>
      <c r="C66" s="30" t="s">
        <v>1359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>
        <v>35478552</v>
      </c>
      <c r="T66" s="130" t="s">
        <v>1704</v>
      </c>
      <c r="U66" s="122" t="s">
        <v>27</v>
      </c>
      <c r="V66" s="30"/>
      <c r="W66" s="30"/>
    </row>
    <row r="67" spans="1:23" hidden="1" x14ac:dyDescent="0.25">
      <c r="A67" s="26">
        <v>66</v>
      </c>
      <c r="B67" s="26" t="s">
        <v>1474</v>
      </c>
      <c r="C67" s="30" t="s">
        <v>1360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>
        <v>35478552</v>
      </c>
      <c r="T67" s="130" t="s">
        <v>1704</v>
      </c>
      <c r="U67" s="122" t="s">
        <v>27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1361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1362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1363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998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hidden="1" x14ac:dyDescent="0.25">
      <c r="A71" s="26">
        <v>70</v>
      </c>
      <c r="B71" s="26" t="s">
        <v>1474</v>
      </c>
      <c r="C71" s="30" t="s">
        <v>1364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>
        <v>35478552</v>
      </c>
      <c r="T71" s="130" t="s">
        <v>1704</v>
      </c>
      <c r="U71" s="122" t="s">
        <v>27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1365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>
        <v>35478552</v>
      </c>
      <c r="T72" s="130" t="s">
        <v>1704</v>
      </c>
      <c r="U72" s="122" t="s">
        <v>27</v>
      </c>
      <c r="V72" s="30"/>
      <c r="W72" s="30"/>
    </row>
    <row r="73" spans="1:23" hidden="1" x14ac:dyDescent="0.25">
      <c r="A73" s="26">
        <v>72</v>
      </c>
      <c r="B73" s="26" t="s">
        <v>1474</v>
      </c>
      <c r="C73" s="30" t="s">
        <v>1366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>
        <v>35478552</v>
      </c>
      <c r="T73" s="130" t="s">
        <v>1704</v>
      </c>
      <c r="U73" s="122" t="s">
        <v>27</v>
      </c>
      <c r="V73" s="30"/>
      <c r="W73" s="30"/>
    </row>
    <row r="74" spans="1:23" hidden="1" x14ac:dyDescent="0.25">
      <c r="A74" s="26">
        <v>73</v>
      </c>
      <c r="B74" s="26" t="s">
        <v>1474</v>
      </c>
      <c r="C74" s="30" t="s">
        <v>1367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>
        <v>35478552</v>
      </c>
      <c r="T74" s="130" t="s">
        <v>1704</v>
      </c>
      <c r="U74" s="122" t="s">
        <v>27</v>
      </c>
      <c r="V74" s="30"/>
      <c r="W74" s="30"/>
    </row>
    <row r="75" spans="1:23" hidden="1" x14ac:dyDescent="0.25">
      <c r="A75" s="26">
        <v>74</v>
      </c>
      <c r="B75" s="26" t="s">
        <v>1474</v>
      </c>
      <c r="C75" s="30" t="s">
        <v>1368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>
        <v>35478552</v>
      </c>
      <c r="T75" s="130" t="s">
        <v>1704</v>
      </c>
      <c r="U75" s="122" t="s">
        <v>27</v>
      </c>
      <c r="V75" s="30"/>
      <c r="W75" s="30"/>
    </row>
    <row r="76" spans="1:23" hidden="1" x14ac:dyDescent="0.25">
      <c r="A76" s="26">
        <v>75</v>
      </c>
      <c r="B76" s="26" t="s">
        <v>1474</v>
      </c>
      <c r="C76" s="30" t="s">
        <v>1369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>
        <v>35478552</v>
      </c>
      <c r="T76" s="130" t="s">
        <v>1704</v>
      </c>
      <c r="U76" s="122" t="s">
        <v>27</v>
      </c>
      <c r="V76" s="30"/>
      <c r="W76" s="30"/>
    </row>
    <row r="77" spans="1:23" hidden="1" x14ac:dyDescent="0.25">
      <c r="A77" s="26">
        <v>76</v>
      </c>
      <c r="B77" s="26" t="s">
        <v>1474</v>
      </c>
      <c r="C77" s="30" t="s">
        <v>1370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>
        <v>35478552</v>
      </c>
      <c r="T77" s="130" t="s">
        <v>1704</v>
      </c>
      <c r="U77" s="122" t="s">
        <v>27</v>
      </c>
      <c r="V77" s="30"/>
      <c r="W77" s="30"/>
    </row>
    <row r="78" spans="1:23" hidden="1" x14ac:dyDescent="0.25">
      <c r="A78" s="26">
        <v>77</v>
      </c>
      <c r="B78" s="26" t="s">
        <v>1474</v>
      </c>
      <c r="C78" s="30" t="s">
        <v>1371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>
        <v>35478552</v>
      </c>
      <c r="T78" s="130" t="s">
        <v>1704</v>
      </c>
      <c r="U78" s="122" t="s">
        <v>27</v>
      </c>
      <c r="V78" s="30"/>
      <c r="W78" s="30"/>
    </row>
    <row r="79" spans="1:23" hidden="1" x14ac:dyDescent="0.25">
      <c r="A79" s="26">
        <v>78</v>
      </c>
      <c r="B79" s="26" t="s">
        <v>1474</v>
      </c>
      <c r="C79" s="30" t="s">
        <v>1622</v>
      </c>
      <c r="D79" s="26" t="s">
        <v>21</v>
      </c>
      <c r="E79" s="30" t="s">
        <v>1623</v>
      </c>
      <c r="F79" s="30" t="s">
        <v>23</v>
      </c>
      <c r="G79" s="30" t="s">
        <v>21</v>
      </c>
      <c r="H79" s="30" t="s">
        <v>166</v>
      </c>
      <c r="I79" s="30" t="s">
        <v>388</v>
      </c>
      <c r="J79" s="36">
        <v>44478</v>
      </c>
      <c r="K79" s="30">
        <v>1</v>
      </c>
      <c r="L79" s="30">
        <v>1</v>
      </c>
      <c r="M79" s="30">
        <v>10</v>
      </c>
      <c r="N79" s="23">
        <f>((M79*5500)+(M79*5500)*10%)+8250+((0*150))</f>
        <v>68750</v>
      </c>
      <c r="O79" s="21">
        <f>M79*869</f>
        <v>8690</v>
      </c>
      <c r="P79" s="21">
        <f>(M79*1153)+20000</f>
        <v>31530</v>
      </c>
      <c r="Q79" s="21">
        <f>M79*1100</f>
        <v>11000</v>
      </c>
      <c r="R79" s="14">
        <f t="shared" ref="R79" si="47">SUM(N79:Q79)</f>
        <v>119970</v>
      </c>
      <c r="S79" s="122">
        <v>119970</v>
      </c>
      <c r="T79" s="130" t="s">
        <v>1641</v>
      </c>
      <c r="U79" s="122" t="s">
        <v>27</v>
      </c>
      <c r="V79" s="30"/>
      <c r="W79" s="30"/>
    </row>
    <row r="80" spans="1:23" x14ac:dyDescent="0.25">
      <c r="A80" s="26">
        <v>79</v>
      </c>
      <c r="B80" s="26" t="s">
        <v>1474</v>
      </c>
      <c r="C80" s="30" t="s">
        <v>1372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109</v>
      </c>
      <c r="I80" s="30" t="s">
        <v>1373</v>
      </c>
      <c r="J80" s="36">
        <v>44478</v>
      </c>
      <c r="K80" s="30">
        <v>8</v>
      </c>
      <c r="L80" s="30">
        <v>133</v>
      </c>
      <c r="M80" s="30">
        <v>136</v>
      </c>
      <c r="N80" s="23">
        <f>((M80*37400)+(M80*37400)*10%)+8250+((0*150))</f>
        <v>5603290</v>
      </c>
      <c r="O80" s="21">
        <f t="shared" ref="O80:O90" si="48">M80*1210</f>
        <v>164560</v>
      </c>
      <c r="P80" s="21">
        <f t="shared" ref="P80:P90" si="49">(M80*2037)+3000</f>
        <v>280032</v>
      </c>
      <c r="Q80" s="21">
        <f t="shared" ref="Q80:Q81" si="50">M80*2000</f>
        <v>272000</v>
      </c>
      <c r="R80" s="14">
        <f t="shared" ref="R80:R81" si="51">SUM(N80:Q80)</f>
        <v>6319882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4" x14ac:dyDescent="0.25">
      <c r="A81" s="26">
        <v>80</v>
      </c>
      <c r="B81" s="26" t="s">
        <v>1474</v>
      </c>
      <c r="C81" s="30" t="s">
        <v>1374</v>
      </c>
      <c r="D81" s="26" t="s">
        <v>29</v>
      </c>
      <c r="E81" s="30" t="s">
        <v>815</v>
      </c>
      <c r="F81" s="30" t="s">
        <v>23</v>
      </c>
      <c r="G81" s="30" t="s">
        <v>29</v>
      </c>
      <c r="H81" s="30" t="s">
        <v>231</v>
      </c>
      <c r="I81" s="30" t="s">
        <v>583</v>
      </c>
      <c r="J81" s="36">
        <v>44478</v>
      </c>
      <c r="K81" s="30">
        <v>2</v>
      </c>
      <c r="L81" s="30">
        <v>11</v>
      </c>
      <c r="M81" s="30">
        <v>18</v>
      </c>
      <c r="N81" s="23">
        <f>((M81*24000)+(M81*24000)*10%)+8250+((0*165))</f>
        <v>483450</v>
      </c>
      <c r="O81" s="21">
        <f t="shared" si="48"/>
        <v>21780</v>
      </c>
      <c r="P81" s="21">
        <f t="shared" si="49"/>
        <v>39666</v>
      </c>
      <c r="Q81" s="21">
        <f t="shared" si="50"/>
        <v>36000</v>
      </c>
      <c r="R81" s="14">
        <f t="shared" si="51"/>
        <v>580896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4" hidden="1" x14ac:dyDescent="0.25">
      <c r="A82" s="26">
        <v>81</v>
      </c>
      <c r="B82" s="26" t="s">
        <v>1474</v>
      </c>
      <c r="C82" s="30" t="s">
        <v>1375</v>
      </c>
      <c r="D82" s="26" t="s">
        <v>29</v>
      </c>
      <c r="E82" s="30" t="s">
        <v>631</v>
      </c>
      <c r="F82" s="30" t="s">
        <v>23</v>
      </c>
      <c r="G82" s="30" t="s">
        <v>29</v>
      </c>
      <c r="H82" s="30" t="s">
        <v>79</v>
      </c>
      <c r="I82" s="30" t="s">
        <v>725</v>
      </c>
      <c r="J82" s="36">
        <v>44478</v>
      </c>
      <c r="K82" s="30">
        <v>13</v>
      </c>
      <c r="L82" s="30">
        <v>168</v>
      </c>
      <c r="M82" s="30">
        <v>168</v>
      </c>
      <c r="N82" s="23">
        <f t="shared" ref="N82" si="52">((M82*15000)+(M82*15000)*10%)+8250+((0*150))</f>
        <v>2780250</v>
      </c>
      <c r="O82" s="21">
        <f t="shared" si="48"/>
        <v>203280</v>
      </c>
      <c r="P82" s="21">
        <f t="shared" si="49"/>
        <v>345216</v>
      </c>
      <c r="Q82" s="21">
        <f>M82*500</f>
        <v>84000</v>
      </c>
      <c r="R82" s="14">
        <f t="shared" ref="R82" si="53">SUM(N82:Q82)</f>
        <v>3412746</v>
      </c>
      <c r="S82" s="122">
        <v>35478552</v>
      </c>
      <c r="T82" s="130" t="s">
        <v>1704</v>
      </c>
      <c r="U82" s="122" t="s">
        <v>27</v>
      </c>
      <c r="V82" s="30"/>
      <c r="W82" s="30"/>
    </row>
    <row r="83" spans="1:24" x14ac:dyDescent="0.25">
      <c r="A83" s="26">
        <v>82</v>
      </c>
      <c r="B83" s="26" t="s">
        <v>1475</v>
      </c>
      <c r="C83" s="30" t="s">
        <v>1376</v>
      </c>
      <c r="D83" s="26" t="s">
        <v>29</v>
      </c>
      <c r="E83" s="30" t="s">
        <v>815</v>
      </c>
      <c r="F83" s="30" t="s">
        <v>23</v>
      </c>
      <c r="G83" s="30" t="s">
        <v>29</v>
      </c>
      <c r="H83" s="30" t="s">
        <v>24</v>
      </c>
      <c r="I83" s="30" t="s">
        <v>138</v>
      </c>
      <c r="J83" s="36">
        <v>44478</v>
      </c>
      <c r="K83" s="30">
        <v>4</v>
      </c>
      <c r="L83" s="30">
        <v>14</v>
      </c>
      <c r="M83" s="30">
        <v>29</v>
      </c>
      <c r="N83" s="23">
        <f>((M83*22000)+(M83*22000)*10%)+8250+((M83*150))</f>
        <v>714400</v>
      </c>
      <c r="O83" s="21">
        <f t="shared" si="48"/>
        <v>35090</v>
      </c>
      <c r="P83" s="21">
        <f t="shared" si="49"/>
        <v>62073</v>
      </c>
      <c r="Q83" s="21">
        <f t="shared" ref="Q83" si="54">M83*2000</f>
        <v>58000</v>
      </c>
      <c r="R83" s="14">
        <f t="shared" ref="R83:R90" si="55">SUM(N83:Q83)</f>
        <v>869563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4" hidden="1" x14ac:dyDescent="0.25">
      <c r="A84" s="26">
        <v>83</v>
      </c>
      <c r="B84" s="26" t="s">
        <v>1475</v>
      </c>
      <c r="C84" s="30" t="s">
        <v>1377</v>
      </c>
      <c r="D84" s="26" t="s">
        <v>29</v>
      </c>
      <c r="E84" s="30" t="s">
        <v>1386</v>
      </c>
      <c r="F84" s="30" t="s">
        <v>23</v>
      </c>
      <c r="G84" s="30" t="s">
        <v>29</v>
      </c>
      <c r="H84" s="30" t="s">
        <v>76</v>
      </c>
      <c r="I84" s="30" t="s">
        <v>1122</v>
      </c>
      <c r="J84" s="36">
        <v>44478</v>
      </c>
      <c r="K84" s="30">
        <v>2</v>
      </c>
      <c r="L84" s="30">
        <v>30</v>
      </c>
      <c r="M84" s="30">
        <v>30</v>
      </c>
      <c r="N84" s="23">
        <f>((M84*19000)+(M84*19000)*10%)+8250+((M84*150))</f>
        <v>639750</v>
      </c>
      <c r="O84" s="21">
        <f t="shared" si="48"/>
        <v>36300</v>
      </c>
      <c r="P84" s="21">
        <f t="shared" si="49"/>
        <v>64110</v>
      </c>
      <c r="Q84" s="21">
        <f t="shared" ref="Q84:Q92" si="56">M84*2000</f>
        <v>60000</v>
      </c>
      <c r="R84" s="14">
        <f t="shared" si="55"/>
        <v>800160</v>
      </c>
      <c r="S84" s="122">
        <v>2317317</v>
      </c>
      <c r="T84" s="130" t="s">
        <v>1618</v>
      </c>
      <c r="U84" s="122" t="s">
        <v>27</v>
      </c>
      <c r="V84" s="30"/>
      <c r="W84" s="30"/>
      <c r="X84" s="79" t="s">
        <v>1619</v>
      </c>
    </row>
    <row r="85" spans="1:24" x14ac:dyDescent="0.25">
      <c r="A85" s="26">
        <v>84</v>
      </c>
      <c r="B85" s="26" t="s">
        <v>1475</v>
      </c>
      <c r="C85" s="30" t="s">
        <v>1378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210</v>
      </c>
      <c r="I85" s="30" t="s">
        <v>516</v>
      </c>
      <c r="J85" s="36">
        <v>44478</v>
      </c>
      <c r="K85" s="30">
        <v>2</v>
      </c>
      <c r="L85" s="30">
        <v>12</v>
      </c>
      <c r="M85" s="30">
        <v>13</v>
      </c>
      <c r="N85" s="23">
        <f>((M85*8500)+(M85*8500)*10%)+8250+((0*150))</f>
        <v>129800</v>
      </c>
      <c r="O85" s="21">
        <f t="shared" si="48"/>
        <v>15730</v>
      </c>
      <c r="P85" s="21">
        <f t="shared" si="49"/>
        <v>29481</v>
      </c>
      <c r="Q85" s="21">
        <f t="shared" si="56"/>
        <v>26000</v>
      </c>
      <c r="R85" s="14">
        <f t="shared" si="55"/>
        <v>201011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4" x14ac:dyDescent="0.25">
      <c r="A86" s="26">
        <v>85</v>
      </c>
      <c r="B86" s="26" t="s">
        <v>1475</v>
      </c>
      <c r="C86" s="30" t="s">
        <v>1379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50</v>
      </c>
      <c r="I86" s="30" t="s">
        <v>58</v>
      </c>
      <c r="J86" s="36">
        <v>44478</v>
      </c>
      <c r="K86" s="30">
        <v>5</v>
      </c>
      <c r="L86" s="30">
        <v>81</v>
      </c>
      <c r="M86" s="30">
        <v>81</v>
      </c>
      <c r="N86" s="23">
        <f>((M86*31000)+(M86*31000)*10%)+8250+((0*150))</f>
        <v>2770350</v>
      </c>
      <c r="O86" s="21">
        <f t="shared" si="48"/>
        <v>98010</v>
      </c>
      <c r="P86" s="21">
        <f t="shared" si="49"/>
        <v>167997</v>
      </c>
      <c r="Q86" s="21">
        <f t="shared" si="56"/>
        <v>162000</v>
      </c>
      <c r="R86" s="14">
        <f t="shared" si="55"/>
        <v>3198357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4" x14ac:dyDescent="0.25">
      <c r="A87" s="26">
        <v>86</v>
      </c>
      <c r="B87" s="26" t="s">
        <v>1475</v>
      </c>
      <c r="C87" s="30" t="s">
        <v>1380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72</v>
      </c>
      <c r="I87" s="30" t="s">
        <v>261</v>
      </c>
      <c r="J87" s="212">
        <v>44479</v>
      </c>
      <c r="K87" s="30">
        <v>4</v>
      </c>
      <c r="L87" s="30">
        <v>52</v>
      </c>
      <c r="M87" s="30">
        <v>55</v>
      </c>
      <c r="N87" s="23">
        <f>((M87*16500)+(M87*16500)*10%)+8250+((0*150))</f>
        <v>1006500</v>
      </c>
      <c r="O87" s="21">
        <f t="shared" si="48"/>
        <v>66550</v>
      </c>
      <c r="P87" s="21">
        <f t="shared" si="49"/>
        <v>115035</v>
      </c>
      <c r="Q87" s="21">
        <f t="shared" si="56"/>
        <v>110000</v>
      </c>
      <c r="R87" s="14">
        <f t="shared" si="55"/>
        <v>1298085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4" x14ac:dyDescent="0.25">
      <c r="A88" s="26">
        <v>87</v>
      </c>
      <c r="B88" s="26" t="s">
        <v>1474</v>
      </c>
      <c r="C88" s="30" t="s">
        <v>1381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281</v>
      </c>
      <c r="I88" s="30" t="s">
        <v>998</v>
      </c>
      <c r="J88" s="212">
        <v>44479</v>
      </c>
      <c r="K88" s="30">
        <v>3</v>
      </c>
      <c r="L88" s="30">
        <v>17</v>
      </c>
      <c r="M88" s="30">
        <v>17</v>
      </c>
      <c r="N88" s="23">
        <f>((M88*14000)+(M88*14000)*10%)+8250+((0*150))</f>
        <v>270050</v>
      </c>
      <c r="O88" s="21">
        <f t="shared" si="48"/>
        <v>20570</v>
      </c>
      <c r="P88" s="21">
        <f t="shared" si="49"/>
        <v>37629</v>
      </c>
      <c r="Q88" s="21">
        <f t="shared" si="56"/>
        <v>34000</v>
      </c>
      <c r="R88" s="14">
        <f t="shared" si="55"/>
        <v>362249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4" x14ac:dyDescent="0.25">
      <c r="A89" s="26">
        <v>88</v>
      </c>
      <c r="B89" s="26" t="s">
        <v>1474</v>
      </c>
      <c r="C89" s="30" t="s">
        <v>1382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263</v>
      </c>
      <c r="I89" s="30" t="s">
        <v>264</v>
      </c>
      <c r="J89" s="212">
        <v>44479</v>
      </c>
      <c r="K89" s="30">
        <v>3</v>
      </c>
      <c r="L89" s="30">
        <v>13</v>
      </c>
      <c r="M89" s="30">
        <v>13</v>
      </c>
      <c r="N89" s="23">
        <f>((M89*10500)+(M89*10500)*10%)+8250+((0*150))</f>
        <v>158400</v>
      </c>
      <c r="O89" s="21">
        <f t="shared" si="48"/>
        <v>15730</v>
      </c>
      <c r="P89" s="21">
        <f t="shared" si="49"/>
        <v>29481</v>
      </c>
      <c r="Q89" s="21">
        <f t="shared" si="56"/>
        <v>26000</v>
      </c>
      <c r="R89" s="14">
        <f t="shared" si="55"/>
        <v>229611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4" x14ac:dyDescent="0.25">
      <c r="A90" s="26">
        <v>89</v>
      </c>
      <c r="B90" s="26" t="s">
        <v>1474</v>
      </c>
      <c r="C90" s="30" t="s">
        <v>1383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184</v>
      </c>
      <c r="I90" s="30" t="s">
        <v>219</v>
      </c>
      <c r="J90" s="212">
        <v>44479</v>
      </c>
      <c r="K90" s="30">
        <v>2</v>
      </c>
      <c r="L90" s="30">
        <v>9</v>
      </c>
      <c r="M90" s="30">
        <v>10</v>
      </c>
      <c r="N90" s="23">
        <f>((M90*14000)+(M90*14000)*10%)+8250+((0*150))</f>
        <v>162250</v>
      </c>
      <c r="O90" s="21">
        <f t="shared" si="48"/>
        <v>12100</v>
      </c>
      <c r="P90" s="21">
        <f t="shared" si="49"/>
        <v>23370</v>
      </c>
      <c r="Q90" s="21">
        <f t="shared" si="56"/>
        <v>20000</v>
      </c>
      <c r="R90" s="14">
        <f t="shared" si="55"/>
        <v>217720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4" x14ac:dyDescent="0.25">
      <c r="A91" s="26">
        <v>90</v>
      </c>
      <c r="B91" s="26" t="s">
        <v>1474</v>
      </c>
      <c r="C91" s="30" t="s">
        <v>1384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153</v>
      </c>
      <c r="I91" s="30" t="s">
        <v>1097</v>
      </c>
      <c r="J91" s="212">
        <v>44479</v>
      </c>
      <c r="K91" s="30">
        <v>1</v>
      </c>
      <c r="L91" s="30">
        <v>26</v>
      </c>
      <c r="M91" s="30">
        <v>26</v>
      </c>
      <c r="N91" s="23">
        <f>((M91*35500)+(M91*35500)*10%)+8250+((0*150))</f>
        <v>1023550</v>
      </c>
      <c r="O91" s="21">
        <f t="shared" ref="O91:O92" si="57">M91*1210</f>
        <v>31460</v>
      </c>
      <c r="P91" s="21">
        <f t="shared" ref="P91:P92" si="58">(M91*2037)+3000</f>
        <v>55962</v>
      </c>
      <c r="Q91" s="21">
        <f t="shared" si="56"/>
        <v>52000</v>
      </c>
      <c r="R91" s="14">
        <f t="shared" ref="R91:R92" si="59">SUM(N91:Q91)</f>
        <v>1162972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4" x14ac:dyDescent="0.25">
      <c r="A92" s="26">
        <v>91</v>
      </c>
      <c r="B92" s="26" t="s">
        <v>1474</v>
      </c>
      <c r="C92" s="30" t="s">
        <v>1385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64</v>
      </c>
      <c r="I92" s="30" t="s">
        <v>818</v>
      </c>
      <c r="J92" s="212">
        <v>44479</v>
      </c>
      <c r="K92" s="30">
        <v>2</v>
      </c>
      <c r="L92" s="30">
        <v>24</v>
      </c>
      <c r="M92" s="30">
        <v>24</v>
      </c>
      <c r="N92" s="23">
        <f>((M92*14400)+(M92*14400)*10%)+8250+((0*150))</f>
        <v>388410</v>
      </c>
      <c r="O92" s="21">
        <f t="shared" si="57"/>
        <v>29040</v>
      </c>
      <c r="P92" s="21">
        <f t="shared" si="58"/>
        <v>51888</v>
      </c>
      <c r="Q92" s="21">
        <f t="shared" si="56"/>
        <v>48000</v>
      </c>
      <c r="R92" s="14">
        <f t="shared" si="59"/>
        <v>517338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4" hidden="1" x14ac:dyDescent="0.25">
      <c r="A93" s="26">
        <v>92</v>
      </c>
      <c r="B93" s="26" t="s">
        <v>1475</v>
      </c>
      <c r="C93" s="30" t="s">
        <v>1387</v>
      </c>
      <c r="D93" s="26" t="s">
        <v>29</v>
      </c>
      <c r="E93" s="30" t="s">
        <v>1388</v>
      </c>
      <c r="F93" s="30" t="s">
        <v>23</v>
      </c>
      <c r="G93" s="30" t="s">
        <v>29</v>
      </c>
      <c r="H93" s="30" t="s">
        <v>517</v>
      </c>
      <c r="I93" s="30" t="s">
        <v>518</v>
      </c>
      <c r="J93" s="140">
        <v>44480</v>
      </c>
      <c r="K93" s="30">
        <v>1</v>
      </c>
      <c r="L93" s="30">
        <v>11</v>
      </c>
      <c r="M93" s="30">
        <v>11</v>
      </c>
      <c r="N93" s="23">
        <f>((M93*6000)+(M93*6000)*10%)+8250+((0*150))</f>
        <v>80850</v>
      </c>
      <c r="O93" s="21">
        <f t="shared" ref="O93:O100" si="60">M93*1210</f>
        <v>13310</v>
      </c>
      <c r="P93" s="21">
        <f t="shared" ref="P93:P100" si="61">(M93*2037)+3000</f>
        <v>25407</v>
      </c>
      <c r="Q93" s="21">
        <f>M93*1100</f>
        <v>12100</v>
      </c>
      <c r="R93" s="14">
        <f t="shared" ref="R93" si="62">SUM(N93:Q93)</f>
        <v>131667</v>
      </c>
      <c r="S93" s="122">
        <v>131667</v>
      </c>
      <c r="T93" s="122" t="s">
        <v>1450</v>
      </c>
      <c r="U93" s="122" t="s">
        <v>27</v>
      </c>
      <c r="V93" s="30"/>
      <c r="W93" s="30"/>
    </row>
    <row r="94" spans="1:24" x14ac:dyDescent="0.25">
      <c r="A94" s="26">
        <v>93</v>
      </c>
      <c r="B94" s="26" t="s">
        <v>1475</v>
      </c>
      <c r="C94" s="30" t="s">
        <v>1389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50</v>
      </c>
      <c r="I94" s="30" t="s">
        <v>58</v>
      </c>
      <c r="J94" s="140">
        <v>44481</v>
      </c>
      <c r="K94" s="30">
        <v>8</v>
      </c>
      <c r="L94" s="30">
        <v>131</v>
      </c>
      <c r="M94" s="30">
        <v>131</v>
      </c>
      <c r="N94" s="23">
        <f t="shared" ref="N94" si="63">((M94*31000)+(M94*31000)*10%)+8250+((0*150))</f>
        <v>4475350</v>
      </c>
      <c r="O94" s="21">
        <f t="shared" si="60"/>
        <v>158510</v>
      </c>
      <c r="P94" s="21">
        <f t="shared" si="61"/>
        <v>269847</v>
      </c>
      <c r="Q94" s="21">
        <f t="shared" ref="Q94:Q97" si="64">M94*2000</f>
        <v>262000</v>
      </c>
      <c r="R94" s="14">
        <f t="shared" ref="R94" si="65">SUM(N94:Q94)</f>
        <v>5165707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4" x14ac:dyDescent="0.25">
      <c r="A95" s="26">
        <v>94</v>
      </c>
      <c r="B95" s="26" t="s">
        <v>1475</v>
      </c>
      <c r="C95" s="30" t="s">
        <v>1390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60</v>
      </c>
      <c r="I95" s="30" t="s">
        <v>816</v>
      </c>
      <c r="J95" s="140">
        <v>44481</v>
      </c>
      <c r="K95" s="30">
        <v>2</v>
      </c>
      <c r="L95" s="30">
        <v>16</v>
      </c>
      <c r="M95" s="30">
        <v>16</v>
      </c>
      <c r="N95" s="23">
        <f>((M95*14500)+(M95*14500)*10%)+8250+((0*150))</f>
        <v>263450</v>
      </c>
      <c r="O95" s="21">
        <f t="shared" si="60"/>
        <v>19360</v>
      </c>
      <c r="P95" s="21">
        <f t="shared" si="61"/>
        <v>35592</v>
      </c>
      <c r="Q95" s="21">
        <f t="shared" si="64"/>
        <v>32000</v>
      </c>
      <c r="R95" s="14">
        <f t="shared" ref="R95:R99" si="66">SUM(N95:Q95)</f>
        <v>350402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4" x14ac:dyDescent="0.25">
      <c r="A96" s="26">
        <v>95</v>
      </c>
      <c r="B96" s="26" t="s">
        <v>1475</v>
      </c>
      <c r="C96" s="30" t="s">
        <v>1391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76</v>
      </c>
      <c r="I96" s="30" t="s">
        <v>1122</v>
      </c>
      <c r="J96" s="140">
        <v>44481</v>
      </c>
      <c r="K96" s="30">
        <v>4</v>
      </c>
      <c r="L96" s="30">
        <v>78</v>
      </c>
      <c r="M96" s="30">
        <v>78</v>
      </c>
      <c r="N96" s="23">
        <f>((M96*19000)+(M96*19000)*10%)+8250+((M96*150))</f>
        <v>1650150</v>
      </c>
      <c r="O96" s="21">
        <f t="shared" si="60"/>
        <v>94380</v>
      </c>
      <c r="P96" s="21">
        <f t="shared" si="61"/>
        <v>161886</v>
      </c>
      <c r="Q96" s="21">
        <f t="shared" si="64"/>
        <v>156000</v>
      </c>
      <c r="R96" s="14">
        <f t="shared" si="66"/>
        <v>2062416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1475</v>
      </c>
      <c r="C97" s="30" t="s">
        <v>1392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69</v>
      </c>
      <c r="I97" s="30" t="s">
        <v>488</v>
      </c>
      <c r="J97" s="140">
        <v>44481</v>
      </c>
      <c r="K97" s="30">
        <v>4</v>
      </c>
      <c r="L97" s="30">
        <v>12</v>
      </c>
      <c r="M97" s="30">
        <v>14</v>
      </c>
      <c r="N97" s="23">
        <f>((M97*11000)+(M97*11000)*10%)+8250+((0*165))</f>
        <v>177650</v>
      </c>
      <c r="O97" s="21">
        <f t="shared" si="60"/>
        <v>16940</v>
      </c>
      <c r="P97" s="21">
        <f t="shared" si="61"/>
        <v>31518</v>
      </c>
      <c r="Q97" s="21">
        <f t="shared" si="64"/>
        <v>28000</v>
      </c>
      <c r="R97" s="14">
        <f t="shared" si="66"/>
        <v>254108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1475</v>
      </c>
      <c r="C98" s="30" t="s">
        <v>1393</v>
      </c>
      <c r="D98" s="26" t="s">
        <v>29</v>
      </c>
      <c r="E98" s="30" t="s">
        <v>1444</v>
      </c>
      <c r="F98" s="30" t="s">
        <v>23</v>
      </c>
      <c r="G98" s="30" t="s">
        <v>29</v>
      </c>
      <c r="H98" s="30" t="s">
        <v>72</v>
      </c>
      <c r="I98" s="30" t="s">
        <v>958</v>
      </c>
      <c r="J98" s="140">
        <v>44481</v>
      </c>
      <c r="K98" s="30">
        <v>1</v>
      </c>
      <c r="L98" s="30">
        <v>43</v>
      </c>
      <c r="M98" s="30">
        <v>43</v>
      </c>
      <c r="N98" s="23">
        <f>((M98*16500)+(M98*16500)*10%)+8250+((0*150))</f>
        <v>788700</v>
      </c>
      <c r="O98" s="21">
        <f t="shared" si="60"/>
        <v>52030</v>
      </c>
      <c r="P98" s="21">
        <f t="shared" si="61"/>
        <v>90591</v>
      </c>
      <c r="Q98" s="21">
        <f>M98*2100</f>
        <v>90300</v>
      </c>
      <c r="R98" s="14">
        <f t="shared" si="66"/>
        <v>1021621</v>
      </c>
      <c r="S98" s="122">
        <v>16317088</v>
      </c>
      <c r="T98" s="130" t="s">
        <v>1550</v>
      </c>
      <c r="U98" s="122" t="s">
        <v>27</v>
      </c>
      <c r="V98" s="30"/>
      <c r="W98" s="30"/>
    </row>
    <row r="99" spans="1:23" x14ac:dyDescent="0.25">
      <c r="A99" s="26">
        <v>98</v>
      </c>
      <c r="B99" s="26" t="s">
        <v>1475</v>
      </c>
      <c r="C99" s="30" t="s">
        <v>1394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713</v>
      </c>
      <c r="I99" s="30" t="s">
        <v>1445</v>
      </c>
      <c r="J99" s="140">
        <v>44481</v>
      </c>
      <c r="K99" s="30">
        <v>4</v>
      </c>
      <c r="L99" s="30">
        <v>20</v>
      </c>
      <c r="M99" s="30">
        <v>28</v>
      </c>
      <c r="N99" s="23">
        <f>((M99*14000)+(M99*14000)*10%)+8250+((0*150))</f>
        <v>439450</v>
      </c>
      <c r="O99" s="21">
        <f t="shared" si="60"/>
        <v>33880</v>
      </c>
      <c r="P99" s="21">
        <f t="shared" si="61"/>
        <v>60036</v>
      </c>
      <c r="Q99" s="21">
        <f t="shared" ref="Q99:Q100" si="67">M99*2000</f>
        <v>56000</v>
      </c>
      <c r="R99" s="14">
        <f t="shared" si="66"/>
        <v>589366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x14ac:dyDescent="0.25">
      <c r="A100" s="26">
        <v>99</v>
      </c>
      <c r="B100" s="26" t="s">
        <v>1475</v>
      </c>
      <c r="C100" s="30" t="s">
        <v>1395</v>
      </c>
      <c r="D100" s="26" t="s">
        <v>29</v>
      </c>
      <c r="E100" s="30" t="s">
        <v>815</v>
      </c>
      <c r="F100" s="30" t="s">
        <v>23</v>
      </c>
      <c r="G100" s="30" t="s">
        <v>29</v>
      </c>
      <c r="H100" s="30" t="s">
        <v>184</v>
      </c>
      <c r="I100" s="30" t="s">
        <v>256</v>
      </c>
      <c r="J100" s="140">
        <v>44481</v>
      </c>
      <c r="K100" s="30">
        <v>2</v>
      </c>
      <c r="L100" s="30">
        <v>30</v>
      </c>
      <c r="M100" s="30">
        <v>30</v>
      </c>
      <c r="N100" s="23">
        <f>((M100*14000)+(M100*14000)*10%)+8250+((0*150))</f>
        <v>470250</v>
      </c>
      <c r="O100" s="21">
        <f t="shared" si="60"/>
        <v>36300</v>
      </c>
      <c r="P100" s="21">
        <f t="shared" si="61"/>
        <v>64110</v>
      </c>
      <c r="Q100" s="21">
        <f t="shared" si="67"/>
        <v>60000</v>
      </c>
      <c r="R100" s="14">
        <f t="shared" ref="R100" si="68">SUM(N100:Q100)</f>
        <v>630660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1475</v>
      </c>
      <c r="C101" s="30" t="s">
        <v>1396</v>
      </c>
      <c r="D101" s="26" t="s">
        <v>29</v>
      </c>
      <c r="E101" s="30" t="s">
        <v>1444</v>
      </c>
      <c r="F101" s="30" t="s">
        <v>23</v>
      </c>
      <c r="G101" s="30" t="s">
        <v>29</v>
      </c>
      <c r="H101" s="30" t="s">
        <v>101</v>
      </c>
      <c r="I101" s="30" t="s">
        <v>102</v>
      </c>
      <c r="J101" s="140">
        <v>44481</v>
      </c>
      <c r="K101" s="30">
        <v>1</v>
      </c>
      <c r="L101" s="30">
        <v>18</v>
      </c>
      <c r="M101" s="30">
        <v>18</v>
      </c>
      <c r="N101" s="23">
        <f>((M101*36000)+(M101*36000)*10%)+8250+((M101*165))</f>
        <v>724020</v>
      </c>
      <c r="O101" s="21">
        <f t="shared" ref="O101:O107" si="69">M101*1210</f>
        <v>21780</v>
      </c>
      <c r="P101" s="21">
        <f t="shared" ref="P101:P107" si="70">(M101*2037)+3000</f>
        <v>39666</v>
      </c>
      <c r="Q101" s="21">
        <f>M101*2100</f>
        <v>37800</v>
      </c>
      <c r="R101" s="14">
        <f t="shared" ref="R101" si="71">SUM(N101:Q101)</f>
        <v>823266</v>
      </c>
      <c r="S101" s="122">
        <v>16317088</v>
      </c>
      <c r="T101" s="130" t="s">
        <v>1550</v>
      </c>
      <c r="U101" s="122" t="s">
        <v>27</v>
      </c>
      <c r="V101" s="30"/>
      <c r="W101" s="30"/>
    </row>
    <row r="102" spans="1:23" x14ac:dyDescent="0.25">
      <c r="A102" s="26">
        <v>101</v>
      </c>
      <c r="B102" s="26" t="s">
        <v>1474</v>
      </c>
      <c r="C102" s="30" t="s">
        <v>1397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112</v>
      </c>
      <c r="I102" s="30" t="s">
        <v>997</v>
      </c>
      <c r="J102" s="140">
        <v>44481</v>
      </c>
      <c r="K102" s="30">
        <v>5</v>
      </c>
      <c r="L102" s="30">
        <v>22</v>
      </c>
      <c r="M102" s="30">
        <v>22</v>
      </c>
      <c r="N102" s="23">
        <f>((M102*41500)+(M102*41500)*10%)+8250+((M102*150))</f>
        <v>1015850</v>
      </c>
      <c r="O102" s="21">
        <f t="shared" si="69"/>
        <v>26620</v>
      </c>
      <c r="P102" s="21">
        <f t="shared" si="70"/>
        <v>47814</v>
      </c>
      <c r="Q102" s="21">
        <f t="shared" ref="Q102:Q103" si="72">M102*2000</f>
        <v>44000</v>
      </c>
      <c r="R102" s="14">
        <f t="shared" ref="R102:R104" si="73">SUM(N102:Q102)</f>
        <v>1134284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x14ac:dyDescent="0.25">
      <c r="A103" s="26">
        <v>102</v>
      </c>
      <c r="B103" s="26" t="s">
        <v>1474</v>
      </c>
      <c r="C103" s="30" t="s">
        <v>1398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24</v>
      </c>
      <c r="I103" s="30" t="s">
        <v>93</v>
      </c>
      <c r="J103" s="140">
        <v>44481</v>
      </c>
      <c r="K103" s="30">
        <v>3</v>
      </c>
      <c r="L103" s="30">
        <v>11</v>
      </c>
      <c r="M103" s="30">
        <v>11</v>
      </c>
      <c r="N103" s="23">
        <f>((M103*22000)+(M103*22000)*10%)+8250+((M103*150))</f>
        <v>276100</v>
      </c>
      <c r="O103" s="21">
        <f t="shared" si="69"/>
        <v>13310</v>
      </c>
      <c r="P103" s="21">
        <f t="shared" si="70"/>
        <v>25407</v>
      </c>
      <c r="Q103" s="21">
        <f t="shared" si="72"/>
        <v>22000</v>
      </c>
      <c r="R103" s="14">
        <f t="shared" si="73"/>
        <v>336817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hidden="1" x14ac:dyDescent="0.25">
      <c r="A104" s="26">
        <v>103</v>
      </c>
      <c r="B104" s="26" t="s">
        <v>1474</v>
      </c>
      <c r="C104" s="30" t="s">
        <v>1399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184</v>
      </c>
      <c r="I104" s="30" t="s">
        <v>185</v>
      </c>
      <c r="J104" s="140">
        <v>44481</v>
      </c>
      <c r="K104" s="30">
        <v>1</v>
      </c>
      <c r="L104" s="30">
        <v>24</v>
      </c>
      <c r="M104" s="30">
        <v>24</v>
      </c>
      <c r="N104" s="23">
        <f>((M104*14000)+(M104*14000)*10%)+8250+((0*150))</f>
        <v>377850</v>
      </c>
      <c r="O104" s="21">
        <f t="shared" si="69"/>
        <v>29040</v>
      </c>
      <c r="P104" s="21">
        <f t="shared" si="70"/>
        <v>51888</v>
      </c>
      <c r="Q104" s="21">
        <f t="shared" ref="Q104:Q105" si="74">M104*500</f>
        <v>12000</v>
      </c>
      <c r="R104" s="14">
        <f t="shared" si="73"/>
        <v>470778</v>
      </c>
      <c r="S104" s="122">
        <v>28770901</v>
      </c>
      <c r="T104" s="130" t="s">
        <v>1704</v>
      </c>
      <c r="U104" s="122" t="s">
        <v>27</v>
      </c>
      <c r="V104" s="30"/>
      <c r="W104" s="30"/>
    </row>
    <row r="105" spans="1:23" hidden="1" x14ac:dyDescent="0.25">
      <c r="A105" s="26">
        <v>104</v>
      </c>
      <c r="B105" s="26" t="s">
        <v>1474</v>
      </c>
      <c r="C105" s="30" t="s">
        <v>1400</v>
      </c>
      <c r="D105" s="26" t="s">
        <v>29</v>
      </c>
      <c r="E105" s="30" t="s">
        <v>631</v>
      </c>
      <c r="F105" s="30" t="s">
        <v>23</v>
      </c>
      <c r="G105" s="30" t="s">
        <v>29</v>
      </c>
      <c r="H105" s="30" t="s">
        <v>79</v>
      </c>
      <c r="I105" s="30" t="s">
        <v>89</v>
      </c>
      <c r="J105" s="140">
        <v>44481</v>
      </c>
      <c r="K105" s="30">
        <v>1</v>
      </c>
      <c r="L105" s="30">
        <v>3</v>
      </c>
      <c r="M105" s="30">
        <v>10</v>
      </c>
      <c r="N105" s="23">
        <f t="shared" ref="N105" si="75">((M105*15000)+(M105*15000)*10%)+8250+((0*150))</f>
        <v>173250</v>
      </c>
      <c r="O105" s="21">
        <f t="shared" si="69"/>
        <v>12100</v>
      </c>
      <c r="P105" s="21">
        <f t="shared" si="70"/>
        <v>23370</v>
      </c>
      <c r="Q105" s="21">
        <f t="shared" si="74"/>
        <v>5000</v>
      </c>
      <c r="R105" s="14">
        <f t="shared" ref="R105" si="76">SUM(N105:Q105)</f>
        <v>213720</v>
      </c>
      <c r="S105" s="122">
        <v>28770901</v>
      </c>
      <c r="T105" s="130" t="s">
        <v>1704</v>
      </c>
      <c r="U105" s="122" t="s">
        <v>27</v>
      </c>
      <c r="V105" s="30"/>
      <c r="W105" s="30"/>
    </row>
    <row r="106" spans="1:23" x14ac:dyDescent="0.25">
      <c r="A106" s="26">
        <v>105</v>
      </c>
      <c r="B106" s="26" t="s">
        <v>1474</v>
      </c>
      <c r="C106" s="30" t="s">
        <v>1401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1197</v>
      </c>
      <c r="I106" s="30" t="s">
        <v>128</v>
      </c>
      <c r="J106" s="140">
        <v>44481</v>
      </c>
      <c r="K106" s="30">
        <v>1</v>
      </c>
      <c r="L106" s="30">
        <v>20</v>
      </c>
      <c r="M106" s="30">
        <v>20</v>
      </c>
      <c r="N106" s="23">
        <f>((M106*46400)+(M106*46400)*10%)+8250+((0*150))</f>
        <v>1029050</v>
      </c>
      <c r="O106" s="21">
        <f t="shared" si="69"/>
        <v>24200</v>
      </c>
      <c r="P106" s="21">
        <f t="shared" si="70"/>
        <v>43740</v>
      </c>
      <c r="Q106" s="21">
        <f t="shared" ref="Q106:Q107" si="77">M106*2000</f>
        <v>40000</v>
      </c>
      <c r="R106" s="14">
        <f t="shared" ref="R106:R108" si="78">SUM(N106:Q106)</f>
        <v>1136990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1402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281</v>
      </c>
      <c r="I107" s="30" t="s">
        <v>998</v>
      </c>
      <c r="J107" s="140">
        <v>44481</v>
      </c>
      <c r="K107" s="30">
        <v>2</v>
      </c>
      <c r="L107" s="30">
        <v>11</v>
      </c>
      <c r="M107" s="30">
        <v>12</v>
      </c>
      <c r="N107" s="23">
        <f>((M107*14000)+(M107*14000)*10%)+8250+((0*150))</f>
        <v>193050</v>
      </c>
      <c r="O107" s="21">
        <f t="shared" si="69"/>
        <v>14520</v>
      </c>
      <c r="P107" s="21">
        <f t="shared" si="70"/>
        <v>27444</v>
      </c>
      <c r="Q107" s="21">
        <f t="shared" si="77"/>
        <v>24000</v>
      </c>
      <c r="R107" s="14">
        <f t="shared" si="78"/>
        <v>259014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hidden="1" x14ac:dyDescent="0.25">
      <c r="A108" s="26">
        <v>107</v>
      </c>
      <c r="B108" s="26" t="s">
        <v>1474</v>
      </c>
      <c r="C108" s="30" t="s">
        <v>1403</v>
      </c>
      <c r="D108" s="26" t="s">
        <v>29</v>
      </c>
      <c r="E108" s="30" t="s">
        <v>1444</v>
      </c>
      <c r="F108" s="30" t="s">
        <v>23</v>
      </c>
      <c r="G108" s="30" t="s">
        <v>29</v>
      </c>
      <c r="H108" s="30" t="s">
        <v>24</v>
      </c>
      <c r="I108" s="30" t="s">
        <v>93</v>
      </c>
      <c r="J108" s="140">
        <v>44481</v>
      </c>
      <c r="K108" s="30">
        <v>1</v>
      </c>
      <c r="L108" s="30">
        <v>15</v>
      </c>
      <c r="M108" s="30">
        <v>15</v>
      </c>
      <c r="N108" s="23">
        <f>((M108*22000)+(M108*22000)*10%)+8250+((M108*165))</f>
        <v>373725</v>
      </c>
      <c r="O108" s="21">
        <f t="shared" ref="O108" si="79">M108*1210</f>
        <v>18150</v>
      </c>
      <c r="P108" s="21">
        <f t="shared" ref="P108" si="80">(M108*2037)+3000</f>
        <v>33555</v>
      </c>
      <c r="Q108" s="21">
        <f>M108*2100</f>
        <v>31500</v>
      </c>
      <c r="R108" s="14">
        <f t="shared" si="78"/>
        <v>456930</v>
      </c>
      <c r="S108" s="122">
        <v>16317088</v>
      </c>
      <c r="T108" s="130" t="s">
        <v>1550</v>
      </c>
      <c r="U108" s="122" t="s">
        <v>27</v>
      </c>
      <c r="V108" s="30"/>
      <c r="W108" s="30"/>
    </row>
    <row r="109" spans="1:23" hidden="1" x14ac:dyDescent="0.25">
      <c r="A109" s="26">
        <v>108</v>
      </c>
      <c r="B109" s="26" t="s">
        <v>1474</v>
      </c>
      <c r="C109" s="30" t="s">
        <v>1404</v>
      </c>
      <c r="D109" s="26" t="s">
        <v>29</v>
      </c>
      <c r="E109" s="30" t="s">
        <v>631</v>
      </c>
      <c r="F109" s="30" t="s">
        <v>23</v>
      </c>
      <c r="G109" s="30" t="s">
        <v>29</v>
      </c>
      <c r="H109" s="30" t="s">
        <v>281</v>
      </c>
      <c r="I109" s="30" t="s">
        <v>998</v>
      </c>
      <c r="J109" s="140">
        <v>44481</v>
      </c>
      <c r="K109" s="30">
        <v>1</v>
      </c>
      <c r="L109" s="30">
        <v>14</v>
      </c>
      <c r="M109" s="30">
        <v>14</v>
      </c>
      <c r="N109" s="23">
        <f>((M109*14000)+(M109*14000)*10%)+8250+((0*150))</f>
        <v>223850</v>
      </c>
      <c r="O109" s="21">
        <f t="shared" ref="O109" si="81">M109*1210</f>
        <v>16940</v>
      </c>
      <c r="P109" s="21">
        <f t="shared" ref="P109" si="82">(M109*2037)+3000</f>
        <v>31518</v>
      </c>
      <c r="Q109" s="21">
        <f>M109*500</f>
        <v>7000</v>
      </c>
      <c r="R109" s="14">
        <f t="shared" ref="R109" si="83">SUM(N109:Q109)</f>
        <v>279308</v>
      </c>
      <c r="S109" s="122">
        <v>28770901</v>
      </c>
      <c r="T109" s="130" t="s">
        <v>1704</v>
      </c>
      <c r="U109" s="122" t="s">
        <v>27</v>
      </c>
      <c r="V109" s="30"/>
      <c r="W109" s="30"/>
    </row>
    <row r="110" spans="1:23" hidden="1" x14ac:dyDescent="0.25">
      <c r="A110" s="26">
        <v>109</v>
      </c>
      <c r="B110" s="26" t="s">
        <v>1475</v>
      </c>
      <c r="C110" s="30" t="s">
        <v>1405</v>
      </c>
      <c r="D110" s="26" t="s">
        <v>29</v>
      </c>
      <c r="E110" s="30" t="s">
        <v>1211</v>
      </c>
      <c r="F110" s="30" t="s">
        <v>23</v>
      </c>
      <c r="G110" s="30" t="s">
        <v>29</v>
      </c>
      <c r="H110" s="30" t="s">
        <v>166</v>
      </c>
      <c r="I110" s="30" t="s">
        <v>1096</v>
      </c>
      <c r="J110" s="140">
        <v>44482</v>
      </c>
      <c r="K110" s="30">
        <v>1</v>
      </c>
      <c r="L110" s="30">
        <v>90</v>
      </c>
      <c r="M110" s="30">
        <v>90</v>
      </c>
      <c r="N110" s="23">
        <f>((M110*13500)+(M110*13500)*10%)+8250+((0*150))</f>
        <v>1344750</v>
      </c>
      <c r="O110" s="21">
        <f t="shared" ref="O110:O116" si="84">M110*1210</f>
        <v>108900</v>
      </c>
      <c r="P110" s="21">
        <f t="shared" ref="P110:P116" si="85">(M110*2037)+3000</f>
        <v>186330</v>
      </c>
      <c r="Q110" s="21">
        <f>M110*2100</f>
        <v>189000</v>
      </c>
      <c r="R110" s="14">
        <f t="shared" ref="R110:R116" si="86">SUM(N110:Q110)</f>
        <v>1828980</v>
      </c>
      <c r="S110" s="122">
        <v>12668292</v>
      </c>
      <c r="T110" s="130" t="s">
        <v>1476</v>
      </c>
      <c r="U110" s="122" t="s">
        <v>27</v>
      </c>
      <c r="V110" s="30"/>
      <c r="W110" s="30"/>
    </row>
    <row r="111" spans="1:23" x14ac:dyDescent="0.25">
      <c r="A111" s="26">
        <v>110</v>
      </c>
      <c r="B111" s="26" t="s">
        <v>1475</v>
      </c>
      <c r="C111" s="30" t="s">
        <v>1406</v>
      </c>
      <c r="D111" s="26" t="s">
        <v>29</v>
      </c>
      <c r="E111" s="30" t="s">
        <v>815</v>
      </c>
      <c r="F111" s="30" t="s">
        <v>23</v>
      </c>
      <c r="G111" s="30" t="s">
        <v>29</v>
      </c>
      <c r="H111" s="30" t="s">
        <v>210</v>
      </c>
      <c r="I111" s="30" t="s">
        <v>516</v>
      </c>
      <c r="J111" s="140">
        <v>44482</v>
      </c>
      <c r="K111" s="30">
        <v>3</v>
      </c>
      <c r="L111" s="30">
        <v>14</v>
      </c>
      <c r="M111" s="30">
        <v>14</v>
      </c>
      <c r="N111" s="23">
        <f>((M111*8500)+(M111*8500)*10%)+8250+((0*150))</f>
        <v>139150</v>
      </c>
      <c r="O111" s="21">
        <f t="shared" si="84"/>
        <v>16940</v>
      </c>
      <c r="P111" s="21">
        <f t="shared" si="85"/>
        <v>31518</v>
      </c>
      <c r="Q111" s="21">
        <f t="shared" ref="Q111" si="87">M111*2000</f>
        <v>28000</v>
      </c>
      <c r="R111" s="14">
        <f t="shared" si="86"/>
        <v>215608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hidden="1" x14ac:dyDescent="0.25">
      <c r="A112" s="26">
        <v>111</v>
      </c>
      <c r="B112" s="26" t="s">
        <v>1475</v>
      </c>
      <c r="C112" s="30" t="s">
        <v>1407</v>
      </c>
      <c r="D112" s="26" t="s">
        <v>29</v>
      </c>
      <c r="E112" s="30" t="s">
        <v>491</v>
      </c>
      <c r="F112" s="30" t="s">
        <v>23</v>
      </c>
      <c r="G112" s="30" t="s">
        <v>29</v>
      </c>
      <c r="H112" s="30" t="s">
        <v>1351</v>
      </c>
      <c r="I112" s="30" t="s">
        <v>453</v>
      </c>
      <c r="J112" s="140">
        <v>44482</v>
      </c>
      <c r="K112" s="30">
        <v>1</v>
      </c>
      <c r="L112" s="30">
        <v>15</v>
      </c>
      <c r="M112" s="30">
        <v>15</v>
      </c>
      <c r="N112" s="23">
        <f>((M112*22400)+(M112*22400)*10%)+8250+((0*150))</f>
        <v>377850</v>
      </c>
      <c r="O112" s="21">
        <f t="shared" si="84"/>
        <v>18150</v>
      </c>
      <c r="P112" s="21">
        <f t="shared" si="85"/>
        <v>33555</v>
      </c>
      <c r="Q112" s="21">
        <f>M112*1100</f>
        <v>16500</v>
      </c>
      <c r="R112" s="14">
        <f t="shared" si="86"/>
        <v>446055</v>
      </c>
      <c r="S112" s="122">
        <v>6212573</v>
      </c>
      <c r="T112" s="130" t="s">
        <v>1703</v>
      </c>
      <c r="U112" s="122" t="s">
        <v>27</v>
      </c>
      <c r="V112" s="30"/>
      <c r="W112" s="30"/>
    </row>
    <row r="113" spans="1:23" x14ac:dyDescent="0.25">
      <c r="A113" s="26">
        <v>112</v>
      </c>
      <c r="B113" s="26" t="s">
        <v>1475</v>
      </c>
      <c r="C113" s="30" t="s">
        <v>1408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76</v>
      </c>
      <c r="I113" s="30" t="s">
        <v>1212</v>
      </c>
      <c r="J113" s="140">
        <v>44482</v>
      </c>
      <c r="K113" s="30">
        <v>4</v>
      </c>
      <c r="L113" s="30">
        <v>41</v>
      </c>
      <c r="M113" s="30">
        <v>41</v>
      </c>
      <c r="N113" s="23">
        <f>((M113*19000)+(M113*19000)*10%)+8250+((M113*150))</f>
        <v>871300</v>
      </c>
      <c r="O113" s="21">
        <f t="shared" si="84"/>
        <v>49610</v>
      </c>
      <c r="P113" s="21">
        <f t="shared" si="85"/>
        <v>86517</v>
      </c>
      <c r="Q113" s="21">
        <f t="shared" ref="Q113:Q118" si="88">M113*2000</f>
        <v>82000</v>
      </c>
      <c r="R113" s="14">
        <f t="shared" si="86"/>
        <v>1089427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1475</v>
      </c>
      <c r="C114" s="30" t="s">
        <v>1409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72</v>
      </c>
      <c r="I114" s="30" t="s">
        <v>1098</v>
      </c>
      <c r="J114" s="140">
        <v>44482</v>
      </c>
      <c r="K114" s="30">
        <v>8</v>
      </c>
      <c r="L114" s="30">
        <v>53</v>
      </c>
      <c r="M114" s="30">
        <v>53</v>
      </c>
      <c r="N114" s="23">
        <f>((M114*16500)+(M114*16500)*10%)+8250+((0*150))</f>
        <v>970200</v>
      </c>
      <c r="O114" s="21">
        <f t="shared" si="84"/>
        <v>64130</v>
      </c>
      <c r="P114" s="21">
        <f t="shared" si="85"/>
        <v>110961</v>
      </c>
      <c r="Q114" s="21">
        <f t="shared" si="88"/>
        <v>106000</v>
      </c>
      <c r="R114" s="14">
        <f t="shared" si="86"/>
        <v>1251291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1410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50</v>
      </c>
      <c r="I115" s="30" t="s">
        <v>58</v>
      </c>
      <c r="J115" s="140">
        <v>44482</v>
      </c>
      <c r="K115" s="30">
        <v>4</v>
      </c>
      <c r="L115" s="30">
        <v>38</v>
      </c>
      <c r="M115" s="30">
        <v>38</v>
      </c>
      <c r="N115" s="23">
        <f>((M115*31000)+(M115*31000)*10%)+8250+((0*150))</f>
        <v>1304050</v>
      </c>
      <c r="O115" s="21">
        <f t="shared" si="84"/>
        <v>45980</v>
      </c>
      <c r="P115" s="21">
        <f t="shared" si="85"/>
        <v>80406</v>
      </c>
      <c r="Q115" s="21">
        <f t="shared" si="88"/>
        <v>76000</v>
      </c>
      <c r="R115" s="14">
        <f t="shared" si="86"/>
        <v>1506436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1411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184</v>
      </c>
      <c r="I116" s="30" t="s">
        <v>256</v>
      </c>
      <c r="J116" s="140">
        <v>44482</v>
      </c>
      <c r="K116" s="30">
        <v>11</v>
      </c>
      <c r="L116" s="30">
        <v>140</v>
      </c>
      <c r="M116" s="30">
        <v>140</v>
      </c>
      <c r="N116" s="23">
        <f>((M116*14000)+(M116*14000)*10%)+8250+((0*150))</f>
        <v>2164250</v>
      </c>
      <c r="O116" s="21">
        <f t="shared" si="84"/>
        <v>169400</v>
      </c>
      <c r="P116" s="21">
        <f t="shared" si="85"/>
        <v>288180</v>
      </c>
      <c r="Q116" s="21">
        <f t="shared" si="88"/>
        <v>280000</v>
      </c>
      <c r="R116" s="14">
        <f t="shared" si="86"/>
        <v>2901830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1474</v>
      </c>
      <c r="C117" s="30" t="s">
        <v>1412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281</v>
      </c>
      <c r="I117" s="30" t="s">
        <v>998</v>
      </c>
      <c r="J117" s="140">
        <v>44482</v>
      </c>
      <c r="K117" s="30">
        <v>9</v>
      </c>
      <c r="L117" s="30">
        <v>94</v>
      </c>
      <c r="M117" s="30">
        <v>94</v>
      </c>
      <c r="N117" s="23">
        <f>((M117*14000)+(M117*14000)*10%)+8250+((0*150))</f>
        <v>1455850</v>
      </c>
      <c r="O117" s="21">
        <f t="shared" ref="O117" si="89">M117*1210</f>
        <v>113740</v>
      </c>
      <c r="P117" s="21">
        <f t="shared" ref="P117" si="90">(M117*2037)+3000</f>
        <v>194478</v>
      </c>
      <c r="Q117" s="21">
        <f t="shared" si="88"/>
        <v>188000</v>
      </c>
      <c r="R117" s="14">
        <f t="shared" ref="R117" si="91">SUM(N117:Q117)</f>
        <v>1952068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1474</v>
      </c>
      <c r="C118" s="30" t="s">
        <v>1413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1197</v>
      </c>
      <c r="I118" s="30" t="s">
        <v>502</v>
      </c>
      <c r="J118" s="140">
        <v>44482</v>
      </c>
      <c r="K118" s="30">
        <v>4</v>
      </c>
      <c r="L118" s="30">
        <v>57</v>
      </c>
      <c r="M118" s="30">
        <v>57</v>
      </c>
      <c r="N118" s="23">
        <f>((M118*46400)+(M118*46400)*10%)+8250+((0*150))</f>
        <v>2917530</v>
      </c>
      <c r="O118" s="21">
        <f t="shared" ref="O118" si="92">M118*1210</f>
        <v>68970</v>
      </c>
      <c r="P118" s="21">
        <f t="shared" ref="P118" si="93">(M118*2037)+3000</f>
        <v>119109</v>
      </c>
      <c r="Q118" s="21">
        <f t="shared" si="88"/>
        <v>114000</v>
      </c>
      <c r="R118" s="14">
        <f t="shared" ref="R118" si="94">SUM(N118:Q118)</f>
        <v>3219609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hidden="1" x14ac:dyDescent="0.25">
      <c r="A119" s="26">
        <v>118</v>
      </c>
      <c r="B119" s="26" t="s">
        <v>1474</v>
      </c>
      <c r="C119" s="30" t="s">
        <v>1414</v>
      </c>
      <c r="D119" s="26" t="s">
        <v>29</v>
      </c>
      <c r="E119" s="30" t="s">
        <v>1444</v>
      </c>
      <c r="F119" s="30" t="s">
        <v>23</v>
      </c>
      <c r="G119" s="30" t="s">
        <v>29</v>
      </c>
      <c r="H119" s="30" t="s">
        <v>109</v>
      </c>
      <c r="I119" s="30" t="s">
        <v>1373</v>
      </c>
      <c r="J119" s="140">
        <v>44482</v>
      </c>
      <c r="K119" s="30">
        <v>2</v>
      </c>
      <c r="L119" s="30">
        <v>53</v>
      </c>
      <c r="M119" s="30">
        <v>53</v>
      </c>
      <c r="N119" s="23">
        <f>((M119*37400)+(M119*37400)*10%)+8250+((0*150))</f>
        <v>2188670</v>
      </c>
      <c r="O119" s="21">
        <f t="shared" ref="O119:O122" si="95">M119*1210</f>
        <v>64130</v>
      </c>
      <c r="P119" s="21">
        <f t="shared" ref="P119:P122" si="96">(M119*2037)+3000</f>
        <v>110961</v>
      </c>
      <c r="Q119" s="21">
        <f>M119*2100</f>
        <v>111300</v>
      </c>
      <c r="R119" s="14">
        <f t="shared" ref="R119:R120" si="97">SUM(N119:Q119)</f>
        <v>2475061</v>
      </c>
      <c r="S119" s="122">
        <v>16317088</v>
      </c>
      <c r="T119" s="130" t="s">
        <v>1550</v>
      </c>
      <c r="U119" s="122" t="s">
        <v>27</v>
      </c>
      <c r="V119" s="30"/>
      <c r="W119" s="30"/>
    </row>
    <row r="120" spans="1:23" x14ac:dyDescent="0.25">
      <c r="A120" s="26">
        <v>119</v>
      </c>
      <c r="B120" s="26" t="s">
        <v>1474</v>
      </c>
      <c r="C120" s="30" t="s">
        <v>1415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112</v>
      </c>
      <c r="I120" s="30" t="s">
        <v>997</v>
      </c>
      <c r="J120" s="140">
        <v>44482</v>
      </c>
      <c r="K120" s="30">
        <v>6</v>
      </c>
      <c r="L120" s="30">
        <v>36</v>
      </c>
      <c r="M120" s="30">
        <v>36</v>
      </c>
      <c r="N120" s="23">
        <f>((M120*41500)+(M120*41500)*10%)+8250+((M120*150))</f>
        <v>1657050</v>
      </c>
      <c r="O120" s="21">
        <f t="shared" si="95"/>
        <v>43560</v>
      </c>
      <c r="P120" s="21">
        <f t="shared" si="96"/>
        <v>76332</v>
      </c>
      <c r="Q120" s="21">
        <f t="shared" ref="Q120:Q123" si="98">M120*2000</f>
        <v>72000</v>
      </c>
      <c r="R120" s="14">
        <f t="shared" si="97"/>
        <v>1848942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1474</v>
      </c>
      <c r="C121" s="30" t="s">
        <v>1416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735</v>
      </c>
      <c r="J121" s="140">
        <v>44482</v>
      </c>
      <c r="K121" s="30">
        <v>12</v>
      </c>
      <c r="L121" s="30">
        <v>104</v>
      </c>
      <c r="M121" s="30">
        <v>104</v>
      </c>
      <c r="N121" s="23">
        <f t="shared" ref="N121:N122" si="99">((M121*12000)+(M121*12000)*10%)+8250+((0*165))</f>
        <v>1381050</v>
      </c>
      <c r="O121" s="21">
        <f t="shared" si="95"/>
        <v>125840</v>
      </c>
      <c r="P121" s="21">
        <f t="shared" si="96"/>
        <v>214848</v>
      </c>
      <c r="Q121" s="21">
        <f t="shared" si="98"/>
        <v>208000</v>
      </c>
      <c r="R121" s="14">
        <f t="shared" ref="R121:R122" si="100">SUM(N121:Q121)</f>
        <v>1929738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x14ac:dyDescent="0.25">
      <c r="A122" s="26">
        <v>121</v>
      </c>
      <c r="B122" s="26" t="s">
        <v>1475</v>
      </c>
      <c r="C122" s="30" t="s">
        <v>1417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171</v>
      </c>
      <c r="I122" s="30" t="s">
        <v>1446</v>
      </c>
      <c r="J122" s="140">
        <v>44483</v>
      </c>
      <c r="K122" s="30">
        <v>15</v>
      </c>
      <c r="L122" s="30">
        <v>157</v>
      </c>
      <c r="M122" s="30">
        <v>157</v>
      </c>
      <c r="N122" s="23">
        <f t="shared" si="99"/>
        <v>2080650</v>
      </c>
      <c r="O122" s="21">
        <f t="shared" si="95"/>
        <v>189970</v>
      </c>
      <c r="P122" s="21">
        <f t="shared" si="96"/>
        <v>322809</v>
      </c>
      <c r="Q122" s="21">
        <f t="shared" si="98"/>
        <v>314000</v>
      </c>
      <c r="R122" s="14">
        <f t="shared" si="100"/>
        <v>2907429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1475</v>
      </c>
      <c r="C123" s="30" t="s">
        <v>1418</v>
      </c>
      <c r="D123" s="26" t="s">
        <v>29</v>
      </c>
      <c r="E123" s="30" t="s">
        <v>815</v>
      </c>
      <c r="F123" s="30" t="s">
        <v>23</v>
      </c>
      <c r="G123" s="30" t="s">
        <v>29</v>
      </c>
      <c r="H123" s="30" t="s">
        <v>72</v>
      </c>
      <c r="I123" s="30" t="s">
        <v>1098</v>
      </c>
      <c r="J123" s="140">
        <v>44483</v>
      </c>
      <c r="K123" s="30">
        <v>2</v>
      </c>
      <c r="L123" s="30">
        <v>21</v>
      </c>
      <c r="M123" s="30">
        <v>21</v>
      </c>
      <c r="N123" s="23">
        <f>((M123*16500)+(M123*16500)*10%)+8250+((0*150))</f>
        <v>389400</v>
      </c>
      <c r="O123" s="21">
        <f t="shared" ref="O123:O124" si="101">M123*1210</f>
        <v>25410</v>
      </c>
      <c r="P123" s="21">
        <f t="shared" ref="P123:P124" si="102">(M123*2037)+3000</f>
        <v>45777</v>
      </c>
      <c r="Q123" s="21">
        <f t="shared" si="98"/>
        <v>42000</v>
      </c>
      <c r="R123" s="14">
        <f t="shared" ref="R123:R124" si="103">SUM(N123:Q123)</f>
        <v>502587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hidden="1" x14ac:dyDescent="0.25">
      <c r="A124" s="26">
        <v>123</v>
      </c>
      <c r="B124" s="26" t="s">
        <v>1475</v>
      </c>
      <c r="C124" s="30" t="s">
        <v>1419</v>
      </c>
      <c r="D124" s="26" t="s">
        <v>29</v>
      </c>
      <c r="E124" s="30" t="s">
        <v>1444</v>
      </c>
      <c r="F124" s="30" t="s">
        <v>23</v>
      </c>
      <c r="G124" s="30" t="s">
        <v>29</v>
      </c>
      <c r="H124" s="30" t="s">
        <v>64</v>
      </c>
      <c r="I124" s="30" t="s">
        <v>1447</v>
      </c>
      <c r="J124" s="140">
        <v>44483</v>
      </c>
      <c r="K124" s="30">
        <v>1</v>
      </c>
      <c r="L124" s="30">
        <v>32</v>
      </c>
      <c r="M124" s="30">
        <v>32</v>
      </c>
      <c r="N124" s="23">
        <f>((M124*14400)+(M124*14400)*10%)+8250+((0*150))</f>
        <v>515130</v>
      </c>
      <c r="O124" s="21">
        <f t="shared" si="101"/>
        <v>38720</v>
      </c>
      <c r="P124" s="21">
        <f t="shared" si="102"/>
        <v>68184</v>
      </c>
      <c r="Q124" s="21">
        <f>M124*2100</f>
        <v>67200</v>
      </c>
      <c r="R124" s="14">
        <f t="shared" si="103"/>
        <v>689234</v>
      </c>
      <c r="S124" s="122">
        <v>16317088</v>
      </c>
      <c r="T124" s="130" t="s">
        <v>1550</v>
      </c>
      <c r="U124" s="122" t="s">
        <v>27</v>
      </c>
      <c r="V124" s="30"/>
      <c r="W124" s="30"/>
    </row>
    <row r="125" spans="1:23" hidden="1" x14ac:dyDescent="0.25">
      <c r="A125" s="26">
        <v>124</v>
      </c>
      <c r="B125" s="26" t="s">
        <v>1475</v>
      </c>
      <c r="C125" s="30" t="s">
        <v>1420</v>
      </c>
      <c r="D125" s="26" t="s">
        <v>29</v>
      </c>
      <c r="E125" s="30" t="s">
        <v>1448</v>
      </c>
      <c r="F125" s="30" t="s">
        <v>23</v>
      </c>
      <c r="G125" s="30" t="s">
        <v>29</v>
      </c>
      <c r="H125" s="30" t="s">
        <v>24</v>
      </c>
      <c r="I125" s="30" t="s">
        <v>138</v>
      </c>
      <c r="J125" s="140">
        <v>44483</v>
      </c>
      <c r="K125" s="30">
        <v>3</v>
      </c>
      <c r="L125" s="30">
        <v>114</v>
      </c>
      <c r="M125" s="30">
        <v>114</v>
      </c>
      <c r="N125" s="23">
        <f>((M125*22000)+(M125*22000)*10%)+8250+((M125*165))</f>
        <v>2785860</v>
      </c>
      <c r="O125" s="21">
        <f t="shared" ref="O125:O126" si="104">M125*1210</f>
        <v>137940</v>
      </c>
      <c r="P125" s="21">
        <f t="shared" ref="P125:P126" si="105">(M125*2037)+3000</f>
        <v>235218</v>
      </c>
      <c r="Q125" s="21">
        <f>M125*2500</f>
        <v>285000</v>
      </c>
      <c r="R125" s="14">
        <f t="shared" ref="R125:R126" si="106">SUM(N125:Q125)</f>
        <v>3444018</v>
      </c>
      <c r="S125" s="122">
        <v>3444000</v>
      </c>
      <c r="T125" s="122" t="s">
        <v>1477</v>
      </c>
      <c r="U125" s="122" t="s">
        <v>27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1421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60</v>
      </c>
      <c r="I126" s="30" t="s">
        <v>816</v>
      </c>
      <c r="J126" s="140">
        <v>44483</v>
      </c>
      <c r="K126" s="30">
        <v>2</v>
      </c>
      <c r="L126" s="30">
        <v>19</v>
      </c>
      <c r="M126" s="30">
        <v>24</v>
      </c>
      <c r="N126" s="23">
        <f>((M126*14500)+(M126*14500)*10%)+8250+((0*150))</f>
        <v>391050</v>
      </c>
      <c r="O126" s="21">
        <f t="shared" si="104"/>
        <v>29040</v>
      </c>
      <c r="P126" s="21">
        <f t="shared" si="105"/>
        <v>51888</v>
      </c>
      <c r="Q126" s="21">
        <f t="shared" ref="Q126:Q128" si="107">M126*2000</f>
        <v>48000</v>
      </c>
      <c r="R126" s="14">
        <f t="shared" si="106"/>
        <v>519978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1422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24</v>
      </c>
      <c r="I127" s="30" t="s">
        <v>138</v>
      </c>
      <c r="J127" s="140">
        <v>44483</v>
      </c>
      <c r="K127" s="30">
        <v>3</v>
      </c>
      <c r="L127" s="30">
        <v>36</v>
      </c>
      <c r="M127" s="30">
        <v>40</v>
      </c>
      <c r="N127" s="23">
        <f>((M127*22000)+(M127*22000)*10%)+8250+((M127*150))</f>
        <v>982250</v>
      </c>
      <c r="O127" s="21">
        <f t="shared" ref="O127:O128" si="108">M127*1210</f>
        <v>48400</v>
      </c>
      <c r="P127" s="21">
        <f t="shared" ref="P127:P128" si="109">(M127*2037)+3000</f>
        <v>84480</v>
      </c>
      <c r="Q127" s="21">
        <f t="shared" si="107"/>
        <v>80000</v>
      </c>
      <c r="R127" s="14">
        <f t="shared" ref="R127:R128" si="110">SUM(N127:Q127)</f>
        <v>1195130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1423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210</v>
      </c>
      <c r="I128" s="30" t="s">
        <v>211</v>
      </c>
      <c r="J128" s="140">
        <v>44483</v>
      </c>
      <c r="K128" s="30">
        <v>2</v>
      </c>
      <c r="L128" s="30">
        <v>32</v>
      </c>
      <c r="M128" s="30">
        <v>32</v>
      </c>
      <c r="N128" s="23">
        <f>((M128*8500)+(M128*8500)*10%)+8250+((0*150))</f>
        <v>307450</v>
      </c>
      <c r="O128" s="21">
        <f t="shared" si="108"/>
        <v>38720</v>
      </c>
      <c r="P128" s="21">
        <f t="shared" si="109"/>
        <v>68184</v>
      </c>
      <c r="Q128" s="21">
        <f t="shared" si="107"/>
        <v>64000</v>
      </c>
      <c r="R128" s="14">
        <f t="shared" si="110"/>
        <v>478354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hidden="1" x14ac:dyDescent="0.25">
      <c r="A129" s="26">
        <v>128</v>
      </c>
      <c r="B129" s="26" t="s">
        <v>1474</v>
      </c>
      <c r="C129" s="30" t="s">
        <v>1424</v>
      </c>
      <c r="D129" s="26" t="s">
        <v>29</v>
      </c>
      <c r="E129" s="30" t="s">
        <v>1444</v>
      </c>
      <c r="F129" s="30" t="s">
        <v>23</v>
      </c>
      <c r="G129" s="30" t="s">
        <v>29</v>
      </c>
      <c r="H129" s="30" t="s">
        <v>24</v>
      </c>
      <c r="I129" s="30" t="s">
        <v>502</v>
      </c>
      <c r="J129" s="140">
        <v>44483</v>
      </c>
      <c r="K129" s="30">
        <v>2</v>
      </c>
      <c r="L129" s="30">
        <v>85</v>
      </c>
      <c r="M129" s="30">
        <v>85</v>
      </c>
      <c r="N129" s="23">
        <f>((M129*22000)+(M129*22000)*10%)+8250+((M129*165))</f>
        <v>2079275</v>
      </c>
      <c r="O129" s="21">
        <f t="shared" ref="O129:O130" si="111">M129*1210</f>
        <v>102850</v>
      </c>
      <c r="P129" s="21">
        <f t="shared" ref="P129:P130" si="112">(M129*2037)+3000</f>
        <v>176145</v>
      </c>
      <c r="Q129" s="21">
        <f>M129*2100</f>
        <v>178500</v>
      </c>
      <c r="R129" s="14">
        <f t="shared" ref="R129" si="113">SUM(N129:Q129)</f>
        <v>2536770</v>
      </c>
      <c r="S129" s="122">
        <v>16317088</v>
      </c>
      <c r="T129" s="130" t="s">
        <v>1550</v>
      </c>
      <c r="U129" s="122" t="s">
        <v>27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1425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171</v>
      </c>
      <c r="I130" s="30" t="s">
        <v>246</v>
      </c>
      <c r="J130" s="140">
        <v>44483</v>
      </c>
      <c r="K130" s="30">
        <v>3</v>
      </c>
      <c r="L130" s="30">
        <v>10</v>
      </c>
      <c r="M130" s="30">
        <v>10</v>
      </c>
      <c r="N130" s="23">
        <f>((M130*12000)+(M130*12000)*10%)+8250+((0*165))</f>
        <v>140250</v>
      </c>
      <c r="O130" s="21">
        <f t="shared" si="111"/>
        <v>12100</v>
      </c>
      <c r="P130" s="21">
        <f t="shared" si="112"/>
        <v>23370</v>
      </c>
      <c r="Q130" s="21">
        <f t="shared" ref="Q130" si="114">M130*2000</f>
        <v>20000</v>
      </c>
      <c r="R130" s="14">
        <f t="shared" ref="R130" si="115">SUM(N130:Q130)</f>
        <v>195720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hidden="1" x14ac:dyDescent="0.25">
      <c r="A131" s="26">
        <v>130</v>
      </c>
      <c r="B131" s="26" t="s">
        <v>1474</v>
      </c>
      <c r="C131" s="30" t="s">
        <v>1426</v>
      </c>
      <c r="D131" s="26" t="s">
        <v>29</v>
      </c>
      <c r="E131" s="30" t="s">
        <v>1444</v>
      </c>
      <c r="F131" s="30" t="s">
        <v>23</v>
      </c>
      <c r="G131" s="30" t="s">
        <v>29</v>
      </c>
      <c r="H131" s="30" t="s">
        <v>184</v>
      </c>
      <c r="I131" s="30" t="s">
        <v>256</v>
      </c>
      <c r="J131" s="140">
        <v>44483</v>
      </c>
      <c r="K131" s="30">
        <v>1</v>
      </c>
      <c r="L131" s="30">
        <v>10</v>
      </c>
      <c r="M131" s="30">
        <v>10</v>
      </c>
      <c r="N131" s="23">
        <f>((M131*14000)+(M131*14000)*10%)+8250+((0*150))</f>
        <v>162250</v>
      </c>
      <c r="O131" s="21">
        <f t="shared" ref="O131" si="116">M131*1210</f>
        <v>12100</v>
      </c>
      <c r="P131" s="21">
        <f t="shared" ref="P131" si="117">(M131*2037)+3000</f>
        <v>23370</v>
      </c>
      <c r="Q131" s="21">
        <f>M131*2100</f>
        <v>21000</v>
      </c>
      <c r="R131" s="14">
        <f t="shared" ref="R131" si="118">SUM(N131:Q131)</f>
        <v>218720</v>
      </c>
      <c r="S131" s="122">
        <v>16317088</v>
      </c>
      <c r="T131" s="130" t="s">
        <v>1550</v>
      </c>
      <c r="U131" s="122" t="s">
        <v>27</v>
      </c>
      <c r="V131" s="30"/>
      <c r="W131" s="30"/>
    </row>
    <row r="132" spans="1:23" hidden="1" x14ac:dyDescent="0.25">
      <c r="A132" s="26">
        <v>131</v>
      </c>
      <c r="B132" s="26" t="s">
        <v>1474</v>
      </c>
      <c r="C132" s="30" t="s">
        <v>1427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54</v>
      </c>
      <c r="I132" s="30" t="s">
        <v>242</v>
      </c>
      <c r="J132" s="140">
        <v>44483</v>
      </c>
      <c r="K132" s="30">
        <v>6</v>
      </c>
      <c r="L132" s="30">
        <v>156</v>
      </c>
      <c r="M132" s="30">
        <v>156</v>
      </c>
      <c r="N132" s="23">
        <f>((M132*58500)+(M132*58500)*10%)+8250+((0*150))</f>
        <v>10046850</v>
      </c>
      <c r="O132" s="21">
        <f t="shared" ref="O132:O133" si="119">M132*1210</f>
        <v>188760</v>
      </c>
      <c r="P132" s="21">
        <f t="shared" ref="P132:P133" si="120">(M132*2037)+3000</f>
        <v>320772</v>
      </c>
      <c r="Q132" s="21">
        <f t="shared" ref="Q132:Q136" si="121">M132*500</f>
        <v>78000</v>
      </c>
      <c r="R132" s="14">
        <f t="shared" ref="R132" si="122">SUM(N132:Q132)</f>
        <v>10634382</v>
      </c>
      <c r="S132" s="122">
        <v>28770901</v>
      </c>
      <c r="T132" s="130" t="s">
        <v>1704</v>
      </c>
      <c r="U132" s="122" t="s">
        <v>27</v>
      </c>
      <c r="V132" s="30"/>
      <c r="W132" s="30"/>
    </row>
    <row r="133" spans="1:23" hidden="1" x14ac:dyDescent="0.25">
      <c r="A133" s="26">
        <v>132</v>
      </c>
      <c r="B133" s="26" t="s">
        <v>1474</v>
      </c>
      <c r="C133" s="30" t="s">
        <v>1428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79</v>
      </c>
      <c r="I133" s="30" t="s">
        <v>725</v>
      </c>
      <c r="J133" s="140">
        <v>44483</v>
      </c>
      <c r="K133" s="30">
        <v>4</v>
      </c>
      <c r="L133" s="30">
        <v>55</v>
      </c>
      <c r="M133" s="30">
        <v>55</v>
      </c>
      <c r="N133" s="23">
        <f t="shared" ref="N133" si="123">((M133*15000)+(M133*15000)*10%)+8250+((0*150))</f>
        <v>915750</v>
      </c>
      <c r="O133" s="21">
        <f t="shared" si="119"/>
        <v>66550</v>
      </c>
      <c r="P133" s="21">
        <f t="shared" si="120"/>
        <v>115035</v>
      </c>
      <c r="Q133" s="21">
        <f t="shared" si="121"/>
        <v>27500</v>
      </c>
      <c r="R133" s="14">
        <f t="shared" ref="R133" si="124">SUM(N133:Q133)</f>
        <v>1124835</v>
      </c>
      <c r="S133" s="122">
        <v>28770901</v>
      </c>
      <c r="T133" s="130" t="s">
        <v>1704</v>
      </c>
      <c r="U133" s="122" t="s">
        <v>27</v>
      </c>
      <c r="V133" s="30"/>
      <c r="W133" s="30"/>
    </row>
    <row r="134" spans="1:23" hidden="1" x14ac:dyDescent="0.25">
      <c r="A134" s="26">
        <v>133</v>
      </c>
      <c r="B134" s="26" t="s">
        <v>1474</v>
      </c>
      <c r="C134" s="30" t="s">
        <v>1429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998</v>
      </c>
      <c r="J134" s="140">
        <v>44483</v>
      </c>
      <c r="K134" s="30">
        <v>11</v>
      </c>
      <c r="L134" s="30">
        <v>210</v>
      </c>
      <c r="M134" s="30">
        <v>210</v>
      </c>
      <c r="N134" s="23">
        <f t="shared" ref="N134:N136" si="125">((M134*14000)+(M134*14000)*10%)+8250+((0*150))</f>
        <v>3242250</v>
      </c>
      <c r="O134" s="21">
        <f t="shared" ref="O134:O137" si="126">M134*1210</f>
        <v>254100</v>
      </c>
      <c r="P134" s="21">
        <f t="shared" ref="P134:P137" si="127">(M134*2037)+3000</f>
        <v>430770</v>
      </c>
      <c r="Q134" s="21">
        <f t="shared" si="121"/>
        <v>105000</v>
      </c>
      <c r="R134" s="14">
        <f t="shared" ref="R134:R137" si="128">SUM(N134:Q134)</f>
        <v>4032120</v>
      </c>
      <c r="S134" s="122">
        <v>28770901</v>
      </c>
      <c r="T134" s="130" t="s">
        <v>1704</v>
      </c>
      <c r="U134" s="122" t="s">
        <v>27</v>
      </c>
      <c r="V134" s="30"/>
      <c r="W134" s="30"/>
    </row>
    <row r="135" spans="1:23" hidden="1" x14ac:dyDescent="0.25">
      <c r="A135" s="26">
        <v>134</v>
      </c>
      <c r="B135" s="26" t="s">
        <v>1474</v>
      </c>
      <c r="C135" s="30" t="s">
        <v>1430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998</v>
      </c>
      <c r="J135" s="140">
        <v>44483</v>
      </c>
      <c r="K135" s="30">
        <v>9</v>
      </c>
      <c r="L135" s="30">
        <v>209</v>
      </c>
      <c r="M135" s="30">
        <v>209</v>
      </c>
      <c r="N135" s="23">
        <f t="shared" si="125"/>
        <v>3226850</v>
      </c>
      <c r="O135" s="21">
        <f t="shared" si="126"/>
        <v>252890</v>
      </c>
      <c r="P135" s="21">
        <f t="shared" si="127"/>
        <v>428733</v>
      </c>
      <c r="Q135" s="21">
        <f t="shared" si="121"/>
        <v>104500</v>
      </c>
      <c r="R135" s="14">
        <f t="shared" si="128"/>
        <v>4012973</v>
      </c>
      <c r="S135" s="122">
        <v>28770901</v>
      </c>
      <c r="T135" s="130" t="s">
        <v>1704</v>
      </c>
      <c r="U135" s="122" t="s">
        <v>27</v>
      </c>
      <c r="V135" s="30"/>
      <c r="W135" s="30"/>
    </row>
    <row r="136" spans="1:23" hidden="1" x14ac:dyDescent="0.25">
      <c r="A136" s="26">
        <v>135</v>
      </c>
      <c r="B136" s="26" t="s">
        <v>1474</v>
      </c>
      <c r="C136" s="30" t="s">
        <v>1431</v>
      </c>
      <c r="D136" s="26" t="s">
        <v>29</v>
      </c>
      <c r="E136" s="30" t="s">
        <v>631</v>
      </c>
      <c r="F136" s="30" t="s">
        <v>23</v>
      </c>
      <c r="G136" s="30" t="s">
        <v>29</v>
      </c>
      <c r="H136" s="30" t="s">
        <v>281</v>
      </c>
      <c r="I136" s="30" t="s">
        <v>998</v>
      </c>
      <c r="J136" s="140">
        <v>44483</v>
      </c>
      <c r="K136" s="30">
        <v>7</v>
      </c>
      <c r="L136" s="30">
        <v>210</v>
      </c>
      <c r="M136" s="30">
        <v>210</v>
      </c>
      <c r="N136" s="23">
        <f t="shared" si="125"/>
        <v>3242250</v>
      </c>
      <c r="O136" s="21">
        <f t="shared" si="126"/>
        <v>254100</v>
      </c>
      <c r="P136" s="21">
        <f t="shared" si="127"/>
        <v>430770</v>
      </c>
      <c r="Q136" s="21">
        <f t="shared" si="121"/>
        <v>105000</v>
      </c>
      <c r="R136" s="14">
        <f t="shared" si="128"/>
        <v>4032120</v>
      </c>
      <c r="S136" s="122">
        <v>28770901</v>
      </c>
      <c r="T136" s="130" t="s">
        <v>1704</v>
      </c>
      <c r="U136" s="122" t="s">
        <v>27</v>
      </c>
      <c r="V136" s="30"/>
      <c r="W136" s="30"/>
    </row>
    <row r="137" spans="1:23" hidden="1" x14ac:dyDescent="0.25">
      <c r="A137" s="26">
        <v>136</v>
      </c>
      <c r="B137" s="26" t="s">
        <v>1474</v>
      </c>
      <c r="C137" s="30" t="s">
        <v>1432</v>
      </c>
      <c r="D137" s="26" t="s">
        <v>29</v>
      </c>
      <c r="E137" s="30" t="s">
        <v>1444</v>
      </c>
      <c r="F137" s="30" t="s">
        <v>23</v>
      </c>
      <c r="G137" s="30" t="s">
        <v>29</v>
      </c>
      <c r="H137" s="30" t="s">
        <v>112</v>
      </c>
      <c r="I137" s="30" t="s">
        <v>997</v>
      </c>
      <c r="J137" s="140">
        <v>44483</v>
      </c>
      <c r="K137" s="30">
        <v>1</v>
      </c>
      <c r="L137" s="30">
        <v>24</v>
      </c>
      <c r="M137" s="30">
        <v>24</v>
      </c>
      <c r="N137" s="23">
        <f>((M137*41500)+(M137*41500)*10%)+8250+((M137*165))</f>
        <v>1107810</v>
      </c>
      <c r="O137" s="21">
        <f t="shared" si="126"/>
        <v>29040</v>
      </c>
      <c r="P137" s="21">
        <f t="shared" si="127"/>
        <v>51888</v>
      </c>
      <c r="Q137" s="21">
        <f t="shared" ref="Q137:Q138" si="129">M137*2100</f>
        <v>50400</v>
      </c>
      <c r="R137" s="14">
        <f t="shared" si="128"/>
        <v>1239138</v>
      </c>
      <c r="S137" s="122">
        <v>16317088</v>
      </c>
      <c r="T137" s="130" t="s">
        <v>1550</v>
      </c>
      <c r="U137" s="122" t="s">
        <v>27</v>
      </c>
      <c r="V137" s="30"/>
      <c r="W137" s="30"/>
    </row>
    <row r="138" spans="1:23" hidden="1" x14ac:dyDescent="0.25">
      <c r="A138" s="26">
        <v>137</v>
      </c>
      <c r="B138" s="26" t="s">
        <v>1474</v>
      </c>
      <c r="C138" s="30" t="s">
        <v>1433</v>
      </c>
      <c r="D138" s="26" t="s">
        <v>29</v>
      </c>
      <c r="E138" s="30" t="s">
        <v>1444</v>
      </c>
      <c r="F138" s="30" t="s">
        <v>23</v>
      </c>
      <c r="G138" s="30" t="s">
        <v>29</v>
      </c>
      <c r="H138" s="30" t="s">
        <v>184</v>
      </c>
      <c r="I138" s="30" t="s">
        <v>219</v>
      </c>
      <c r="J138" s="140">
        <v>44483</v>
      </c>
      <c r="K138" s="30">
        <v>3</v>
      </c>
      <c r="L138" s="30">
        <v>88</v>
      </c>
      <c r="M138" s="30">
        <v>88</v>
      </c>
      <c r="N138" s="23">
        <f>((M138*14000)+(M138*14000)*10%)+8250+((0*150))</f>
        <v>1363450</v>
      </c>
      <c r="O138" s="21">
        <f t="shared" ref="O138" si="130">M138*1210</f>
        <v>106480</v>
      </c>
      <c r="P138" s="21">
        <f t="shared" ref="P138" si="131">(M138*2037)+3000</f>
        <v>182256</v>
      </c>
      <c r="Q138" s="21">
        <f t="shared" si="129"/>
        <v>184800</v>
      </c>
      <c r="R138" s="14">
        <f t="shared" ref="R138" si="132">SUM(N138:Q138)</f>
        <v>1836986</v>
      </c>
      <c r="S138" s="122">
        <v>16317088</v>
      </c>
      <c r="T138" s="130" t="s">
        <v>1550</v>
      </c>
      <c r="U138" s="122" t="s">
        <v>27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1434</v>
      </c>
      <c r="D139" s="26" t="s">
        <v>29</v>
      </c>
      <c r="E139" s="30" t="s">
        <v>815</v>
      </c>
      <c r="F139" s="30" t="s">
        <v>23</v>
      </c>
      <c r="G139" s="30" t="s">
        <v>29</v>
      </c>
      <c r="H139" s="30" t="s">
        <v>76</v>
      </c>
      <c r="I139" s="30" t="s">
        <v>819</v>
      </c>
      <c r="J139" s="140">
        <v>44483</v>
      </c>
      <c r="K139" s="30">
        <v>4</v>
      </c>
      <c r="L139" s="30">
        <v>24</v>
      </c>
      <c r="M139" s="30">
        <v>25</v>
      </c>
      <c r="N139" s="23">
        <f>((M139*19000)+(M139*19000)*10%)+8250+((M139*150))</f>
        <v>534500</v>
      </c>
      <c r="O139" s="21">
        <f t="shared" ref="O139:O141" si="133">M139*1210</f>
        <v>30250</v>
      </c>
      <c r="P139" s="21">
        <f t="shared" ref="P139:P141" si="134">(M139*2037)+3000</f>
        <v>53925</v>
      </c>
      <c r="Q139" s="21">
        <f t="shared" ref="Q139" si="135">M139*2000</f>
        <v>50000</v>
      </c>
      <c r="R139" s="14">
        <f t="shared" ref="R139:R141" si="136">SUM(N139:Q139)</f>
        <v>668675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hidden="1" x14ac:dyDescent="0.25">
      <c r="A140" s="26">
        <v>139</v>
      </c>
      <c r="B140" s="26" t="s">
        <v>1474</v>
      </c>
      <c r="C140" s="30" t="s">
        <v>1435</v>
      </c>
      <c r="D140" s="26" t="s">
        <v>29</v>
      </c>
      <c r="E140" s="30" t="s">
        <v>1444</v>
      </c>
      <c r="F140" s="30" t="s">
        <v>23</v>
      </c>
      <c r="G140" s="30" t="s">
        <v>29</v>
      </c>
      <c r="H140" s="30" t="s">
        <v>184</v>
      </c>
      <c r="I140" s="30" t="s">
        <v>219</v>
      </c>
      <c r="J140" s="140">
        <v>44483</v>
      </c>
      <c r="K140" s="30">
        <v>2</v>
      </c>
      <c r="L140" s="30">
        <v>53</v>
      </c>
      <c r="M140" s="30">
        <v>53</v>
      </c>
      <c r="N140" s="23">
        <f>((M140*14000)+(M140*14000)*10%)+8250+((0*150))</f>
        <v>824450</v>
      </c>
      <c r="O140" s="21">
        <f t="shared" si="133"/>
        <v>64130</v>
      </c>
      <c r="P140" s="21">
        <f t="shared" si="134"/>
        <v>110961</v>
      </c>
      <c r="Q140" s="21">
        <f>M140*2100</f>
        <v>111300</v>
      </c>
      <c r="R140" s="14">
        <f t="shared" si="136"/>
        <v>1110841</v>
      </c>
      <c r="S140" s="122">
        <v>16317088</v>
      </c>
      <c r="T140" s="130" t="s">
        <v>1550</v>
      </c>
      <c r="U140" s="122" t="s">
        <v>27</v>
      </c>
      <c r="V140" s="30"/>
      <c r="W140" s="30"/>
    </row>
    <row r="141" spans="1:23" x14ac:dyDescent="0.25">
      <c r="A141" s="26">
        <v>140</v>
      </c>
      <c r="B141" s="26" t="s">
        <v>1474</v>
      </c>
      <c r="C141" s="30" t="s">
        <v>1436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45</v>
      </c>
      <c r="I141" s="30" t="s">
        <v>238</v>
      </c>
      <c r="J141" s="140">
        <v>44484</v>
      </c>
      <c r="K141" s="30">
        <v>1</v>
      </c>
      <c r="L141" s="30">
        <v>10</v>
      </c>
      <c r="M141" s="30">
        <v>10</v>
      </c>
      <c r="N141" s="23">
        <f>((M141*35500)+(M141*35500)*10%)+8250+((M141*150))</f>
        <v>400250</v>
      </c>
      <c r="O141" s="21">
        <f t="shared" si="133"/>
        <v>12100</v>
      </c>
      <c r="P141" s="21">
        <f t="shared" si="134"/>
        <v>23370</v>
      </c>
      <c r="Q141" s="21">
        <f t="shared" ref="Q141:Q142" si="137">M141*2000</f>
        <v>20000</v>
      </c>
      <c r="R141" s="14">
        <f t="shared" si="136"/>
        <v>455720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1437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112</v>
      </c>
      <c r="I142" s="30" t="s">
        <v>113</v>
      </c>
      <c r="J142" s="140">
        <v>44484</v>
      </c>
      <c r="K142" s="30">
        <v>4</v>
      </c>
      <c r="L142" s="30">
        <v>12</v>
      </c>
      <c r="M142" s="30">
        <v>18</v>
      </c>
      <c r="N142" s="23">
        <f>((M142*41500)+(M142*41500)*10%)+8250+((M142*150))</f>
        <v>832650</v>
      </c>
      <c r="O142" s="21">
        <f t="shared" ref="O142:O148" si="138">M142*1210</f>
        <v>21780</v>
      </c>
      <c r="P142" s="21">
        <f t="shared" ref="P142:P148" si="139">(M142*2037)+3000</f>
        <v>39666</v>
      </c>
      <c r="Q142" s="21">
        <f t="shared" si="137"/>
        <v>36000</v>
      </c>
      <c r="R142" s="14">
        <f t="shared" ref="R142:R145" si="140">SUM(N142:Q142)</f>
        <v>930096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hidden="1" x14ac:dyDescent="0.25">
      <c r="A143" s="26">
        <v>142</v>
      </c>
      <c r="B143" s="26" t="s">
        <v>1474</v>
      </c>
      <c r="C143" s="30" t="s">
        <v>1438</v>
      </c>
      <c r="D143" s="26" t="s">
        <v>29</v>
      </c>
      <c r="E143" s="30" t="s">
        <v>1449</v>
      </c>
      <c r="F143" s="30" t="s">
        <v>23</v>
      </c>
      <c r="G143" s="30" t="s">
        <v>29</v>
      </c>
      <c r="H143" s="30" t="s">
        <v>235</v>
      </c>
      <c r="I143" s="30" t="s">
        <v>236</v>
      </c>
      <c r="J143" s="140">
        <v>44484</v>
      </c>
      <c r="K143" s="30">
        <v>4</v>
      </c>
      <c r="L143" s="30">
        <v>22</v>
      </c>
      <c r="M143" s="30">
        <v>40</v>
      </c>
      <c r="N143" s="23">
        <f>((M143*35500)+(M143*35500)*10%)+8250+((M143*165))</f>
        <v>1576850</v>
      </c>
      <c r="O143" s="21">
        <f t="shared" si="138"/>
        <v>48400</v>
      </c>
      <c r="P143" s="21">
        <f t="shared" si="139"/>
        <v>84480</v>
      </c>
      <c r="Q143" s="21">
        <f>M143*1100</f>
        <v>44000</v>
      </c>
      <c r="R143" s="14">
        <f t="shared" si="140"/>
        <v>1753730</v>
      </c>
      <c r="S143" s="122">
        <v>2072450</v>
      </c>
      <c r="T143" s="130" t="s">
        <v>1507</v>
      </c>
      <c r="U143" s="122" t="s">
        <v>27</v>
      </c>
      <c r="V143" s="30"/>
      <c r="W143" s="30"/>
    </row>
    <row r="144" spans="1:23" x14ac:dyDescent="0.25">
      <c r="A144" s="26">
        <v>143</v>
      </c>
      <c r="B144" s="26" t="s">
        <v>1475</v>
      </c>
      <c r="C144" s="30" t="s">
        <v>1439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4</v>
      </c>
      <c r="L144" s="30">
        <v>33</v>
      </c>
      <c r="M144" s="30">
        <v>35</v>
      </c>
      <c r="N144" s="23">
        <f>((M144*11000)+(M144*11000)*10%)+8250+((0*165))</f>
        <v>431750</v>
      </c>
      <c r="O144" s="21">
        <f t="shared" si="138"/>
        <v>42350</v>
      </c>
      <c r="P144" s="21">
        <f t="shared" si="139"/>
        <v>74295</v>
      </c>
      <c r="Q144" s="21">
        <f t="shared" ref="Q144:Q145" si="141">M144*2000</f>
        <v>70000</v>
      </c>
      <c r="R144" s="14">
        <f t="shared" si="140"/>
        <v>618395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30" t="s">
        <v>1451</v>
      </c>
      <c r="D145" s="26" t="s">
        <v>29</v>
      </c>
      <c r="E145" s="30" t="s">
        <v>815</v>
      </c>
      <c r="F145" s="30" t="s">
        <v>23</v>
      </c>
      <c r="G145" s="30" t="s">
        <v>29</v>
      </c>
      <c r="H145" s="30" t="s">
        <v>69</v>
      </c>
      <c r="I145" s="30" t="s">
        <v>488</v>
      </c>
      <c r="J145" s="140">
        <v>44484</v>
      </c>
      <c r="K145" s="30">
        <v>3</v>
      </c>
      <c r="L145" s="30">
        <v>14</v>
      </c>
      <c r="M145" s="30">
        <v>14</v>
      </c>
      <c r="N145" s="23">
        <f>((M145*11000)+(M145*11000)*10%)+8250+((0*165))</f>
        <v>177650</v>
      </c>
      <c r="O145" s="21">
        <f t="shared" si="138"/>
        <v>16940</v>
      </c>
      <c r="P145" s="21">
        <f t="shared" si="139"/>
        <v>31518</v>
      </c>
      <c r="Q145" s="21">
        <f t="shared" si="141"/>
        <v>28000</v>
      </c>
      <c r="R145" s="14">
        <f t="shared" si="140"/>
        <v>254108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hidden="1" x14ac:dyDescent="0.25">
      <c r="A146" s="26">
        <v>145</v>
      </c>
      <c r="B146" s="26" t="s">
        <v>1474</v>
      </c>
      <c r="C146" s="30" t="s">
        <v>1452</v>
      </c>
      <c r="D146" s="26" t="s">
        <v>29</v>
      </c>
      <c r="E146" s="30" t="s">
        <v>1444</v>
      </c>
      <c r="F146" s="30" t="s">
        <v>23</v>
      </c>
      <c r="G146" s="30" t="s">
        <v>29</v>
      </c>
      <c r="H146" s="30" t="s">
        <v>112</v>
      </c>
      <c r="I146" s="30" t="s">
        <v>997</v>
      </c>
      <c r="J146" s="140">
        <v>44484</v>
      </c>
      <c r="K146" s="30">
        <v>1</v>
      </c>
      <c r="L146" s="30">
        <v>28</v>
      </c>
      <c r="M146" s="30">
        <v>28</v>
      </c>
      <c r="N146" s="23">
        <f>((M146*41500)+(M146*41500)*10%)+8250+((M146*165))</f>
        <v>1291070</v>
      </c>
      <c r="O146" s="21">
        <f t="shared" si="138"/>
        <v>33880</v>
      </c>
      <c r="P146" s="21">
        <f t="shared" si="139"/>
        <v>60036</v>
      </c>
      <c r="Q146" s="21">
        <f>M146*2100</f>
        <v>58800</v>
      </c>
      <c r="R146" s="14">
        <f t="shared" ref="R146" si="142">SUM(N146:Q146)</f>
        <v>1443786</v>
      </c>
      <c r="S146" s="122">
        <v>16317088</v>
      </c>
      <c r="T146" s="130" t="s">
        <v>1550</v>
      </c>
      <c r="U146" s="122" t="s">
        <v>27</v>
      </c>
      <c r="V146" s="30"/>
      <c r="W146" s="30"/>
    </row>
    <row r="147" spans="1:23" hidden="1" x14ac:dyDescent="0.25">
      <c r="A147" s="26">
        <v>146</v>
      </c>
      <c r="B147" s="26" t="s">
        <v>1474</v>
      </c>
      <c r="C147" s="30" t="s">
        <v>1453</v>
      </c>
      <c r="D147" s="26" t="s">
        <v>29</v>
      </c>
      <c r="E147" s="30" t="s">
        <v>1211</v>
      </c>
      <c r="F147" s="30" t="s">
        <v>23</v>
      </c>
      <c r="G147" s="30" t="s">
        <v>29</v>
      </c>
      <c r="H147" s="30" t="s">
        <v>24</v>
      </c>
      <c r="I147" s="30" t="s">
        <v>502</v>
      </c>
      <c r="J147" s="140">
        <v>44484</v>
      </c>
      <c r="K147" s="30">
        <v>1</v>
      </c>
      <c r="L147" s="30">
        <v>2</v>
      </c>
      <c r="M147" s="30">
        <v>10</v>
      </c>
      <c r="N147" s="23">
        <f>((M147*22000)+(M147*22000)*10%)+8250+((M147*165))</f>
        <v>251900</v>
      </c>
      <c r="O147" s="21">
        <f t="shared" si="138"/>
        <v>12100</v>
      </c>
      <c r="P147" s="21">
        <f t="shared" si="139"/>
        <v>23370</v>
      </c>
      <c r="Q147" s="21">
        <f>M147*2100</f>
        <v>21000</v>
      </c>
      <c r="R147" s="14">
        <f t="shared" ref="R147:R149" si="143">SUM(N147:Q147)</f>
        <v>308370</v>
      </c>
      <c r="S147" s="122">
        <v>12668292</v>
      </c>
      <c r="T147" s="130" t="s">
        <v>1476</v>
      </c>
      <c r="U147" s="122" t="s">
        <v>27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1454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1197</v>
      </c>
      <c r="I148" s="30" t="s">
        <v>502</v>
      </c>
      <c r="J148" s="140">
        <v>44484</v>
      </c>
      <c r="K148" s="30">
        <v>1</v>
      </c>
      <c r="L148" s="30">
        <v>25</v>
      </c>
      <c r="M148" s="30">
        <v>25</v>
      </c>
      <c r="N148" s="23">
        <f>((M148*46400)+(M148*46400)*10%)+8250+((0*150))</f>
        <v>1284250</v>
      </c>
      <c r="O148" s="21">
        <f t="shared" si="138"/>
        <v>30250</v>
      </c>
      <c r="P148" s="21">
        <f t="shared" si="139"/>
        <v>53925</v>
      </c>
      <c r="Q148" s="21">
        <f t="shared" ref="Q148" si="144">M148*2000</f>
        <v>50000</v>
      </c>
      <c r="R148" s="14">
        <f t="shared" si="143"/>
        <v>1418425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hidden="1" x14ac:dyDescent="0.25">
      <c r="A149" s="26">
        <v>148</v>
      </c>
      <c r="B149" s="26" t="s">
        <v>1474</v>
      </c>
      <c r="C149" s="30" t="s">
        <v>1440</v>
      </c>
      <c r="D149" s="26" t="s">
        <v>29</v>
      </c>
      <c r="E149" s="30" t="s">
        <v>1462</v>
      </c>
      <c r="F149" s="30" t="s">
        <v>23</v>
      </c>
      <c r="G149" s="30" t="s">
        <v>29</v>
      </c>
      <c r="H149" s="30" t="s">
        <v>231</v>
      </c>
      <c r="I149" s="30" t="s">
        <v>583</v>
      </c>
      <c r="J149" s="140">
        <v>44484</v>
      </c>
      <c r="K149" s="30">
        <v>1</v>
      </c>
      <c r="L149" s="30">
        <v>5</v>
      </c>
      <c r="M149" s="30">
        <v>10</v>
      </c>
      <c r="N149" s="23">
        <f>((M149*24000)+(M149*24000)*10%)+8250+((0*165))</f>
        <v>272250</v>
      </c>
      <c r="O149" s="21">
        <f t="shared" ref="O149:O154" si="145">M149*1210</f>
        <v>12100</v>
      </c>
      <c r="P149" s="21">
        <f t="shared" ref="P149:P154" si="146">(M149*2037)+3000</f>
        <v>23370</v>
      </c>
      <c r="Q149" s="21">
        <f>M149*1100</f>
        <v>11000</v>
      </c>
      <c r="R149" s="14">
        <f t="shared" si="143"/>
        <v>318720</v>
      </c>
      <c r="S149" s="122">
        <v>2072450</v>
      </c>
      <c r="T149" s="130" t="s">
        <v>1507</v>
      </c>
      <c r="U149" s="122" t="s">
        <v>27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1455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24</v>
      </c>
      <c r="I150" s="30" t="s">
        <v>502</v>
      </c>
      <c r="J150" s="140">
        <v>44484</v>
      </c>
      <c r="K150" s="30">
        <v>3</v>
      </c>
      <c r="L150" s="30">
        <v>44</v>
      </c>
      <c r="M150" s="30">
        <v>44</v>
      </c>
      <c r="N150" s="23">
        <f>((M150*22000)+(M150*22000)*10%)+8250+((M150*150))</f>
        <v>1079650</v>
      </c>
      <c r="O150" s="21">
        <f t="shared" si="145"/>
        <v>53240</v>
      </c>
      <c r="P150" s="21">
        <f t="shared" si="146"/>
        <v>92628</v>
      </c>
      <c r="Q150" s="21">
        <f t="shared" ref="Q150" si="147">M150*2000</f>
        <v>88000</v>
      </c>
      <c r="R150" s="14">
        <f t="shared" ref="R150:R151" si="148">SUM(N150:Q150)</f>
        <v>1313518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hidden="1" x14ac:dyDescent="0.25">
      <c r="A151" s="26">
        <v>150</v>
      </c>
      <c r="B151" s="26" t="s">
        <v>1474</v>
      </c>
      <c r="C151" s="30" t="s">
        <v>1456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44484</v>
      </c>
      <c r="K151" s="30">
        <v>7</v>
      </c>
      <c r="L151" s="30">
        <v>105</v>
      </c>
      <c r="M151" s="30">
        <v>105</v>
      </c>
      <c r="N151" s="23">
        <f>((M151*15000)+(M151*15000)*10%)+8250+((0*150))</f>
        <v>1740750</v>
      </c>
      <c r="O151" s="21">
        <f t="shared" si="145"/>
        <v>127050</v>
      </c>
      <c r="P151" s="21">
        <f t="shared" si="146"/>
        <v>216885</v>
      </c>
      <c r="Q151" s="21">
        <f>M151*500</f>
        <v>52500</v>
      </c>
      <c r="R151" s="14">
        <f t="shared" si="148"/>
        <v>2137185</v>
      </c>
      <c r="S151" s="122">
        <v>28770901</v>
      </c>
      <c r="T151" s="130" t="s">
        <v>1704</v>
      </c>
      <c r="U151" s="122" t="s">
        <v>27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1457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281</v>
      </c>
      <c r="I152" s="30" t="s">
        <v>998</v>
      </c>
      <c r="J152" s="140">
        <v>44484</v>
      </c>
      <c r="K152" s="30">
        <v>4</v>
      </c>
      <c r="L152" s="30">
        <v>28</v>
      </c>
      <c r="M152" s="30">
        <v>28</v>
      </c>
      <c r="N152" s="23">
        <f t="shared" ref="N152" si="149">((M152*14000)+(M152*14000)*10%)+8250+((0*150))</f>
        <v>439450</v>
      </c>
      <c r="O152" s="21">
        <f t="shared" si="145"/>
        <v>33880</v>
      </c>
      <c r="P152" s="21">
        <f t="shared" si="146"/>
        <v>60036</v>
      </c>
      <c r="Q152" s="21">
        <f t="shared" ref="Q152:Q155" si="150">M152*2000</f>
        <v>56000</v>
      </c>
      <c r="R152" s="14">
        <f t="shared" ref="R152:R154" si="151">SUM(N152:Q152)</f>
        <v>589366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1475</v>
      </c>
      <c r="C153" s="37" t="s">
        <v>1458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50</v>
      </c>
      <c r="I153" s="30" t="s">
        <v>58</v>
      </c>
      <c r="J153" s="140">
        <v>44484</v>
      </c>
      <c r="K153" s="30">
        <v>4</v>
      </c>
      <c r="L153" s="30">
        <v>66</v>
      </c>
      <c r="M153" s="30">
        <v>66</v>
      </c>
      <c r="N153" s="23">
        <f t="shared" ref="N153" si="152">((M153*31000)+(M153*31000)*10%)+8250+((0*150))</f>
        <v>2258850</v>
      </c>
      <c r="O153" s="21">
        <f t="shared" si="145"/>
        <v>79860</v>
      </c>
      <c r="P153" s="21">
        <f t="shared" si="146"/>
        <v>137442</v>
      </c>
      <c r="Q153" s="21">
        <f t="shared" si="150"/>
        <v>132000</v>
      </c>
      <c r="R153" s="14">
        <f t="shared" si="151"/>
        <v>2608152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1475</v>
      </c>
      <c r="C154" s="37" t="s">
        <v>1459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171</v>
      </c>
      <c r="I154" s="30" t="s">
        <v>258</v>
      </c>
      <c r="J154" s="140">
        <v>44484</v>
      </c>
      <c r="K154" s="30">
        <v>6</v>
      </c>
      <c r="L154" s="30">
        <v>72</v>
      </c>
      <c r="M154" s="30">
        <v>72</v>
      </c>
      <c r="N154" s="23">
        <f>((M154*12000)+(M154*12000)*10%)+8250+((0*165))</f>
        <v>958650</v>
      </c>
      <c r="O154" s="21">
        <f t="shared" si="145"/>
        <v>87120</v>
      </c>
      <c r="P154" s="21">
        <f t="shared" si="146"/>
        <v>149664</v>
      </c>
      <c r="Q154" s="21">
        <f t="shared" si="150"/>
        <v>144000</v>
      </c>
      <c r="R154" s="14">
        <f t="shared" si="151"/>
        <v>1339434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1475</v>
      </c>
      <c r="C155" s="30" t="s">
        <v>1441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10</v>
      </c>
      <c r="M155" s="30">
        <v>10</v>
      </c>
      <c r="N155" s="23">
        <f t="shared" ref="N155" si="153">((M155*31000)+(M155*31000)*10%)+8250+((0*150))</f>
        <v>349250</v>
      </c>
      <c r="O155" s="21">
        <f t="shared" ref="O155:O157" si="154">M155*1210</f>
        <v>12100</v>
      </c>
      <c r="P155" s="21">
        <f t="shared" ref="P155:P157" si="155">(M155*2037)+3000</f>
        <v>23370</v>
      </c>
      <c r="Q155" s="21">
        <f t="shared" si="150"/>
        <v>20000</v>
      </c>
      <c r="R155" s="14">
        <f t="shared" ref="R155:R156" si="156">SUM(N155:Q155)</f>
        <v>404720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hidden="1" x14ac:dyDescent="0.25">
      <c r="A156" s="26">
        <v>155</v>
      </c>
      <c r="B156" s="26" t="s">
        <v>1475</v>
      </c>
      <c r="C156" s="30" t="s">
        <v>1442</v>
      </c>
      <c r="D156" s="26" t="s">
        <v>29</v>
      </c>
      <c r="E156" s="30" t="s">
        <v>1211</v>
      </c>
      <c r="F156" s="30" t="s">
        <v>23</v>
      </c>
      <c r="G156" s="30" t="s">
        <v>29</v>
      </c>
      <c r="H156" s="30" t="s">
        <v>50</v>
      </c>
      <c r="I156" s="30" t="s">
        <v>58</v>
      </c>
      <c r="J156" s="140">
        <v>44484</v>
      </c>
      <c r="K156" s="30">
        <v>1</v>
      </c>
      <c r="L156" s="30">
        <v>88</v>
      </c>
      <c r="M156" s="30">
        <v>88</v>
      </c>
      <c r="N156" s="23">
        <f>((M156*46500)+(M156*46500)*10%)+8250+((0*150))</f>
        <v>4509450</v>
      </c>
      <c r="O156" s="21">
        <f t="shared" si="154"/>
        <v>106480</v>
      </c>
      <c r="P156" s="21">
        <f t="shared" si="155"/>
        <v>182256</v>
      </c>
      <c r="Q156" s="21">
        <f>M156*2100</f>
        <v>184800</v>
      </c>
      <c r="R156" s="14">
        <f t="shared" si="156"/>
        <v>4982986</v>
      </c>
      <c r="S156" s="122">
        <v>12668292</v>
      </c>
      <c r="T156" s="130" t="s">
        <v>1476</v>
      </c>
      <c r="U156" s="122" t="s">
        <v>27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1460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210</v>
      </c>
      <c r="I157" s="30" t="s">
        <v>516</v>
      </c>
      <c r="J157" s="140">
        <v>44484</v>
      </c>
      <c r="K157" s="30">
        <v>3</v>
      </c>
      <c r="L157" s="30">
        <v>8</v>
      </c>
      <c r="M157" s="30">
        <v>11</v>
      </c>
      <c r="N157" s="23">
        <f>((M157*8500)+(M157*8500)*10%)+8250+((0*150))</f>
        <v>111100</v>
      </c>
      <c r="O157" s="21">
        <f t="shared" si="154"/>
        <v>13310</v>
      </c>
      <c r="P157" s="21">
        <f t="shared" si="155"/>
        <v>25407</v>
      </c>
      <c r="Q157" s="21">
        <f t="shared" ref="Q157" si="157">M157*2000</f>
        <v>22000</v>
      </c>
      <c r="R157" s="14">
        <f t="shared" ref="R157" si="158">SUM(N157:Q157)</f>
        <v>171817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hidden="1" x14ac:dyDescent="0.25">
      <c r="A158" s="26">
        <v>157</v>
      </c>
      <c r="B158" s="26" t="s">
        <v>1475</v>
      </c>
      <c r="C158" s="30" t="s">
        <v>1443</v>
      </c>
      <c r="D158" s="26" t="s">
        <v>29</v>
      </c>
      <c r="E158" s="30" t="s">
        <v>1211</v>
      </c>
      <c r="F158" s="30" t="s">
        <v>23</v>
      </c>
      <c r="G158" s="30" t="s">
        <v>29</v>
      </c>
      <c r="H158" s="30" t="s">
        <v>50</v>
      </c>
      <c r="I158" s="30" t="s">
        <v>58</v>
      </c>
      <c r="J158" s="140">
        <v>44484</v>
      </c>
      <c r="K158" s="30">
        <v>1</v>
      </c>
      <c r="L158" s="30">
        <v>98</v>
      </c>
      <c r="M158" s="30">
        <v>98</v>
      </c>
      <c r="N158" s="23">
        <f>((M158*46500)+(M158*46500)*10%)+8250+((0*150))</f>
        <v>5020950</v>
      </c>
      <c r="O158" s="21">
        <f t="shared" ref="O158:O176" si="159">M158*1210</f>
        <v>118580</v>
      </c>
      <c r="P158" s="21">
        <f t="shared" ref="P158:P176" si="160">(M158*2037)+3000</f>
        <v>202626</v>
      </c>
      <c r="Q158" s="21">
        <f>M158*2100</f>
        <v>205800</v>
      </c>
      <c r="R158" s="14">
        <f t="shared" ref="R158" si="161">SUM(N158:Q158)</f>
        <v>5547956</v>
      </c>
      <c r="S158" s="122">
        <v>12668292</v>
      </c>
      <c r="T158" s="130" t="s">
        <v>1476</v>
      </c>
      <c r="U158" s="122" t="s">
        <v>27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1461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263</v>
      </c>
      <c r="I159" s="30" t="s">
        <v>264</v>
      </c>
      <c r="J159" s="140">
        <v>44484</v>
      </c>
      <c r="K159" s="30">
        <v>4</v>
      </c>
      <c r="L159" s="30">
        <v>19</v>
      </c>
      <c r="M159" s="30">
        <v>19</v>
      </c>
      <c r="N159" s="23">
        <f>((M159*10500)+(M159*10500)*10%)+8250+((0*150))</f>
        <v>227700</v>
      </c>
      <c r="O159" s="21">
        <f t="shared" si="159"/>
        <v>22990</v>
      </c>
      <c r="P159" s="21">
        <f t="shared" si="160"/>
        <v>41703</v>
      </c>
      <c r="Q159" s="21">
        <f t="shared" ref="Q159" si="162">M159*2000</f>
        <v>38000</v>
      </c>
      <c r="R159" s="14">
        <f t="shared" ref="R159:R176" si="163">SUM(N159:Q159)</f>
        <v>330393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hidden="1" x14ac:dyDescent="0.25">
      <c r="A160" s="26">
        <v>159</v>
      </c>
      <c r="B160" s="26" t="s">
        <v>1474</v>
      </c>
      <c r="C160" s="30" t="s">
        <v>1624</v>
      </c>
      <c r="D160" s="26" t="s">
        <v>21</v>
      </c>
      <c r="E160" s="30" t="s">
        <v>1625</v>
      </c>
      <c r="F160" s="30" t="s">
        <v>23</v>
      </c>
      <c r="G160" s="30" t="s">
        <v>21</v>
      </c>
      <c r="H160" s="30" t="s">
        <v>79</v>
      </c>
      <c r="I160" s="30" t="s">
        <v>391</v>
      </c>
      <c r="J160" s="36">
        <v>44485</v>
      </c>
      <c r="K160" s="30">
        <v>1</v>
      </c>
      <c r="L160" s="30">
        <v>21</v>
      </c>
      <c r="M160" s="30">
        <v>21</v>
      </c>
      <c r="N160" s="23">
        <f>((M160*12500)+(M160*12500)*10%)+8250+((0*150))</f>
        <v>297000</v>
      </c>
      <c r="O160" s="21">
        <f>M160*869</f>
        <v>18249</v>
      </c>
      <c r="P160" s="21">
        <f>(M160*1153)+20000</f>
        <v>44213</v>
      </c>
      <c r="Q160" s="21">
        <f>M160*1100</f>
        <v>23100</v>
      </c>
      <c r="R160" s="14">
        <f t="shared" si="163"/>
        <v>382562</v>
      </c>
      <c r="S160" s="122">
        <v>382562</v>
      </c>
      <c r="T160" s="130" t="s">
        <v>1642</v>
      </c>
      <c r="U160" s="122" t="s">
        <v>27</v>
      </c>
      <c r="V160" s="30"/>
      <c r="W160" s="30"/>
    </row>
    <row r="161" spans="1:23" hidden="1" x14ac:dyDescent="0.25">
      <c r="A161" s="26">
        <v>160</v>
      </c>
      <c r="B161" s="26" t="s">
        <v>1474</v>
      </c>
      <c r="C161" s="30" t="s">
        <v>1463</v>
      </c>
      <c r="D161" s="26" t="s">
        <v>29</v>
      </c>
      <c r="E161" s="30" t="s">
        <v>1444</v>
      </c>
      <c r="F161" s="30" t="s">
        <v>23</v>
      </c>
      <c r="G161" s="30" t="s">
        <v>29</v>
      </c>
      <c r="H161" s="30" t="s">
        <v>153</v>
      </c>
      <c r="I161" s="30" t="s">
        <v>154</v>
      </c>
      <c r="J161" s="140">
        <v>44485</v>
      </c>
      <c r="K161" s="30">
        <v>1</v>
      </c>
      <c r="L161" s="30">
        <v>13</v>
      </c>
      <c r="M161" s="30">
        <v>13</v>
      </c>
      <c r="N161" s="23">
        <f>((M161*35500)+(M161*35500)*10%)+8250+((0*150))</f>
        <v>515900</v>
      </c>
      <c r="O161" s="21">
        <f t="shared" si="159"/>
        <v>15730</v>
      </c>
      <c r="P161" s="21">
        <f t="shared" si="160"/>
        <v>29481</v>
      </c>
      <c r="Q161" s="21">
        <f>M161*2100</f>
        <v>27300</v>
      </c>
      <c r="R161" s="14">
        <f t="shared" si="163"/>
        <v>588411</v>
      </c>
      <c r="S161" s="122">
        <v>16317088</v>
      </c>
      <c r="T161" s="130" t="s">
        <v>1550</v>
      </c>
      <c r="U161" s="122" t="s">
        <v>27</v>
      </c>
      <c r="V161" s="30"/>
      <c r="W161" s="30"/>
    </row>
    <row r="162" spans="1:23" x14ac:dyDescent="0.25">
      <c r="A162" s="26">
        <v>161</v>
      </c>
      <c r="B162" s="26" t="s">
        <v>1474</v>
      </c>
      <c r="C162" s="30" t="s">
        <v>1464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1197</v>
      </c>
      <c r="I162" s="30" t="s">
        <v>502</v>
      </c>
      <c r="J162" s="140">
        <v>44485</v>
      </c>
      <c r="K162" s="30">
        <v>1</v>
      </c>
      <c r="L162" s="30">
        <v>6</v>
      </c>
      <c r="M162" s="30">
        <v>10</v>
      </c>
      <c r="N162" s="23">
        <f>((M162*46400)+(M162*46400)*10%)+8250+((0*150))</f>
        <v>518650</v>
      </c>
      <c r="O162" s="21">
        <f t="shared" si="159"/>
        <v>12100</v>
      </c>
      <c r="P162" s="21">
        <f t="shared" si="160"/>
        <v>23370</v>
      </c>
      <c r="Q162" s="21">
        <f t="shared" ref="Q162" si="164">M162*2000</f>
        <v>20000</v>
      </c>
      <c r="R162" s="14">
        <f t="shared" si="163"/>
        <v>574120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hidden="1" x14ac:dyDescent="0.25">
      <c r="A163" s="26">
        <v>162</v>
      </c>
      <c r="B163" s="26" t="s">
        <v>1474</v>
      </c>
      <c r="C163" s="30" t="s">
        <v>1465</v>
      </c>
      <c r="D163" s="26" t="s">
        <v>29</v>
      </c>
      <c r="E163" s="30" t="s">
        <v>631</v>
      </c>
      <c r="F163" s="30" t="s">
        <v>23</v>
      </c>
      <c r="G163" s="30" t="s">
        <v>29</v>
      </c>
      <c r="H163" s="30" t="s">
        <v>79</v>
      </c>
      <c r="I163" s="30" t="s">
        <v>89</v>
      </c>
      <c r="J163" s="140">
        <v>44485</v>
      </c>
      <c r="K163" s="30">
        <v>11</v>
      </c>
      <c r="L163" s="30">
        <v>90</v>
      </c>
      <c r="M163" s="30">
        <v>90</v>
      </c>
      <c r="N163" s="23">
        <f>((M163*15000)+(M163*15000)*10%)+8250+((0*150))</f>
        <v>1493250</v>
      </c>
      <c r="O163" s="21">
        <f t="shared" si="159"/>
        <v>108900</v>
      </c>
      <c r="P163" s="21">
        <f t="shared" si="160"/>
        <v>186330</v>
      </c>
      <c r="Q163" s="21">
        <f>M163*500</f>
        <v>45000</v>
      </c>
      <c r="R163" s="14">
        <f t="shared" si="163"/>
        <v>1833480</v>
      </c>
      <c r="S163" s="122">
        <v>28770901</v>
      </c>
      <c r="T163" s="130" t="s">
        <v>1704</v>
      </c>
      <c r="U163" s="122" t="s">
        <v>27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1466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241</v>
      </c>
      <c r="I164" s="30" t="s">
        <v>1472</v>
      </c>
      <c r="J164" s="140">
        <v>44485</v>
      </c>
      <c r="K164" s="30">
        <v>4</v>
      </c>
      <c r="L164" s="30">
        <v>75</v>
      </c>
      <c r="M164" s="30">
        <v>75</v>
      </c>
      <c r="N164" s="23">
        <f>((M164*27500)+(M164*27500)*10%)+8250+((M164*150))</f>
        <v>2288250</v>
      </c>
      <c r="O164" s="21">
        <f t="shared" si="159"/>
        <v>90750</v>
      </c>
      <c r="P164" s="21">
        <f t="shared" si="160"/>
        <v>155775</v>
      </c>
      <c r="Q164" s="21">
        <f t="shared" ref="Q164:Q165" si="165">M164*2000</f>
        <v>150000</v>
      </c>
      <c r="R164" s="14">
        <f t="shared" si="163"/>
        <v>2684775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1467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45</v>
      </c>
      <c r="I165" s="30" t="s">
        <v>552</v>
      </c>
      <c r="J165" s="140">
        <v>44485</v>
      </c>
      <c r="K165" s="30">
        <v>2</v>
      </c>
      <c r="L165" s="30">
        <v>23</v>
      </c>
      <c r="M165" s="30">
        <v>23</v>
      </c>
      <c r="N165" s="23">
        <f>((M165*35500)+(M165*35500)*10%)+8250+((M165*150))</f>
        <v>909850</v>
      </c>
      <c r="O165" s="21">
        <f t="shared" si="159"/>
        <v>27830</v>
      </c>
      <c r="P165" s="21">
        <f t="shared" si="160"/>
        <v>49851</v>
      </c>
      <c r="Q165" s="21">
        <f t="shared" si="165"/>
        <v>46000</v>
      </c>
      <c r="R165" s="14">
        <f t="shared" si="163"/>
        <v>1033531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hidden="1" x14ac:dyDescent="0.25">
      <c r="A166" s="26">
        <v>165</v>
      </c>
      <c r="B166" s="26" t="s">
        <v>1475</v>
      </c>
      <c r="C166" s="30" t="s">
        <v>1468</v>
      </c>
      <c r="D166" s="26" t="s">
        <v>29</v>
      </c>
      <c r="E166" s="30" t="s">
        <v>1444</v>
      </c>
      <c r="F166" s="30" t="s">
        <v>23</v>
      </c>
      <c r="G166" s="30" t="s">
        <v>29</v>
      </c>
      <c r="H166" s="30" t="s">
        <v>72</v>
      </c>
      <c r="I166" s="30" t="s">
        <v>192</v>
      </c>
      <c r="J166" s="140">
        <v>44485</v>
      </c>
      <c r="K166" s="30">
        <v>1</v>
      </c>
      <c r="L166" s="30">
        <v>25</v>
      </c>
      <c r="M166" s="30">
        <v>25</v>
      </c>
      <c r="N166" s="23">
        <f>((M166*16500)+(M166*16500)*10%)+8250+((0*150))</f>
        <v>462000</v>
      </c>
      <c r="O166" s="21">
        <f t="shared" si="159"/>
        <v>30250</v>
      </c>
      <c r="P166" s="21">
        <f t="shared" si="160"/>
        <v>53925</v>
      </c>
      <c r="Q166" s="21">
        <f>M166*2100</f>
        <v>52500</v>
      </c>
      <c r="R166" s="14">
        <f t="shared" si="163"/>
        <v>598675</v>
      </c>
      <c r="S166" s="122">
        <v>16317088</v>
      </c>
      <c r="T166" s="130" t="s">
        <v>1550</v>
      </c>
      <c r="U166" s="122" t="s">
        <v>27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1469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72</v>
      </c>
      <c r="I167" s="30" t="s">
        <v>192</v>
      </c>
      <c r="J167" s="140">
        <v>44485</v>
      </c>
      <c r="K167" s="30">
        <v>6</v>
      </c>
      <c r="L167" s="30">
        <v>93</v>
      </c>
      <c r="M167" s="30">
        <v>93</v>
      </c>
      <c r="N167" s="23">
        <f>((M167*16500)+(M167*16500)*10%)+8250+((0*150))</f>
        <v>1696200</v>
      </c>
      <c r="O167" s="21">
        <f t="shared" si="159"/>
        <v>112530</v>
      </c>
      <c r="P167" s="21">
        <f t="shared" si="160"/>
        <v>192441</v>
      </c>
      <c r="Q167" s="21">
        <f t="shared" ref="Q167:Q169" si="166">M167*2000</f>
        <v>186000</v>
      </c>
      <c r="R167" s="14">
        <f t="shared" si="163"/>
        <v>2187171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1470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713</v>
      </c>
      <c r="I168" s="30" t="s">
        <v>1445</v>
      </c>
      <c r="J168" s="140">
        <v>44485</v>
      </c>
      <c r="K168" s="30">
        <v>3</v>
      </c>
      <c r="L168" s="30">
        <v>14</v>
      </c>
      <c r="M168" s="30">
        <v>14</v>
      </c>
      <c r="N168" s="23">
        <f>((M168*14000)+(M168*14000)*10%)+8250+((0*150))</f>
        <v>223850</v>
      </c>
      <c r="O168" s="21">
        <f t="shared" si="159"/>
        <v>16940</v>
      </c>
      <c r="P168" s="21">
        <f t="shared" si="160"/>
        <v>31518</v>
      </c>
      <c r="Q168" s="21">
        <f t="shared" si="166"/>
        <v>28000</v>
      </c>
      <c r="R168" s="14">
        <f t="shared" si="163"/>
        <v>300308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1471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44485</v>
      </c>
      <c r="K169" s="30">
        <v>2</v>
      </c>
      <c r="L169" s="30">
        <v>4</v>
      </c>
      <c r="M169" s="30">
        <v>10</v>
      </c>
      <c r="N169" s="23">
        <f>((M169*8500)+(M169*8500)*10%)+8250+((0*150))</f>
        <v>101750</v>
      </c>
      <c r="O169" s="21">
        <f t="shared" si="159"/>
        <v>12100</v>
      </c>
      <c r="P169" s="21">
        <f t="shared" si="160"/>
        <v>23370</v>
      </c>
      <c r="Q169" s="21">
        <f t="shared" si="166"/>
        <v>20000</v>
      </c>
      <c r="R169" s="14">
        <f t="shared" si="163"/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hidden="1" x14ac:dyDescent="0.25">
      <c r="A170" s="26">
        <v>169</v>
      </c>
      <c r="B170" s="26" t="s">
        <v>1474</v>
      </c>
      <c r="C170" s="30" t="s">
        <v>1478</v>
      </c>
      <c r="D170" s="26" t="s">
        <v>29</v>
      </c>
      <c r="E170" s="30" t="s">
        <v>1444</v>
      </c>
      <c r="F170" s="30" t="s">
        <v>23</v>
      </c>
      <c r="G170" s="30" t="s">
        <v>29</v>
      </c>
      <c r="H170" s="30" t="s">
        <v>109</v>
      </c>
      <c r="I170" s="30" t="s">
        <v>1373</v>
      </c>
      <c r="J170" s="36">
        <v>44486</v>
      </c>
      <c r="K170" s="30">
        <v>2</v>
      </c>
      <c r="L170" s="30">
        <v>3</v>
      </c>
      <c r="M170" s="30">
        <v>14</v>
      </c>
      <c r="N170" s="23">
        <f t="shared" ref="N170:N171" si="167">((M170*37400)+(M170*37400)*10%)+8250+((0*150))</f>
        <v>584210</v>
      </c>
      <c r="O170" s="21">
        <f t="shared" si="159"/>
        <v>16940</v>
      </c>
      <c r="P170" s="21">
        <f t="shared" si="160"/>
        <v>31518</v>
      </c>
      <c r="Q170" s="21">
        <f t="shared" ref="Q170:Q171" si="168">M170*2100</f>
        <v>29400</v>
      </c>
      <c r="R170" s="14">
        <f t="shared" si="163"/>
        <v>662068</v>
      </c>
      <c r="S170" s="122">
        <v>16317088</v>
      </c>
      <c r="T170" s="130" t="s">
        <v>1550</v>
      </c>
      <c r="U170" s="122" t="s">
        <v>27</v>
      </c>
      <c r="V170" s="30"/>
      <c r="W170" s="30"/>
    </row>
    <row r="171" spans="1:23" hidden="1" x14ac:dyDescent="0.25">
      <c r="A171" s="26">
        <v>170</v>
      </c>
      <c r="B171" s="26" t="s">
        <v>1474</v>
      </c>
      <c r="C171" s="30" t="s">
        <v>1479</v>
      </c>
      <c r="D171" s="26" t="s">
        <v>29</v>
      </c>
      <c r="E171" s="30" t="s">
        <v>1444</v>
      </c>
      <c r="F171" s="30" t="s">
        <v>23</v>
      </c>
      <c r="G171" s="30" t="s">
        <v>29</v>
      </c>
      <c r="H171" s="30" t="s">
        <v>109</v>
      </c>
      <c r="I171" s="30" t="s">
        <v>1373</v>
      </c>
      <c r="J171" s="36">
        <v>44486</v>
      </c>
      <c r="K171" s="30">
        <v>1</v>
      </c>
      <c r="L171" s="30">
        <v>13</v>
      </c>
      <c r="M171" s="30">
        <v>13</v>
      </c>
      <c r="N171" s="23">
        <f t="shared" si="167"/>
        <v>543070</v>
      </c>
      <c r="O171" s="21">
        <f t="shared" si="159"/>
        <v>15730</v>
      </c>
      <c r="P171" s="21">
        <f t="shared" si="160"/>
        <v>29481</v>
      </c>
      <c r="Q171" s="21">
        <f t="shared" si="168"/>
        <v>27300</v>
      </c>
      <c r="R171" s="14">
        <f t="shared" si="163"/>
        <v>615581</v>
      </c>
      <c r="S171" s="122">
        <v>16317088</v>
      </c>
      <c r="T171" s="130" t="s">
        <v>1550</v>
      </c>
      <c r="U171" s="122" t="s">
        <v>27</v>
      </c>
      <c r="V171" s="30"/>
      <c r="W171" s="30"/>
    </row>
    <row r="172" spans="1:23" hidden="1" x14ac:dyDescent="0.25">
      <c r="A172" s="26">
        <v>171</v>
      </c>
      <c r="B172" s="26" t="s">
        <v>1474</v>
      </c>
      <c r="C172" s="30" t="s">
        <v>1626</v>
      </c>
      <c r="D172" s="26" t="s">
        <v>21</v>
      </c>
      <c r="E172" s="30" t="s">
        <v>1627</v>
      </c>
      <c r="F172" s="30" t="s">
        <v>23</v>
      </c>
      <c r="G172" s="30" t="s">
        <v>21</v>
      </c>
      <c r="H172" s="30" t="s">
        <v>50</v>
      </c>
      <c r="I172" s="30" t="s">
        <v>25</v>
      </c>
      <c r="J172" s="36">
        <v>44487</v>
      </c>
      <c r="K172" s="30">
        <v>3</v>
      </c>
      <c r="L172" s="30">
        <v>28</v>
      </c>
      <c r="M172" s="30">
        <v>64</v>
      </c>
      <c r="N172" s="23">
        <f>((M172*30600)+(M172*30600)*10%)+8250+((0*150))</f>
        <v>2162490</v>
      </c>
      <c r="O172" s="21">
        <f>M172*869</f>
        <v>55616</v>
      </c>
      <c r="P172" s="21">
        <f>(M172*1153)+20000</f>
        <v>93792</v>
      </c>
      <c r="Q172" s="21">
        <f>M172*1100</f>
        <v>70400</v>
      </c>
      <c r="R172" s="14">
        <f t="shared" ref="R172" si="169">SUM(N172:Q172)</f>
        <v>2382298</v>
      </c>
      <c r="S172" s="122">
        <v>2355200</v>
      </c>
      <c r="T172" s="130" t="s">
        <v>1477</v>
      </c>
      <c r="U172" s="122" t="s">
        <v>27</v>
      </c>
      <c r="V172" s="30"/>
      <c r="W172" s="30"/>
    </row>
    <row r="173" spans="1:23" x14ac:dyDescent="0.25">
      <c r="A173" s="26">
        <v>172</v>
      </c>
      <c r="B173" s="26" t="s">
        <v>1474</v>
      </c>
      <c r="C173" s="30" t="s">
        <v>1480</v>
      </c>
      <c r="D173" s="26" t="s">
        <v>29</v>
      </c>
      <c r="E173" s="30" t="s">
        <v>30</v>
      </c>
      <c r="F173" s="30" t="s">
        <v>23</v>
      </c>
      <c r="G173" s="30" t="s">
        <v>29</v>
      </c>
      <c r="H173" s="30" t="s">
        <v>184</v>
      </c>
      <c r="I173" s="30" t="s">
        <v>724</v>
      </c>
      <c r="J173" s="36">
        <v>44488</v>
      </c>
      <c r="K173" s="30">
        <v>15</v>
      </c>
      <c r="L173" s="30">
        <v>337</v>
      </c>
      <c r="M173" s="30">
        <v>337</v>
      </c>
      <c r="N173" s="23">
        <f>((M173*14000)+(M173*14000)*10%)+8250+((0*150))</f>
        <v>5198050</v>
      </c>
      <c r="O173" s="21">
        <f t="shared" si="159"/>
        <v>407770</v>
      </c>
      <c r="P173" s="21">
        <f t="shared" si="160"/>
        <v>689469</v>
      </c>
      <c r="Q173" s="21">
        <f>M173*2100</f>
        <v>707700</v>
      </c>
      <c r="R173" s="14">
        <f t="shared" si="163"/>
        <v>7002989</v>
      </c>
      <c r="S173" s="122" t="s">
        <v>94</v>
      </c>
      <c r="T173" s="122" t="s">
        <v>94</v>
      </c>
      <c r="U173" s="122" t="s">
        <v>94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1481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184</v>
      </c>
      <c r="I174" s="30" t="s">
        <v>724</v>
      </c>
      <c r="J174" s="36">
        <v>44488</v>
      </c>
      <c r="K174" s="30">
        <v>3</v>
      </c>
      <c r="L174" s="30">
        <v>98</v>
      </c>
      <c r="M174" s="30">
        <v>98</v>
      </c>
      <c r="N174" s="23">
        <f>((M174*14000)+(M174*14000)*10%)+8250+((0*150))</f>
        <v>1517450</v>
      </c>
      <c r="O174" s="21">
        <f t="shared" si="159"/>
        <v>118580</v>
      </c>
      <c r="P174" s="21">
        <f t="shared" si="160"/>
        <v>202626</v>
      </c>
      <c r="Q174" s="21">
        <f t="shared" ref="Q174" si="170">M174*2000</f>
        <v>196000</v>
      </c>
      <c r="R174" s="14">
        <f t="shared" si="163"/>
        <v>2034656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x14ac:dyDescent="0.25">
      <c r="A175" s="26">
        <v>174</v>
      </c>
      <c r="B175" s="26" t="s">
        <v>1474</v>
      </c>
      <c r="C175" s="30" t="s">
        <v>1482</v>
      </c>
      <c r="D175" s="26" t="s">
        <v>29</v>
      </c>
      <c r="E175" s="30" t="s">
        <v>631</v>
      </c>
      <c r="F175" s="30" t="s">
        <v>23</v>
      </c>
      <c r="G175" s="30" t="s">
        <v>29</v>
      </c>
      <c r="H175" s="30" t="s">
        <v>79</v>
      </c>
      <c r="I175" s="30" t="s">
        <v>80</v>
      </c>
      <c r="J175" s="36">
        <v>44488</v>
      </c>
      <c r="K175" s="30">
        <v>6</v>
      </c>
      <c r="L175" s="30">
        <v>55</v>
      </c>
      <c r="M175" s="30">
        <v>55</v>
      </c>
      <c r="N175" s="23">
        <f>((M175*15000)+(M175*15000)*10%)+8250+((0*150))</f>
        <v>915750</v>
      </c>
      <c r="O175" s="21">
        <f t="shared" si="159"/>
        <v>66550</v>
      </c>
      <c r="P175" s="21">
        <f t="shared" si="160"/>
        <v>115035</v>
      </c>
      <c r="Q175" s="21">
        <f>M175*500</f>
        <v>27500</v>
      </c>
      <c r="R175" s="14">
        <f t="shared" si="163"/>
        <v>1124835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x14ac:dyDescent="0.25">
      <c r="A176" s="26">
        <v>175</v>
      </c>
      <c r="B176" s="26" t="s">
        <v>1474</v>
      </c>
      <c r="C176" s="30" t="s">
        <v>1483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1197</v>
      </c>
      <c r="I176" s="30" t="s">
        <v>502</v>
      </c>
      <c r="J176" s="36">
        <v>44488</v>
      </c>
      <c r="K176" s="30">
        <v>6</v>
      </c>
      <c r="L176" s="30">
        <v>99</v>
      </c>
      <c r="M176" s="30">
        <v>99</v>
      </c>
      <c r="N176" s="23">
        <f>((M176*46400)+(M176*46400)*10%)+8250+((0*150))</f>
        <v>5061210</v>
      </c>
      <c r="O176" s="21">
        <f t="shared" si="159"/>
        <v>119790</v>
      </c>
      <c r="P176" s="21">
        <f t="shared" si="160"/>
        <v>204663</v>
      </c>
      <c r="Q176" s="21">
        <f t="shared" ref="Q176" si="171">M176*2000</f>
        <v>198000</v>
      </c>
      <c r="R176" s="14">
        <f t="shared" si="163"/>
        <v>5583663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hidden="1" x14ac:dyDescent="0.25">
      <c r="A177" s="26">
        <v>176</v>
      </c>
      <c r="B177" s="26" t="s">
        <v>1474</v>
      </c>
      <c r="C177" s="30" t="s">
        <v>1484</v>
      </c>
      <c r="D177" s="26" t="s">
        <v>29</v>
      </c>
      <c r="E177" s="30" t="s">
        <v>1444</v>
      </c>
      <c r="F177" s="30" t="s">
        <v>23</v>
      </c>
      <c r="G177" s="30" t="s">
        <v>29</v>
      </c>
      <c r="H177" s="30" t="s">
        <v>79</v>
      </c>
      <c r="I177" s="30" t="s">
        <v>89</v>
      </c>
      <c r="J177" s="36">
        <v>44488</v>
      </c>
      <c r="K177" s="30">
        <v>1</v>
      </c>
      <c r="L177" s="30">
        <v>34</v>
      </c>
      <c r="M177" s="30">
        <v>34</v>
      </c>
      <c r="N177" s="23">
        <f>((M177*15000)+(M177*15000)*10%)+8250+((0*150))</f>
        <v>569250</v>
      </c>
      <c r="O177" s="21">
        <f t="shared" ref="O177:O179" si="172">M177*1210</f>
        <v>41140</v>
      </c>
      <c r="P177" s="21">
        <f t="shared" ref="P177:P179" si="173">(M177*2037)+3000</f>
        <v>72258</v>
      </c>
      <c r="Q177" s="21">
        <f>M177*2100</f>
        <v>71400</v>
      </c>
      <c r="R177" s="14">
        <f t="shared" ref="R177:R179" si="174">SUM(N177:Q177)</f>
        <v>754048</v>
      </c>
      <c r="S177" s="122">
        <v>14520688</v>
      </c>
      <c r="T177" s="130" t="s">
        <v>1686</v>
      </c>
      <c r="U177" s="122" t="s">
        <v>27</v>
      </c>
      <c r="V177" s="30"/>
      <c r="W177" s="30"/>
    </row>
    <row r="178" spans="1:23" x14ac:dyDescent="0.25">
      <c r="A178" s="26">
        <v>177</v>
      </c>
      <c r="B178" s="26" t="s">
        <v>1474</v>
      </c>
      <c r="C178" s="30" t="s">
        <v>1485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24</v>
      </c>
      <c r="I178" s="30" t="s">
        <v>128</v>
      </c>
      <c r="J178" s="36">
        <v>44488</v>
      </c>
      <c r="K178" s="30">
        <v>6</v>
      </c>
      <c r="L178" s="30">
        <v>44</v>
      </c>
      <c r="M178" s="30">
        <v>68</v>
      </c>
      <c r="N178" s="23">
        <f>((M178*22000)+(M178*22000)*10%)+8250+((M178*150))</f>
        <v>1664050</v>
      </c>
      <c r="O178" s="21">
        <f t="shared" si="172"/>
        <v>82280</v>
      </c>
      <c r="P178" s="21">
        <f t="shared" si="173"/>
        <v>141516</v>
      </c>
      <c r="Q178" s="21">
        <f t="shared" ref="Q178" si="175">M178*2000</f>
        <v>136000</v>
      </c>
      <c r="R178" s="14">
        <f t="shared" si="174"/>
        <v>2023846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hidden="1" x14ac:dyDescent="0.25">
      <c r="A179" s="26">
        <v>178</v>
      </c>
      <c r="B179" s="26" t="s">
        <v>1474</v>
      </c>
      <c r="C179" s="30" t="s">
        <v>1486</v>
      </c>
      <c r="D179" s="26" t="s">
        <v>29</v>
      </c>
      <c r="E179" s="30" t="s">
        <v>1444</v>
      </c>
      <c r="F179" s="30" t="s">
        <v>23</v>
      </c>
      <c r="G179" s="30" t="s">
        <v>29</v>
      </c>
      <c r="H179" s="30" t="s">
        <v>112</v>
      </c>
      <c r="I179" s="30" t="s">
        <v>997</v>
      </c>
      <c r="J179" s="36">
        <v>44488</v>
      </c>
      <c r="K179" s="30">
        <v>1</v>
      </c>
      <c r="L179" s="30">
        <v>11</v>
      </c>
      <c r="M179" s="30">
        <v>11</v>
      </c>
      <c r="N179" s="23">
        <f>((M179*41500)+(M179*41500)*10%)+8250+((M179*165))</f>
        <v>512215</v>
      </c>
      <c r="O179" s="21">
        <f t="shared" si="172"/>
        <v>13310</v>
      </c>
      <c r="P179" s="21">
        <f t="shared" si="173"/>
        <v>25407</v>
      </c>
      <c r="Q179" s="21">
        <f>M179*2100</f>
        <v>23100</v>
      </c>
      <c r="R179" s="14">
        <f t="shared" si="174"/>
        <v>574032</v>
      </c>
      <c r="S179" s="122">
        <v>14520688</v>
      </c>
      <c r="T179" s="130" t="s">
        <v>1686</v>
      </c>
      <c r="U179" s="122" t="s">
        <v>27</v>
      </c>
      <c r="V179" s="30"/>
      <c r="W179" s="30"/>
    </row>
    <row r="180" spans="1:23" x14ac:dyDescent="0.25">
      <c r="A180" s="26">
        <v>179</v>
      </c>
      <c r="B180" s="26" t="s">
        <v>1474</v>
      </c>
      <c r="C180" s="30" t="s">
        <v>1487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1159</v>
      </c>
      <c r="J180" s="36">
        <v>44488</v>
      </c>
      <c r="K180" s="30">
        <v>2</v>
      </c>
      <c r="L180" s="30">
        <v>43</v>
      </c>
      <c r="M180" s="30">
        <v>43</v>
      </c>
      <c r="N180" s="23">
        <f>((M180*10000)+(M180*10000)*10%)+8250+((M180*0))</f>
        <v>481250</v>
      </c>
      <c r="O180" s="21">
        <f t="shared" ref="O180:O181" si="176">M180*1210</f>
        <v>52030</v>
      </c>
      <c r="P180" s="21">
        <f t="shared" ref="P180:P181" si="177">(M180*2037)+3000</f>
        <v>90591</v>
      </c>
      <c r="Q180" s="21">
        <f>M180*2100</f>
        <v>90300</v>
      </c>
      <c r="R180" s="14">
        <f t="shared" ref="R180:R181" si="178">SUM(N180:Q180)</f>
        <v>714171</v>
      </c>
      <c r="S180" s="122" t="s">
        <v>94</v>
      </c>
      <c r="T180" s="122" t="s">
        <v>94</v>
      </c>
      <c r="U180" s="122" t="s">
        <v>94</v>
      </c>
      <c r="V180" s="30"/>
      <c r="W180" s="30"/>
    </row>
    <row r="181" spans="1:23" hidden="1" x14ac:dyDescent="0.25">
      <c r="A181" s="26">
        <v>180</v>
      </c>
      <c r="B181" s="26" t="s">
        <v>1474</v>
      </c>
      <c r="C181" s="30" t="s">
        <v>1488</v>
      </c>
      <c r="D181" s="26" t="s">
        <v>29</v>
      </c>
      <c r="E181" s="30" t="s">
        <v>491</v>
      </c>
      <c r="F181" s="30" t="s">
        <v>23</v>
      </c>
      <c r="G181" s="30" t="s">
        <v>29</v>
      </c>
      <c r="H181" s="30" t="s">
        <v>64</v>
      </c>
      <c r="I181" s="30" t="s">
        <v>1504</v>
      </c>
      <c r="J181" s="36">
        <v>44487</v>
      </c>
      <c r="K181" s="30">
        <v>2</v>
      </c>
      <c r="L181" s="30">
        <v>67</v>
      </c>
      <c r="M181" s="30">
        <v>67</v>
      </c>
      <c r="N181" s="23">
        <f>((M181*14400)+(M181*14400)*10%)+8250+((0*150))</f>
        <v>1069530</v>
      </c>
      <c r="O181" s="21">
        <f t="shared" si="176"/>
        <v>81070</v>
      </c>
      <c r="P181" s="21">
        <f t="shared" si="177"/>
        <v>139479</v>
      </c>
      <c r="Q181" s="21">
        <f>M181*1100</f>
        <v>73700</v>
      </c>
      <c r="R181" s="14">
        <f t="shared" si="178"/>
        <v>1363779</v>
      </c>
      <c r="S181" s="122">
        <v>6212573</v>
      </c>
      <c r="T181" s="130" t="s">
        <v>1703</v>
      </c>
      <c r="U181" s="122" t="s">
        <v>27</v>
      </c>
      <c r="V181" s="30"/>
      <c r="W181" s="30"/>
    </row>
    <row r="182" spans="1:23" x14ac:dyDescent="0.25">
      <c r="A182" s="26">
        <v>181</v>
      </c>
      <c r="B182" s="26" t="s">
        <v>1474</v>
      </c>
      <c r="C182" s="30" t="s">
        <v>1489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184</v>
      </c>
      <c r="I182" s="30" t="s">
        <v>724</v>
      </c>
      <c r="J182" s="36">
        <v>44488</v>
      </c>
      <c r="K182" s="30">
        <v>3</v>
      </c>
      <c r="L182" s="30">
        <v>67</v>
      </c>
      <c r="M182" s="30">
        <v>67</v>
      </c>
      <c r="N182" s="23">
        <f>((M182*14000)+(M182*14000)*10%)+8250+((0*150))</f>
        <v>1040050</v>
      </c>
      <c r="O182" s="21">
        <f t="shared" ref="O182:O190" si="179">M182*1210</f>
        <v>81070</v>
      </c>
      <c r="P182" s="21">
        <f t="shared" ref="P182:P190" si="180">(M182*2037)+3000</f>
        <v>139479</v>
      </c>
      <c r="Q182" s="21">
        <f t="shared" ref="Q182:Q185" si="181">M182*2100</f>
        <v>140700</v>
      </c>
      <c r="R182" s="14">
        <f t="shared" ref="R182:R183" si="182">SUM(N182:Q182)</f>
        <v>1401299</v>
      </c>
      <c r="S182" s="122" t="s">
        <v>94</v>
      </c>
      <c r="T182" s="122" t="s">
        <v>94</v>
      </c>
      <c r="U182" s="122" t="s">
        <v>94</v>
      </c>
      <c r="V182" s="30"/>
      <c r="W182" s="30"/>
    </row>
    <row r="183" spans="1:23" x14ac:dyDescent="0.25">
      <c r="A183" s="26">
        <v>182</v>
      </c>
      <c r="B183" s="26" t="s">
        <v>1474</v>
      </c>
      <c r="C183" s="30" t="s">
        <v>1490</v>
      </c>
      <c r="D183" s="26" t="s">
        <v>29</v>
      </c>
      <c r="E183" s="30" t="s">
        <v>30</v>
      </c>
      <c r="F183" s="30" t="s">
        <v>23</v>
      </c>
      <c r="G183" s="30" t="s">
        <v>29</v>
      </c>
      <c r="H183" s="30" t="s">
        <v>35</v>
      </c>
      <c r="I183" s="30" t="s">
        <v>1159</v>
      </c>
      <c r="J183" s="36">
        <v>44488</v>
      </c>
      <c r="K183" s="30">
        <v>15</v>
      </c>
      <c r="L183" s="30">
        <v>325</v>
      </c>
      <c r="M183" s="30">
        <v>325</v>
      </c>
      <c r="N183" s="23">
        <f>((M183*10000)+(M183*10000)*10%)+8250+((M183*0))</f>
        <v>3583250</v>
      </c>
      <c r="O183" s="21">
        <f t="shared" si="179"/>
        <v>393250</v>
      </c>
      <c r="P183" s="21">
        <f t="shared" si="180"/>
        <v>665025</v>
      </c>
      <c r="Q183" s="21">
        <f t="shared" si="181"/>
        <v>682500</v>
      </c>
      <c r="R183" s="14">
        <f t="shared" si="182"/>
        <v>5324025</v>
      </c>
      <c r="S183" s="122" t="s">
        <v>94</v>
      </c>
      <c r="T183" s="122" t="s">
        <v>94</v>
      </c>
      <c r="U183" s="122" t="s">
        <v>94</v>
      </c>
      <c r="V183" s="30"/>
      <c r="W183" s="30"/>
    </row>
    <row r="184" spans="1:23" x14ac:dyDescent="0.25">
      <c r="A184" s="26">
        <v>183</v>
      </c>
      <c r="B184" s="26" t="s">
        <v>1475</v>
      </c>
      <c r="C184" s="30" t="s">
        <v>1491</v>
      </c>
      <c r="D184" s="26" t="s">
        <v>29</v>
      </c>
      <c r="E184" s="30" t="s">
        <v>30</v>
      </c>
      <c r="F184" s="30" t="s">
        <v>23</v>
      </c>
      <c r="G184" s="30" t="s">
        <v>29</v>
      </c>
      <c r="H184" s="30" t="s">
        <v>171</v>
      </c>
      <c r="I184" s="30" t="s">
        <v>735</v>
      </c>
      <c r="J184" s="36">
        <v>44488</v>
      </c>
      <c r="K184" s="30">
        <v>3</v>
      </c>
      <c r="L184" s="30">
        <v>68</v>
      </c>
      <c r="M184" s="30">
        <v>68</v>
      </c>
      <c r="N184" s="23">
        <f>((M184*12000)+(M184*12000)*10%)+8250+((0*165))</f>
        <v>905850</v>
      </c>
      <c r="O184" s="21">
        <f t="shared" si="179"/>
        <v>82280</v>
      </c>
      <c r="P184" s="21">
        <f t="shared" si="180"/>
        <v>141516</v>
      </c>
      <c r="Q184" s="21">
        <f t="shared" si="181"/>
        <v>142800</v>
      </c>
      <c r="R184" s="14">
        <f t="shared" ref="R184" si="183">SUM(N184:Q184)</f>
        <v>1272446</v>
      </c>
      <c r="S184" s="122" t="s">
        <v>94</v>
      </c>
      <c r="T184" s="122" t="s">
        <v>94</v>
      </c>
      <c r="U184" s="122" t="s">
        <v>94</v>
      </c>
      <c r="V184" s="30"/>
      <c r="W184" s="30"/>
    </row>
    <row r="185" spans="1:23" x14ac:dyDescent="0.25">
      <c r="A185" s="26">
        <v>184</v>
      </c>
      <c r="B185" s="26" t="s">
        <v>1475</v>
      </c>
      <c r="C185" s="30" t="s">
        <v>1492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60</v>
      </c>
      <c r="I185" s="30" t="s">
        <v>816</v>
      </c>
      <c r="J185" s="36">
        <v>44488</v>
      </c>
      <c r="K185" s="30">
        <v>6</v>
      </c>
      <c r="L185" s="30">
        <v>134</v>
      </c>
      <c r="M185" s="30">
        <v>134</v>
      </c>
      <c r="N185" s="23">
        <f>((M185*14500)+(M185*14500)*10%)+8250+((0*150))</f>
        <v>2145550</v>
      </c>
      <c r="O185" s="21">
        <f t="shared" si="179"/>
        <v>162140</v>
      </c>
      <c r="P185" s="21">
        <f t="shared" si="180"/>
        <v>275958</v>
      </c>
      <c r="Q185" s="21">
        <f t="shared" si="181"/>
        <v>281400</v>
      </c>
      <c r="R185" s="14">
        <f t="shared" ref="R185:R190" si="184">SUM(N185:Q185)</f>
        <v>2865048</v>
      </c>
      <c r="S185" s="122" t="s">
        <v>94</v>
      </c>
      <c r="T185" s="122" t="s">
        <v>94</v>
      </c>
      <c r="U185" s="122" t="s">
        <v>94</v>
      </c>
      <c r="V185" s="30"/>
      <c r="W185" s="30"/>
    </row>
    <row r="186" spans="1:23" x14ac:dyDescent="0.25">
      <c r="A186" s="26">
        <v>185</v>
      </c>
      <c r="B186" s="26" t="s">
        <v>1475</v>
      </c>
      <c r="C186" s="30" t="s">
        <v>1493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72</v>
      </c>
      <c r="I186" s="30" t="s">
        <v>192</v>
      </c>
      <c r="J186" s="36">
        <v>44488</v>
      </c>
      <c r="K186" s="30">
        <v>6</v>
      </c>
      <c r="L186" s="30">
        <v>42</v>
      </c>
      <c r="M186" s="30">
        <v>63</v>
      </c>
      <c r="N186" s="23">
        <f>((M186*16500)+(M186*16500)*10%)+8250+((0*150))</f>
        <v>1151700</v>
      </c>
      <c r="O186" s="21">
        <f t="shared" si="179"/>
        <v>76230</v>
      </c>
      <c r="P186" s="21">
        <f t="shared" si="180"/>
        <v>131331</v>
      </c>
      <c r="Q186" s="21">
        <f t="shared" ref="Q186:Q187" si="185">M186*2000</f>
        <v>126000</v>
      </c>
      <c r="R186" s="14">
        <f t="shared" si="184"/>
        <v>1485261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1475</v>
      </c>
      <c r="C187" s="30" t="s">
        <v>1494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76</v>
      </c>
      <c r="I187" s="30" t="s">
        <v>1212</v>
      </c>
      <c r="J187" s="36">
        <v>44488</v>
      </c>
      <c r="K187" s="30">
        <v>2</v>
      </c>
      <c r="L187" s="30">
        <v>53</v>
      </c>
      <c r="M187" s="30">
        <v>53</v>
      </c>
      <c r="N187" s="23">
        <f>((M187*19000)+(M187*19000)*10%)+8250+((M187*150))</f>
        <v>1123900</v>
      </c>
      <c r="O187" s="21">
        <f t="shared" si="179"/>
        <v>64130</v>
      </c>
      <c r="P187" s="21">
        <f t="shared" si="180"/>
        <v>110961</v>
      </c>
      <c r="Q187" s="21">
        <f t="shared" si="185"/>
        <v>106000</v>
      </c>
      <c r="R187" s="14">
        <f t="shared" si="184"/>
        <v>1404991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x14ac:dyDescent="0.25">
      <c r="A188" s="26">
        <v>187</v>
      </c>
      <c r="B188" s="26" t="s">
        <v>1475</v>
      </c>
      <c r="C188" s="30" t="s">
        <v>1495</v>
      </c>
      <c r="D188" s="26" t="s">
        <v>29</v>
      </c>
      <c r="E188" s="30" t="s">
        <v>30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15</v>
      </c>
      <c r="L188" s="30">
        <v>332</v>
      </c>
      <c r="M188" s="30">
        <v>332</v>
      </c>
      <c r="N188" s="23">
        <f>((M188*8500)+(M188*8500)*10%)+8250+((0*150))</f>
        <v>3112450</v>
      </c>
      <c r="O188" s="21">
        <f t="shared" si="179"/>
        <v>401720</v>
      </c>
      <c r="P188" s="21">
        <f t="shared" si="180"/>
        <v>679284</v>
      </c>
      <c r="Q188" s="21">
        <f>M188*2100</f>
        <v>697200</v>
      </c>
      <c r="R188" s="14">
        <f t="shared" si="184"/>
        <v>4890654</v>
      </c>
      <c r="S188" s="122" t="s">
        <v>94</v>
      </c>
      <c r="T188" s="122" t="s">
        <v>94</v>
      </c>
      <c r="U188" s="122" t="s">
        <v>94</v>
      </c>
      <c r="V188" s="30"/>
      <c r="W188" s="30"/>
    </row>
    <row r="189" spans="1:23" hidden="1" x14ac:dyDescent="0.25">
      <c r="A189" s="26">
        <v>188</v>
      </c>
      <c r="B189" s="26" t="s">
        <v>1475</v>
      </c>
      <c r="C189" s="30" t="s">
        <v>1496</v>
      </c>
      <c r="D189" s="26" t="s">
        <v>29</v>
      </c>
      <c r="E189" s="30" t="s">
        <v>1444</v>
      </c>
      <c r="F189" s="30" t="s">
        <v>23</v>
      </c>
      <c r="G189" s="30" t="s">
        <v>29</v>
      </c>
      <c r="H189" s="30" t="s">
        <v>517</v>
      </c>
      <c r="I189" s="30" t="s">
        <v>518</v>
      </c>
      <c r="J189" s="36">
        <v>44488</v>
      </c>
      <c r="K189" s="30">
        <v>3</v>
      </c>
      <c r="L189" s="30">
        <v>47</v>
      </c>
      <c r="M189" s="30">
        <v>70</v>
      </c>
      <c r="N189" s="23">
        <f>((M189*6000)+(M189*6000)*10%)+8250+((0*150))</f>
        <v>470250</v>
      </c>
      <c r="O189" s="21">
        <f t="shared" si="179"/>
        <v>84700</v>
      </c>
      <c r="P189" s="21">
        <f t="shared" si="180"/>
        <v>145590</v>
      </c>
      <c r="Q189" s="21">
        <f>M189*2100</f>
        <v>147000</v>
      </c>
      <c r="R189" s="14">
        <f t="shared" si="184"/>
        <v>847540</v>
      </c>
      <c r="S189" s="122">
        <v>14520688</v>
      </c>
      <c r="T189" s="130" t="s">
        <v>1686</v>
      </c>
      <c r="U189" s="122" t="s">
        <v>27</v>
      </c>
      <c r="V189" s="30"/>
      <c r="W189" s="30"/>
    </row>
    <row r="190" spans="1:23" x14ac:dyDescent="0.25">
      <c r="A190" s="26">
        <v>189</v>
      </c>
      <c r="B190" s="26" t="s">
        <v>1475</v>
      </c>
      <c r="C190" s="30" t="s">
        <v>1497</v>
      </c>
      <c r="D190" s="26" t="s">
        <v>29</v>
      </c>
      <c r="E190" s="30" t="s">
        <v>30</v>
      </c>
      <c r="F190" s="30" t="s">
        <v>23</v>
      </c>
      <c r="G190" s="30" t="s">
        <v>29</v>
      </c>
      <c r="H190" s="30" t="s">
        <v>263</v>
      </c>
      <c r="I190" s="30" t="s">
        <v>1505</v>
      </c>
      <c r="J190" s="36">
        <v>44488</v>
      </c>
      <c r="K190" s="30">
        <v>8</v>
      </c>
      <c r="L190" s="30">
        <v>179</v>
      </c>
      <c r="M190" s="30">
        <v>179</v>
      </c>
      <c r="N190" s="23">
        <f>((M190*10500)+(M190*10500)*10%)+8250+((0*150))</f>
        <v>2075700</v>
      </c>
      <c r="O190" s="21">
        <f t="shared" si="179"/>
        <v>216590</v>
      </c>
      <c r="P190" s="21">
        <f t="shared" si="180"/>
        <v>367623</v>
      </c>
      <c r="Q190" s="21">
        <f>M190*2100</f>
        <v>375900</v>
      </c>
      <c r="R190" s="14">
        <f t="shared" si="184"/>
        <v>3035813</v>
      </c>
      <c r="S190" s="122" t="s">
        <v>94</v>
      </c>
      <c r="T190" s="122" t="s">
        <v>94</v>
      </c>
      <c r="U190" s="122" t="s">
        <v>94</v>
      </c>
      <c r="V190" s="30"/>
      <c r="W190" s="30"/>
    </row>
    <row r="191" spans="1:23" x14ac:dyDescent="0.25">
      <c r="A191" s="26">
        <v>190</v>
      </c>
      <c r="B191" s="26" t="s">
        <v>1475</v>
      </c>
      <c r="C191" s="30" t="s">
        <v>1498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210</v>
      </c>
      <c r="I191" s="30" t="s">
        <v>516</v>
      </c>
      <c r="J191" s="36">
        <v>44488</v>
      </c>
      <c r="K191" s="30">
        <v>5</v>
      </c>
      <c r="L191" s="30">
        <v>31</v>
      </c>
      <c r="M191" s="30">
        <v>40</v>
      </c>
      <c r="N191" s="23">
        <f>((M191*8500)+(M191*8500)*10%)+8250+((0*150))</f>
        <v>382250</v>
      </c>
      <c r="O191" s="21">
        <f t="shared" ref="O191" si="186">M191*1210</f>
        <v>48400</v>
      </c>
      <c r="P191" s="21">
        <f t="shared" ref="P191" si="187">(M191*2037)+3000</f>
        <v>84480</v>
      </c>
      <c r="Q191" s="21">
        <f t="shared" ref="Q191" si="188">M191*2000</f>
        <v>80000</v>
      </c>
      <c r="R191" s="14">
        <f t="shared" ref="R191" si="189">SUM(N191:Q191)</f>
        <v>595130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x14ac:dyDescent="0.25">
      <c r="A192" s="26">
        <v>191</v>
      </c>
      <c r="B192" s="26" t="s">
        <v>1475</v>
      </c>
      <c r="C192" s="30" t="s">
        <v>1499</v>
      </c>
      <c r="D192" s="26" t="s">
        <v>29</v>
      </c>
      <c r="E192" s="30" t="s">
        <v>30</v>
      </c>
      <c r="F192" s="30" t="s">
        <v>23</v>
      </c>
      <c r="G192" s="30" t="s">
        <v>29</v>
      </c>
      <c r="H192" s="30" t="s">
        <v>171</v>
      </c>
      <c r="I192" s="30" t="s">
        <v>735</v>
      </c>
      <c r="J192" s="36">
        <v>44488</v>
      </c>
      <c r="K192" s="30">
        <v>15</v>
      </c>
      <c r="L192" s="30">
        <v>336</v>
      </c>
      <c r="M192" s="30">
        <v>336</v>
      </c>
      <c r="N192" s="23">
        <f>((M192*12000)+(M192*12000)*10%)+8250+((0*165))</f>
        <v>4443450</v>
      </c>
      <c r="O192" s="21">
        <f t="shared" ref="O192:O193" si="190">M192*1210</f>
        <v>406560</v>
      </c>
      <c r="P192" s="21">
        <f t="shared" ref="P192:P193" si="191">(M192*2037)+3000</f>
        <v>687432</v>
      </c>
      <c r="Q192" s="21">
        <f>M192*2100</f>
        <v>705600</v>
      </c>
      <c r="R192" s="14">
        <f t="shared" ref="R192" si="192">SUM(N192:Q192)</f>
        <v>6243042</v>
      </c>
      <c r="S192" s="122" t="s">
        <v>94</v>
      </c>
      <c r="T192" s="122" t="s">
        <v>94</v>
      </c>
      <c r="U192" s="122" t="s">
        <v>94</v>
      </c>
      <c r="V192" s="30"/>
      <c r="W192" s="30"/>
    </row>
    <row r="193" spans="1:23" x14ac:dyDescent="0.25">
      <c r="A193" s="26">
        <v>192</v>
      </c>
      <c r="B193" s="26" t="s">
        <v>1475</v>
      </c>
      <c r="C193" s="30" t="s">
        <v>1500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50</v>
      </c>
      <c r="I193" s="30" t="s">
        <v>58</v>
      </c>
      <c r="J193" s="36">
        <v>44488</v>
      </c>
      <c r="K193" s="30">
        <v>3</v>
      </c>
      <c r="L193" s="30">
        <v>21</v>
      </c>
      <c r="M193" s="30">
        <v>27</v>
      </c>
      <c r="N193" s="23">
        <f>((M193*31000)+(M193*31000)*10%)+8250+((0*150))</f>
        <v>928950</v>
      </c>
      <c r="O193" s="21">
        <f t="shared" si="190"/>
        <v>32670</v>
      </c>
      <c r="P193" s="21">
        <f t="shared" si="191"/>
        <v>57999</v>
      </c>
      <c r="Q193" s="21">
        <f t="shared" ref="Q193:Q203" si="193">M193*2000</f>
        <v>54000</v>
      </c>
      <c r="R193" s="14">
        <f t="shared" ref="R193" si="194">SUM(N193:Q193)</f>
        <v>1073619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 t="s">
        <v>1475</v>
      </c>
      <c r="C194" s="30" t="s">
        <v>1501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171</v>
      </c>
      <c r="I194" s="30" t="s">
        <v>735</v>
      </c>
      <c r="J194" s="36">
        <v>44488</v>
      </c>
      <c r="K194" s="30">
        <v>2</v>
      </c>
      <c r="L194" s="30">
        <v>49</v>
      </c>
      <c r="M194" s="30">
        <v>49</v>
      </c>
      <c r="N194" s="23">
        <f>((M194*12000)+(M194*12000)*10%)+8250+((0*165))</f>
        <v>655050</v>
      </c>
      <c r="O194" s="21">
        <f t="shared" ref="O194" si="195">M194*1210</f>
        <v>59290</v>
      </c>
      <c r="P194" s="21">
        <f t="shared" ref="P194" si="196">(M194*2037)+3000</f>
        <v>102813</v>
      </c>
      <c r="Q194" s="21">
        <f t="shared" si="193"/>
        <v>98000</v>
      </c>
      <c r="R194" s="14">
        <f t="shared" ref="R194" si="197">SUM(N194:Q194)</f>
        <v>915153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1475</v>
      </c>
      <c r="C195" s="30" t="s">
        <v>1502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76</v>
      </c>
      <c r="I195" s="30" t="s">
        <v>1212</v>
      </c>
      <c r="J195" s="36">
        <v>44488</v>
      </c>
      <c r="K195" s="30">
        <v>4</v>
      </c>
      <c r="L195" s="30">
        <v>53</v>
      </c>
      <c r="M195" s="30">
        <v>63</v>
      </c>
      <c r="N195" s="23">
        <f>((M195*19000)+(M195*19000)*10%)+8250+((M195*150))</f>
        <v>1334400</v>
      </c>
      <c r="O195" s="21">
        <f t="shared" ref="O195:O209" si="198">M195*1210</f>
        <v>76230</v>
      </c>
      <c r="P195" s="21">
        <f t="shared" ref="P195:P209" si="199">(M195*2037)+3000</f>
        <v>131331</v>
      </c>
      <c r="Q195" s="21">
        <f t="shared" si="193"/>
        <v>126000</v>
      </c>
      <c r="R195" s="14">
        <f t="shared" ref="R195:R209" si="200">SUM(N195:Q195)</f>
        <v>1667961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hidden="1" x14ac:dyDescent="0.25">
      <c r="A196" s="26">
        <v>195</v>
      </c>
      <c r="B196" s="26" t="s">
        <v>1474</v>
      </c>
      <c r="C196" s="30" t="s">
        <v>1628</v>
      </c>
      <c r="D196" s="26" t="s">
        <v>21</v>
      </c>
      <c r="E196" s="30" t="s">
        <v>1317</v>
      </c>
      <c r="F196" s="30" t="s">
        <v>23</v>
      </c>
      <c r="G196" s="30" t="s">
        <v>21</v>
      </c>
      <c r="H196" s="30" t="s">
        <v>171</v>
      </c>
      <c r="I196" s="30" t="s">
        <v>189</v>
      </c>
      <c r="J196" s="36">
        <v>44489</v>
      </c>
      <c r="K196" s="30">
        <v>2</v>
      </c>
      <c r="L196" s="30">
        <v>19</v>
      </c>
      <c r="M196" s="30">
        <v>19</v>
      </c>
      <c r="N196" s="23">
        <f>((M196*6500)+(M196*6500)*10%)+8250+((0*150))</f>
        <v>144100</v>
      </c>
      <c r="O196" s="21">
        <f>M196*869</f>
        <v>16511</v>
      </c>
      <c r="P196" s="21">
        <f>(M196*1153)+20000</f>
        <v>41907</v>
      </c>
      <c r="Q196" s="21">
        <f>M196*1100</f>
        <v>20900</v>
      </c>
      <c r="R196" s="14">
        <f t="shared" si="200"/>
        <v>223418</v>
      </c>
      <c r="S196" s="122">
        <v>224000</v>
      </c>
      <c r="T196" s="130" t="s">
        <v>1645</v>
      </c>
      <c r="U196" s="122" t="s">
        <v>27</v>
      </c>
      <c r="V196" s="30"/>
      <c r="W196" s="30"/>
    </row>
    <row r="197" spans="1:23" x14ac:dyDescent="0.25">
      <c r="A197" s="26">
        <v>196</v>
      </c>
      <c r="B197" s="26" t="s">
        <v>1475</v>
      </c>
      <c r="C197" s="30" t="s">
        <v>1510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60</v>
      </c>
      <c r="I197" s="30" t="s">
        <v>453</v>
      </c>
      <c r="J197" s="140">
        <v>44489</v>
      </c>
      <c r="K197" s="30">
        <v>1</v>
      </c>
      <c r="L197" s="30">
        <v>11</v>
      </c>
      <c r="M197" s="30">
        <v>11</v>
      </c>
      <c r="N197" s="23">
        <f>((M197*14500)+(M197*14500)*10%)+8250+((0*150))</f>
        <v>183700</v>
      </c>
      <c r="O197" s="21">
        <f t="shared" si="198"/>
        <v>13310</v>
      </c>
      <c r="P197" s="21">
        <f t="shared" si="199"/>
        <v>25407</v>
      </c>
      <c r="Q197" s="21">
        <f t="shared" si="193"/>
        <v>22000</v>
      </c>
      <c r="R197" s="14">
        <f t="shared" si="200"/>
        <v>244417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1475</v>
      </c>
      <c r="C198" s="30" t="s">
        <v>1511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60</v>
      </c>
      <c r="I198" s="30" t="s">
        <v>453</v>
      </c>
      <c r="J198" s="140">
        <v>44489</v>
      </c>
      <c r="K198" s="30">
        <v>1</v>
      </c>
      <c r="L198" s="30">
        <v>32</v>
      </c>
      <c r="M198" s="30">
        <v>32</v>
      </c>
      <c r="N198" s="23">
        <f>((M198*14500)+(M198*14500)*10%)+8250+((0*150))</f>
        <v>518650</v>
      </c>
      <c r="O198" s="21">
        <f t="shared" si="198"/>
        <v>38720</v>
      </c>
      <c r="P198" s="21">
        <f t="shared" si="199"/>
        <v>68184</v>
      </c>
      <c r="Q198" s="21">
        <f t="shared" si="193"/>
        <v>64000</v>
      </c>
      <c r="R198" s="14">
        <f t="shared" si="200"/>
        <v>689554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1475</v>
      </c>
      <c r="C199" s="30" t="s">
        <v>1512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72</v>
      </c>
      <c r="I199" s="30" t="s">
        <v>192</v>
      </c>
      <c r="J199" s="140">
        <v>44489</v>
      </c>
      <c r="K199" s="30">
        <v>9</v>
      </c>
      <c r="L199" s="30">
        <v>80</v>
      </c>
      <c r="M199" s="30">
        <v>86</v>
      </c>
      <c r="N199" s="23">
        <f>((M199*16500)+(M199*16500)*10%)+8250+((0*150))</f>
        <v>1569150</v>
      </c>
      <c r="O199" s="21">
        <f t="shared" si="198"/>
        <v>104060</v>
      </c>
      <c r="P199" s="21">
        <f t="shared" si="199"/>
        <v>178182</v>
      </c>
      <c r="Q199" s="21">
        <f t="shared" si="193"/>
        <v>172000</v>
      </c>
      <c r="R199" s="14">
        <f t="shared" si="200"/>
        <v>2023392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1475</v>
      </c>
      <c r="C200" s="30" t="s">
        <v>1513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58</v>
      </c>
      <c r="J200" s="140">
        <v>44489</v>
      </c>
      <c r="K200" s="30">
        <v>5</v>
      </c>
      <c r="L200" s="30">
        <v>40</v>
      </c>
      <c r="M200" s="30">
        <v>40</v>
      </c>
      <c r="N200" s="23">
        <f>((M200*31000)+(M200*31000)*10%)+8250+((0*150))</f>
        <v>1372250</v>
      </c>
      <c r="O200" s="21">
        <f t="shared" si="198"/>
        <v>48400</v>
      </c>
      <c r="P200" s="21">
        <f t="shared" si="199"/>
        <v>84480</v>
      </c>
      <c r="Q200" s="21">
        <f t="shared" si="193"/>
        <v>80000</v>
      </c>
      <c r="R200" s="14">
        <f t="shared" si="200"/>
        <v>1585130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1514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101</v>
      </c>
      <c r="I201" s="30" t="s">
        <v>999</v>
      </c>
      <c r="J201" s="140">
        <v>44489</v>
      </c>
      <c r="K201" s="30">
        <v>1</v>
      </c>
      <c r="L201" s="30">
        <v>16</v>
      </c>
      <c r="M201" s="30">
        <v>16</v>
      </c>
      <c r="N201" s="23">
        <f>((M201*36000)+(M201*36000)*10%)+8250+((M201*165))</f>
        <v>644490</v>
      </c>
      <c r="O201" s="21">
        <f t="shared" si="198"/>
        <v>19360</v>
      </c>
      <c r="P201" s="21">
        <f t="shared" si="199"/>
        <v>35592</v>
      </c>
      <c r="Q201" s="21">
        <f t="shared" si="193"/>
        <v>32000</v>
      </c>
      <c r="R201" s="14">
        <f t="shared" si="200"/>
        <v>731442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1515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109</v>
      </c>
      <c r="I202" s="30" t="s">
        <v>1373</v>
      </c>
      <c r="J202" s="140">
        <v>44489</v>
      </c>
      <c r="K202" s="30">
        <v>1</v>
      </c>
      <c r="L202" s="30">
        <v>11</v>
      </c>
      <c r="M202" s="30">
        <v>20</v>
      </c>
      <c r="N202" s="23">
        <f>((M202*37400)+(M202*37400)*10%)+8250+((0*150))</f>
        <v>831050</v>
      </c>
      <c r="O202" s="21">
        <f t="shared" si="198"/>
        <v>24200</v>
      </c>
      <c r="P202" s="21">
        <f t="shared" si="199"/>
        <v>43740</v>
      </c>
      <c r="Q202" s="21">
        <f t="shared" si="193"/>
        <v>40000</v>
      </c>
      <c r="R202" s="14">
        <f t="shared" si="200"/>
        <v>938990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1516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54</v>
      </c>
      <c r="I203" s="30" t="s">
        <v>110</v>
      </c>
      <c r="J203" s="140">
        <v>44489</v>
      </c>
      <c r="K203" s="30">
        <v>1</v>
      </c>
      <c r="L203" s="30">
        <v>11</v>
      </c>
      <c r="M203" s="30">
        <v>16</v>
      </c>
      <c r="N203" s="23">
        <f>((M203*58500)+(M203*58500)*10%)+8250+((0*150))</f>
        <v>1037850</v>
      </c>
      <c r="O203" s="21">
        <f t="shared" si="198"/>
        <v>19360</v>
      </c>
      <c r="P203" s="21">
        <f t="shared" si="199"/>
        <v>35592</v>
      </c>
      <c r="Q203" s="21">
        <f t="shared" si="193"/>
        <v>32000</v>
      </c>
      <c r="R203" s="14">
        <f t="shared" si="200"/>
        <v>1124802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x14ac:dyDescent="0.25">
      <c r="A204" s="26">
        <v>203</v>
      </c>
      <c r="B204" s="26" t="s">
        <v>1474</v>
      </c>
      <c r="C204" s="30" t="s">
        <v>1517</v>
      </c>
      <c r="D204" s="26" t="s">
        <v>29</v>
      </c>
      <c r="E204" s="30" t="s">
        <v>30</v>
      </c>
      <c r="F204" s="30" t="s">
        <v>23</v>
      </c>
      <c r="G204" s="30" t="s">
        <v>29</v>
      </c>
      <c r="H204" s="30" t="s">
        <v>231</v>
      </c>
      <c r="I204" s="30" t="s">
        <v>583</v>
      </c>
      <c r="J204" s="140">
        <v>44489</v>
      </c>
      <c r="K204" s="30">
        <v>9</v>
      </c>
      <c r="L204" s="30">
        <v>201</v>
      </c>
      <c r="M204" s="30">
        <v>201</v>
      </c>
      <c r="N204" s="23">
        <f>((M204*24000)+(M204*24000)*10%)+8250+((0*165))</f>
        <v>5314650</v>
      </c>
      <c r="O204" s="21">
        <f t="shared" si="198"/>
        <v>243210</v>
      </c>
      <c r="P204" s="21">
        <f t="shared" si="199"/>
        <v>412437</v>
      </c>
      <c r="Q204" s="21">
        <f>M204*2100</f>
        <v>422100</v>
      </c>
      <c r="R204" s="14">
        <f t="shared" si="200"/>
        <v>6392397</v>
      </c>
      <c r="S204" s="122" t="s">
        <v>94</v>
      </c>
      <c r="T204" s="122" t="s">
        <v>94</v>
      </c>
      <c r="U204" s="122" t="s">
        <v>94</v>
      </c>
      <c r="V204" s="30"/>
      <c r="W204" s="30"/>
    </row>
    <row r="205" spans="1:23" x14ac:dyDescent="0.25">
      <c r="A205" s="26">
        <v>204</v>
      </c>
      <c r="B205" s="26" t="s">
        <v>1474</v>
      </c>
      <c r="C205" s="30" t="s">
        <v>1518</v>
      </c>
      <c r="D205" s="26" t="s">
        <v>29</v>
      </c>
      <c r="E205" s="30" t="s">
        <v>631</v>
      </c>
      <c r="F205" s="30" t="s">
        <v>23</v>
      </c>
      <c r="G205" s="30" t="s">
        <v>29</v>
      </c>
      <c r="H205" s="30" t="s">
        <v>69</v>
      </c>
      <c r="I205" s="30" t="s">
        <v>70</v>
      </c>
      <c r="J205" s="140">
        <v>44489</v>
      </c>
      <c r="K205" s="30">
        <v>12</v>
      </c>
      <c r="L205" s="30">
        <v>247</v>
      </c>
      <c r="M205" s="30">
        <v>247</v>
      </c>
      <c r="N205" s="23">
        <f>((M205*11000)+(M205*11000)*10%)+8250+((0*165))</f>
        <v>2996950</v>
      </c>
      <c r="O205" s="21">
        <f t="shared" si="198"/>
        <v>298870</v>
      </c>
      <c r="P205" s="21">
        <f t="shared" si="199"/>
        <v>506139</v>
      </c>
      <c r="Q205" s="21">
        <f>M205*500</f>
        <v>123500</v>
      </c>
      <c r="R205" s="14">
        <f t="shared" si="200"/>
        <v>3925459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x14ac:dyDescent="0.25">
      <c r="A206" s="26">
        <v>205</v>
      </c>
      <c r="B206" s="26" t="s">
        <v>1474</v>
      </c>
      <c r="C206" s="30" t="s">
        <v>1519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281</v>
      </c>
      <c r="I206" s="30" t="s">
        <v>998</v>
      </c>
      <c r="J206" s="140">
        <v>44489</v>
      </c>
      <c r="K206" s="30">
        <v>14</v>
      </c>
      <c r="L206" s="30">
        <v>260</v>
      </c>
      <c r="M206" s="30">
        <v>260</v>
      </c>
      <c r="N206" s="23">
        <f>((M206*14000)+(M206*14000)*10%)+8250+((0*150))</f>
        <v>4012250</v>
      </c>
      <c r="O206" s="21">
        <f t="shared" si="198"/>
        <v>314600</v>
      </c>
      <c r="P206" s="21">
        <f t="shared" si="199"/>
        <v>532620</v>
      </c>
      <c r="Q206" s="21">
        <f t="shared" ref="Q206:Q208" si="201">M206*2000</f>
        <v>520000</v>
      </c>
      <c r="R206" s="14">
        <f t="shared" si="200"/>
        <v>5379470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1474</v>
      </c>
      <c r="C207" s="30" t="s">
        <v>1520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235</v>
      </c>
      <c r="I207" s="30" t="s">
        <v>236</v>
      </c>
      <c r="J207" s="140">
        <v>44489</v>
      </c>
      <c r="K207" s="30">
        <v>2</v>
      </c>
      <c r="L207" s="30">
        <v>20</v>
      </c>
      <c r="M207" s="30">
        <v>26</v>
      </c>
      <c r="N207" s="23">
        <f>((M207*35500)+(M207*35500)*10%)+8250+((M207*165))</f>
        <v>1027840</v>
      </c>
      <c r="O207" s="21">
        <f t="shared" si="198"/>
        <v>31460</v>
      </c>
      <c r="P207" s="21">
        <f t="shared" si="199"/>
        <v>55962</v>
      </c>
      <c r="Q207" s="21">
        <f t="shared" si="201"/>
        <v>52000</v>
      </c>
      <c r="R207" s="14">
        <f t="shared" si="200"/>
        <v>1167262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1474</v>
      </c>
      <c r="C208" s="30" t="s">
        <v>1521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1197</v>
      </c>
      <c r="I208" s="30" t="s">
        <v>128</v>
      </c>
      <c r="J208" s="140">
        <v>44489</v>
      </c>
      <c r="K208" s="30">
        <v>3</v>
      </c>
      <c r="L208" s="30">
        <v>44</v>
      </c>
      <c r="M208" s="30">
        <v>44</v>
      </c>
      <c r="N208" s="23">
        <f>((M208*46400)+(M208*46400)*10%)+8250+((0*150))</f>
        <v>2254010</v>
      </c>
      <c r="O208" s="21">
        <f t="shared" si="198"/>
        <v>53240</v>
      </c>
      <c r="P208" s="21">
        <f t="shared" si="199"/>
        <v>92628</v>
      </c>
      <c r="Q208" s="21">
        <f t="shared" si="201"/>
        <v>88000</v>
      </c>
      <c r="R208" s="14">
        <f t="shared" si="200"/>
        <v>2487878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x14ac:dyDescent="0.25">
      <c r="A209" s="26">
        <v>208</v>
      </c>
      <c r="B209" s="26" t="s">
        <v>1474</v>
      </c>
      <c r="C209" s="30" t="s">
        <v>1522</v>
      </c>
      <c r="D209" s="26" t="s">
        <v>29</v>
      </c>
      <c r="E209" s="30" t="s">
        <v>30</v>
      </c>
      <c r="F209" s="30" t="s">
        <v>23</v>
      </c>
      <c r="G209" s="30" t="s">
        <v>29</v>
      </c>
      <c r="H209" s="30" t="s">
        <v>79</v>
      </c>
      <c r="I209" s="30" t="s">
        <v>654</v>
      </c>
      <c r="J209" s="140">
        <v>44489</v>
      </c>
      <c r="K209" s="30">
        <v>13</v>
      </c>
      <c r="L209" s="30">
        <v>272</v>
      </c>
      <c r="M209" s="30">
        <v>272</v>
      </c>
      <c r="N209" s="23">
        <f>((M209*15000)+(M209*15000)*10%)+8250+((0*150))</f>
        <v>4496250</v>
      </c>
      <c r="O209" s="21">
        <f t="shared" si="198"/>
        <v>329120</v>
      </c>
      <c r="P209" s="21">
        <f t="shared" si="199"/>
        <v>557064</v>
      </c>
      <c r="Q209" s="21">
        <f>M209*2100</f>
        <v>571200</v>
      </c>
      <c r="R209" s="14">
        <f t="shared" si="200"/>
        <v>5953634</v>
      </c>
      <c r="S209" s="122" t="s">
        <v>94</v>
      </c>
      <c r="T209" s="122" t="s">
        <v>94</v>
      </c>
      <c r="U209" s="122" t="s">
        <v>94</v>
      </c>
      <c r="V209" s="30"/>
      <c r="W209" s="30"/>
    </row>
    <row r="210" spans="1:23" hidden="1" x14ac:dyDescent="0.25">
      <c r="A210" s="26">
        <v>209</v>
      </c>
      <c r="B210" s="26" t="s">
        <v>1475</v>
      </c>
      <c r="C210" s="30" t="s">
        <v>1523</v>
      </c>
      <c r="D210" s="26" t="s">
        <v>29</v>
      </c>
      <c r="E210" s="30" t="s">
        <v>1444</v>
      </c>
      <c r="F210" s="30" t="s">
        <v>23</v>
      </c>
      <c r="G210" s="30" t="s">
        <v>29</v>
      </c>
      <c r="H210" s="30" t="s">
        <v>101</v>
      </c>
      <c r="I210" s="30" t="s">
        <v>102</v>
      </c>
      <c r="J210" s="140">
        <v>44490</v>
      </c>
      <c r="K210" s="30">
        <v>1</v>
      </c>
      <c r="L210" s="30">
        <v>24</v>
      </c>
      <c r="M210" s="30">
        <v>24</v>
      </c>
      <c r="N210" s="23">
        <f>((M210*36000)+(M210*36000)*10%)+8250+((M210*165))</f>
        <v>962610</v>
      </c>
      <c r="O210" s="21">
        <f t="shared" ref="O210" si="202">M210*1210</f>
        <v>29040</v>
      </c>
      <c r="P210" s="21">
        <f t="shared" ref="P210" si="203">(M210*2037)+3000</f>
        <v>51888</v>
      </c>
      <c r="Q210" s="21">
        <f>M210*2100</f>
        <v>50400</v>
      </c>
      <c r="R210" s="14">
        <f t="shared" ref="R210" si="204">SUM(N210:Q210)</f>
        <v>1093938</v>
      </c>
      <c r="S210" s="122">
        <v>14520688</v>
      </c>
      <c r="T210" s="130" t="s">
        <v>1686</v>
      </c>
      <c r="U210" s="122" t="s">
        <v>27</v>
      </c>
      <c r="V210" s="30"/>
      <c r="W210" s="30"/>
    </row>
    <row r="211" spans="1:23" x14ac:dyDescent="0.25">
      <c r="A211" s="26">
        <v>210</v>
      </c>
      <c r="B211" s="26" t="s">
        <v>1474</v>
      </c>
      <c r="C211" s="30" t="s">
        <v>1524</v>
      </c>
      <c r="D211" s="26" t="s">
        <v>29</v>
      </c>
      <c r="E211" s="30" t="s">
        <v>631</v>
      </c>
      <c r="F211" s="30" t="s">
        <v>23</v>
      </c>
      <c r="G211" s="30" t="s">
        <v>29</v>
      </c>
      <c r="H211" s="30" t="s">
        <v>104</v>
      </c>
      <c r="I211" s="30" t="s">
        <v>105</v>
      </c>
      <c r="J211" s="140">
        <v>44490</v>
      </c>
      <c r="K211" s="30">
        <v>4</v>
      </c>
      <c r="L211" s="30">
        <v>41</v>
      </c>
      <c r="M211" s="30">
        <v>41</v>
      </c>
      <c r="N211" s="23">
        <f>((M211*35000)+(M211*35000)*10%)+8250+((M211*165))</f>
        <v>1593515</v>
      </c>
      <c r="O211" s="21">
        <f t="shared" ref="O211" si="205">M211*1210</f>
        <v>49610</v>
      </c>
      <c r="P211" s="21">
        <f t="shared" ref="P211" si="206">(M211*2037)+3000</f>
        <v>86517</v>
      </c>
      <c r="Q211" s="21">
        <f>M211*500</f>
        <v>20500</v>
      </c>
      <c r="R211" s="14">
        <f t="shared" ref="R211" si="207">SUM(N211:Q211)</f>
        <v>1750142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hidden="1" x14ac:dyDescent="0.25">
      <c r="A212" s="26">
        <v>211</v>
      </c>
      <c r="B212" s="26" t="s">
        <v>1474</v>
      </c>
      <c r="C212" s="30" t="s">
        <v>1525</v>
      </c>
      <c r="D212" s="26" t="s">
        <v>29</v>
      </c>
      <c r="E212" s="30" t="s">
        <v>1444</v>
      </c>
      <c r="F212" s="30" t="s">
        <v>23</v>
      </c>
      <c r="G212" s="30" t="s">
        <v>29</v>
      </c>
      <c r="H212" s="30" t="s">
        <v>79</v>
      </c>
      <c r="I212" s="30" t="s">
        <v>80</v>
      </c>
      <c r="J212" s="140">
        <v>44490</v>
      </c>
      <c r="K212" s="30">
        <v>2</v>
      </c>
      <c r="L212" s="30">
        <v>59</v>
      </c>
      <c r="M212" s="30">
        <v>59</v>
      </c>
      <c r="N212" s="23">
        <f>((M212*15000)+(M212*15000)*10%)+8250+((0*150))</f>
        <v>981750</v>
      </c>
      <c r="O212" s="21">
        <f t="shared" ref="O212:O213" si="208">M212*1210</f>
        <v>71390</v>
      </c>
      <c r="P212" s="21">
        <f t="shared" ref="P212:P213" si="209">(M212*2037)+3000</f>
        <v>123183</v>
      </c>
      <c r="Q212" s="21">
        <f t="shared" ref="Q212:Q215" si="210">M212*2100</f>
        <v>123900</v>
      </c>
      <c r="R212" s="14">
        <f t="shared" ref="R212:R213" si="211">SUM(N212:Q212)</f>
        <v>1300223</v>
      </c>
      <c r="S212" s="122">
        <v>14520688</v>
      </c>
      <c r="T212" s="130" t="s">
        <v>1686</v>
      </c>
      <c r="U212" s="122" t="s">
        <v>27</v>
      </c>
      <c r="V212" s="30"/>
      <c r="W212" s="30"/>
    </row>
    <row r="213" spans="1:23" hidden="1" x14ac:dyDescent="0.25">
      <c r="A213" s="26">
        <v>212</v>
      </c>
      <c r="B213" s="26" t="s">
        <v>1474</v>
      </c>
      <c r="C213" s="30" t="s">
        <v>1526</v>
      </c>
      <c r="D213" s="26" t="s">
        <v>29</v>
      </c>
      <c r="E213" s="30" t="s">
        <v>1444</v>
      </c>
      <c r="F213" s="30" t="s">
        <v>23</v>
      </c>
      <c r="G213" s="30" t="s">
        <v>29</v>
      </c>
      <c r="H213" s="30" t="s">
        <v>184</v>
      </c>
      <c r="I213" s="30" t="s">
        <v>185</v>
      </c>
      <c r="J213" s="140">
        <v>44490</v>
      </c>
      <c r="K213" s="30">
        <v>1</v>
      </c>
      <c r="L213" s="30">
        <v>13</v>
      </c>
      <c r="M213" s="30">
        <v>13</v>
      </c>
      <c r="N213" s="23">
        <f>((M213*14000)+(M213*14000)*10%)+8250+((0*150))</f>
        <v>208450</v>
      </c>
      <c r="O213" s="21">
        <f t="shared" si="208"/>
        <v>15730</v>
      </c>
      <c r="P213" s="21">
        <f t="shared" si="209"/>
        <v>29481</v>
      </c>
      <c r="Q213" s="21">
        <f t="shared" si="210"/>
        <v>27300</v>
      </c>
      <c r="R213" s="14">
        <f t="shared" si="211"/>
        <v>280961</v>
      </c>
      <c r="S213" s="122">
        <v>14520688</v>
      </c>
      <c r="T213" s="130" t="s">
        <v>1686</v>
      </c>
      <c r="U213" s="122" t="s">
        <v>27</v>
      </c>
      <c r="V213" s="30"/>
      <c r="W213" s="30"/>
    </row>
    <row r="214" spans="1:23" hidden="1" x14ac:dyDescent="0.25">
      <c r="A214" s="26">
        <v>213</v>
      </c>
      <c r="B214" s="26" t="s">
        <v>1474</v>
      </c>
      <c r="C214" s="30" t="s">
        <v>1527</v>
      </c>
      <c r="D214" s="26" t="s">
        <v>29</v>
      </c>
      <c r="E214" s="30" t="s">
        <v>1444</v>
      </c>
      <c r="F214" s="30" t="s">
        <v>23</v>
      </c>
      <c r="G214" s="30" t="s">
        <v>29</v>
      </c>
      <c r="H214" s="30" t="s">
        <v>79</v>
      </c>
      <c r="I214" s="30" t="s">
        <v>80</v>
      </c>
      <c r="J214" s="140">
        <v>44490</v>
      </c>
      <c r="K214" s="30">
        <v>3</v>
      </c>
      <c r="L214" s="30">
        <v>109</v>
      </c>
      <c r="M214" s="30">
        <v>109</v>
      </c>
      <c r="N214" s="23">
        <f>((M214*15000)+(M214*15000)*10%)+8250+((0*150))</f>
        <v>1806750</v>
      </c>
      <c r="O214" s="21">
        <f t="shared" ref="O214" si="212">M214*1210</f>
        <v>131890</v>
      </c>
      <c r="P214" s="21">
        <f t="shared" ref="P214" si="213">(M214*2037)+3000</f>
        <v>225033</v>
      </c>
      <c r="Q214" s="21">
        <f t="shared" si="210"/>
        <v>228900</v>
      </c>
      <c r="R214" s="14">
        <f t="shared" ref="R214" si="214">SUM(N214:Q214)</f>
        <v>2392573</v>
      </c>
      <c r="S214" s="122">
        <v>14520688</v>
      </c>
      <c r="T214" s="130" t="s">
        <v>1686</v>
      </c>
      <c r="U214" s="122" t="s">
        <v>27</v>
      </c>
      <c r="V214" s="30"/>
      <c r="W214" s="30"/>
    </row>
    <row r="215" spans="1:23" hidden="1" x14ac:dyDescent="0.25">
      <c r="A215" s="26">
        <v>214</v>
      </c>
      <c r="B215" s="26" t="s">
        <v>1474</v>
      </c>
      <c r="C215" s="30" t="s">
        <v>1528</v>
      </c>
      <c r="D215" s="26" t="s">
        <v>29</v>
      </c>
      <c r="E215" s="30" t="s">
        <v>1444</v>
      </c>
      <c r="F215" s="30" t="s">
        <v>23</v>
      </c>
      <c r="G215" s="30" t="s">
        <v>29</v>
      </c>
      <c r="H215" s="30" t="s">
        <v>54</v>
      </c>
      <c r="I215" s="30" t="s">
        <v>1548</v>
      </c>
      <c r="J215" s="140">
        <v>44490</v>
      </c>
      <c r="K215" s="30">
        <v>1</v>
      </c>
      <c r="L215" s="30">
        <v>11</v>
      </c>
      <c r="M215" s="30">
        <v>11</v>
      </c>
      <c r="N215" s="23">
        <f>((M215*58500)+(M215*58500)*10%)+8250+((0*150))</f>
        <v>716100</v>
      </c>
      <c r="O215" s="21">
        <f t="shared" ref="O215:O218" si="215">M215*1210</f>
        <v>13310</v>
      </c>
      <c r="P215" s="21">
        <f t="shared" ref="P215:P218" si="216">(M215*2037)+3000</f>
        <v>25407</v>
      </c>
      <c r="Q215" s="21">
        <f t="shared" si="210"/>
        <v>23100</v>
      </c>
      <c r="R215" s="14">
        <f t="shared" ref="R215:R218" si="217">SUM(N215:Q215)</f>
        <v>777917</v>
      </c>
      <c r="S215" s="122">
        <v>14520688</v>
      </c>
      <c r="T215" s="130" t="s">
        <v>1686</v>
      </c>
      <c r="U215" s="122" t="s">
        <v>27</v>
      </c>
      <c r="V215" s="30"/>
      <c r="W215" s="30"/>
    </row>
    <row r="216" spans="1:23" hidden="1" x14ac:dyDescent="0.25">
      <c r="A216" s="26">
        <v>215</v>
      </c>
      <c r="B216" s="26" t="s">
        <v>1474</v>
      </c>
      <c r="C216" s="30" t="s">
        <v>1629</v>
      </c>
      <c r="D216" s="26" t="s">
        <v>21</v>
      </c>
      <c r="E216" s="30" t="s">
        <v>1630</v>
      </c>
      <c r="F216" s="30" t="s">
        <v>23</v>
      </c>
      <c r="G216" s="30" t="s">
        <v>21</v>
      </c>
      <c r="H216" s="30" t="s">
        <v>184</v>
      </c>
      <c r="I216" s="30" t="s">
        <v>1339</v>
      </c>
      <c r="J216" s="36">
        <v>44491</v>
      </c>
      <c r="K216" s="30">
        <v>1</v>
      </c>
      <c r="L216" s="30">
        <v>18</v>
      </c>
      <c r="M216" s="30">
        <v>18</v>
      </c>
      <c r="N216" s="23">
        <f>((M216*16800)+(M216*16800)*10%)+8250+((0*150))</f>
        <v>340890</v>
      </c>
      <c r="O216" s="21">
        <f>M216*869</f>
        <v>15642</v>
      </c>
      <c r="P216" s="21">
        <f>(M216*1153)+20000</f>
        <v>40754</v>
      </c>
      <c r="Q216" s="21">
        <f>M216*1100</f>
        <v>19800</v>
      </c>
      <c r="R216" s="14">
        <f t="shared" si="217"/>
        <v>417086</v>
      </c>
      <c r="S216" s="122">
        <v>435950</v>
      </c>
      <c r="T216" s="130" t="s">
        <v>1646</v>
      </c>
      <c r="U216" s="122" t="s">
        <v>27</v>
      </c>
      <c r="V216" s="30"/>
      <c r="W216" s="30"/>
    </row>
    <row r="217" spans="1:23" x14ac:dyDescent="0.25">
      <c r="A217" s="26">
        <v>216</v>
      </c>
      <c r="B217" s="26" t="s">
        <v>1475</v>
      </c>
      <c r="C217" s="30" t="s">
        <v>1529</v>
      </c>
      <c r="D217" s="26" t="s">
        <v>29</v>
      </c>
      <c r="E217" s="30" t="s">
        <v>815</v>
      </c>
      <c r="F217" s="30" t="s">
        <v>23</v>
      </c>
      <c r="G217" s="30" t="s">
        <v>29</v>
      </c>
      <c r="H217" s="30" t="s">
        <v>76</v>
      </c>
      <c r="I217" s="30" t="s">
        <v>1212</v>
      </c>
      <c r="J217" s="140">
        <v>44491</v>
      </c>
      <c r="K217" s="30">
        <v>5</v>
      </c>
      <c r="L217" s="30">
        <v>85</v>
      </c>
      <c r="M217" s="30">
        <v>85</v>
      </c>
      <c r="N217" s="23">
        <f>((M217*19000)+(M217*19000)*10%)+8250+((M217*150))</f>
        <v>1797500</v>
      </c>
      <c r="O217" s="21">
        <f t="shared" si="215"/>
        <v>102850</v>
      </c>
      <c r="P217" s="21">
        <f t="shared" si="216"/>
        <v>176145</v>
      </c>
      <c r="Q217" s="21">
        <f t="shared" ref="Q217" si="218">M217*2000</f>
        <v>170000</v>
      </c>
      <c r="R217" s="14">
        <f t="shared" si="217"/>
        <v>2246495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x14ac:dyDescent="0.25">
      <c r="A218" s="26">
        <v>217</v>
      </c>
      <c r="B218" s="26" t="s">
        <v>1475</v>
      </c>
      <c r="C218" s="30" t="s">
        <v>1530</v>
      </c>
      <c r="D218" s="26" t="s">
        <v>29</v>
      </c>
      <c r="E218" s="30" t="s">
        <v>30</v>
      </c>
      <c r="F218" s="30" t="s">
        <v>23</v>
      </c>
      <c r="G218" s="30" t="s">
        <v>29</v>
      </c>
      <c r="H218" s="30" t="s">
        <v>210</v>
      </c>
      <c r="I218" s="30" t="s">
        <v>516</v>
      </c>
      <c r="J218" s="140">
        <v>44491</v>
      </c>
      <c r="K218" s="30">
        <v>5</v>
      </c>
      <c r="L218" s="30">
        <v>77</v>
      </c>
      <c r="M218" s="30">
        <v>77</v>
      </c>
      <c r="N218" s="23">
        <f>((M218*8500)+(M218*8500)*10%)+8250+((0*150))</f>
        <v>728200</v>
      </c>
      <c r="O218" s="21">
        <f t="shared" si="215"/>
        <v>93170</v>
      </c>
      <c r="P218" s="21">
        <f t="shared" si="216"/>
        <v>159849</v>
      </c>
      <c r="Q218" s="21">
        <f>M218*2100</f>
        <v>161700</v>
      </c>
      <c r="R218" s="14">
        <f t="shared" si="217"/>
        <v>1142919</v>
      </c>
      <c r="S218" s="122" t="s">
        <v>94</v>
      </c>
      <c r="T218" s="122" t="s">
        <v>94</v>
      </c>
      <c r="U218" s="122" t="s">
        <v>94</v>
      </c>
      <c r="V218" s="30"/>
      <c r="W218" s="30"/>
    </row>
    <row r="219" spans="1:23" x14ac:dyDescent="0.25">
      <c r="A219" s="26">
        <v>218</v>
      </c>
      <c r="B219" s="26" t="s">
        <v>1475</v>
      </c>
      <c r="C219" s="30" t="s">
        <v>1531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72</v>
      </c>
      <c r="I219" s="30" t="s">
        <v>582</v>
      </c>
      <c r="J219" s="140">
        <v>44491</v>
      </c>
      <c r="K219" s="30">
        <v>1</v>
      </c>
      <c r="L219" s="30">
        <v>12</v>
      </c>
      <c r="M219" s="30">
        <v>12</v>
      </c>
      <c r="N219" s="23">
        <f>((M219*16500)+(M219*16500)*10%)+8250+((0*150))</f>
        <v>226050</v>
      </c>
      <c r="O219" s="21">
        <f t="shared" ref="O219:O221" si="219">M219*1210</f>
        <v>14520</v>
      </c>
      <c r="P219" s="21">
        <f t="shared" ref="P219:P221" si="220">(M219*2037)+3000</f>
        <v>27444</v>
      </c>
      <c r="Q219" s="21">
        <f t="shared" ref="Q219:Q220" si="221">M219*2000</f>
        <v>24000</v>
      </c>
      <c r="R219" s="14">
        <f t="shared" ref="R219:R221" si="222">SUM(N219:Q219)</f>
        <v>292014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1475</v>
      </c>
      <c r="C220" s="30" t="s">
        <v>1532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263</v>
      </c>
      <c r="I220" s="30" t="s">
        <v>556</v>
      </c>
      <c r="J220" s="140">
        <v>44491</v>
      </c>
      <c r="K220" s="30">
        <v>7</v>
      </c>
      <c r="L220" s="30">
        <v>76</v>
      </c>
      <c r="M220" s="30">
        <v>76</v>
      </c>
      <c r="N220" s="23">
        <f>((M220*10500)+(M220*10500)*10%)+8250+((0*150))</f>
        <v>886050</v>
      </c>
      <c r="O220" s="21">
        <f t="shared" si="219"/>
        <v>91960</v>
      </c>
      <c r="P220" s="21">
        <f t="shared" si="220"/>
        <v>157812</v>
      </c>
      <c r="Q220" s="21">
        <f t="shared" si="221"/>
        <v>152000</v>
      </c>
      <c r="R220" s="14">
        <f t="shared" si="222"/>
        <v>1287822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hidden="1" x14ac:dyDescent="0.25">
      <c r="A221" s="26">
        <v>220</v>
      </c>
      <c r="B221" s="26" t="s">
        <v>1474</v>
      </c>
      <c r="C221" s="30" t="s">
        <v>1533</v>
      </c>
      <c r="D221" s="26" t="s">
        <v>29</v>
      </c>
      <c r="E221" s="30" t="s">
        <v>491</v>
      </c>
      <c r="F221" s="30" t="s">
        <v>23</v>
      </c>
      <c r="G221" s="30" t="s">
        <v>29</v>
      </c>
      <c r="H221" s="30" t="s">
        <v>24</v>
      </c>
      <c r="I221" s="30" t="s">
        <v>138</v>
      </c>
      <c r="J221" s="140">
        <v>44491</v>
      </c>
      <c r="K221" s="30">
        <v>2</v>
      </c>
      <c r="L221" s="30">
        <v>32</v>
      </c>
      <c r="M221" s="30">
        <v>32</v>
      </c>
      <c r="N221" s="23">
        <f>((M221*22000)+(M221*22000)*10%)+8250+((M221*165))</f>
        <v>787930</v>
      </c>
      <c r="O221" s="21">
        <f t="shared" si="219"/>
        <v>38720</v>
      </c>
      <c r="P221" s="21">
        <f t="shared" si="220"/>
        <v>68184</v>
      </c>
      <c r="Q221" s="21">
        <f>M221*1100</f>
        <v>35200</v>
      </c>
      <c r="R221" s="14">
        <f t="shared" si="222"/>
        <v>930034</v>
      </c>
      <c r="S221" s="122">
        <v>6212573</v>
      </c>
      <c r="T221" s="130" t="s">
        <v>1703</v>
      </c>
      <c r="U221" s="122" t="s">
        <v>27</v>
      </c>
      <c r="V221" s="30"/>
      <c r="W221" s="30"/>
    </row>
    <row r="222" spans="1:23" x14ac:dyDescent="0.25">
      <c r="A222" s="26">
        <v>221</v>
      </c>
      <c r="B222" s="26" t="s">
        <v>1474</v>
      </c>
      <c r="C222" s="30" t="s">
        <v>1534</v>
      </c>
      <c r="D222" s="26" t="s">
        <v>29</v>
      </c>
      <c r="E222" s="30" t="s">
        <v>631</v>
      </c>
      <c r="F222" s="30" t="s">
        <v>23</v>
      </c>
      <c r="G222" s="30" t="s">
        <v>29</v>
      </c>
      <c r="H222" s="30" t="s">
        <v>54</v>
      </c>
      <c r="I222" s="30" t="s">
        <v>1548</v>
      </c>
      <c r="J222" s="140">
        <v>44491</v>
      </c>
      <c r="K222" s="30">
        <v>2</v>
      </c>
      <c r="L222" s="30">
        <v>21</v>
      </c>
      <c r="M222" s="30">
        <v>21</v>
      </c>
      <c r="N222" s="23">
        <f>((M222*58500)+(M222*58500)*10%)+8250+((0*150))</f>
        <v>1359600</v>
      </c>
      <c r="O222" s="21">
        <f t="shared" ref="O222:O225" si="223">M222*1210</f>
        <v>25410</v>
      </c>
      <c r="P222" s="21">
        <f t="shared" ref="P222:P225" si="224">(M222*2037)+3000</f>
        <v>45777</v>
      </c>
      <c r="Q222" s="21">
        <f t="shared" ref="Q222:Q224" si="225">M222*500</f>
        <v>10500</v>
      </c>
      <c r="R222" s="14">
        <f t="shared" ref="R222:R225" si="226">SUM(N222:Q222)</f>
        <v>1441287</v>
      </c>
      <c r="S222" s="122" t="s">
        <v>94</v>
      </c>
      <c r="T222" s="122" t="s">
        <v>94</v>
      </c>
      <c r="U222" s="122" t="s">
        <v>94</v>
      </c>
      <c r="V222" s="30"/>
      <c r="W222" s="30"/>
    </row>
    <row r="223" spans="1:23" x14ac:dyDescent="0.25">
      <c r="A223" s="26">
        <v>222</v>
      </c>
      <c r="B223" s="26" t="s">
        <v>1474</v>
      </c>
      <c r="C223" s="30" t="s">
        <v>1535</v>
      </c>
      <c r="D223" s="26" t="s">
        <v>29</v>
      </c>
      <c r="E223" s="30" t="s">
        <v>631</v>
      </c>
      <c r="F223" s="30" t="s">
        <v>23</v>
      </c>
      <c r="G223" s="30" t="s">
        <v>29</v>
      </c>
      <c r="H223" s="30" t="s">
        <v>79</v>
      </c>
      <c r="I223" s="30" t="s">
        <v>80</v>
      </c>
      <c r="J223" s="140">
        <v>44491</v>
      </c>
      <c r="K223" s="30">
        <v>15</v>
      </c>
      <c r="L223" s="30">
        <v>154</v>
      </c>
      <c r="M223" s="30">
        <v>154</v>
      </c>
      <c r="N223" s="23">
        <f>((M223*15000)+(M223*15000)*10%)+8250+((0*150))</f>
        <v>2549250</v>
      </c>
      <c r="O223" s="21">
        <f t="shared" si="223"/>
        <v>186340</v>
      </c>
      <c r="P223" s="21">
        <f t="shared" si="224"/>
        <v>316698</v>
      </c>
      <c r="Q223" s="21">
        <f t="shared" si="225"/>
        <v>77000</v>
      </c>
      <c r="R223" s="14">
        <f t="shared" si="226"/>
        <v>3129288</v>
      </c>
      <c r="S223" s="122" t="s">
        <v>94</v>
      </c>
      <c r="T223" s="122" t="s">
        <v>94</v>
      </c>
      <c r="U223" s="122" t="s">
        <v>94</v>
      </c>
      <c r="V223" s="30"/>
      <c r="W223" s="30"/>
    </row>
    <row r="224" spans="1:23" x14ac:dyDescent="0.25">
      <c r="A224" s="26">
        <v>223</v>
      </c>
      <c r="B224" s="26" t="s">
        <v>1474</v>
      </c>
      <c r="C224" s="30" t="s">
        <v>1536</v>
      </c>
      <c r="D224" s="26" t="s">
        <v>29</v>
      </c>
      <c r="E224" s="30" t="s">
        <v>631</v>
      </c>
      <c r="F224" s="30" t="s">
        <v>23</v>
      </c>
      <c r="G224" s="30" t="s">
        <v>29</v>
      </c>
      <c r="H224" s="30" t="s">
        <v>79</v>
      </c>
      <c r="I224" s="30" t="s">
        <v>80</v>
      </c>
      <c r="J224" s="140">
        <v>44491</v>
      </c>
      <c r="K224" s="30">
        <v>4</v>
      </c>
      <c r="L224" s="30">
        <v>33</v>
      </c>
      <c r="M224" s="30">
        <v>33</v>
      </c>
      <c r="N224" s="23">
        <f>((M224*15000)+(M224*15000)*10%)+8250+((0*150))</f>
        <v>552750</v>
      </c>
      <c r="O224" s="21">
        <f t="shared" si="223"/>
        <v>39930</v>
      </c>
      <c r="P224" s="21">
        <f t="shared" si="224"/>
        <v>70221</v>
      </c>
      <c r="Q224" s="21">
        <f t="shared" si="225"/>
        <v>16500</v>
      </c>
      <c r="R224" s="14">
        <f t="shared" si="226"/>
        <v>679401</v>
      </c>
      <c r="S224" s="122" t="s">
        <v>94</v>
      </c>
      <c r="T224" s="122" t="s">
        <v>94</v>
      </c>
      <c r="U224" s="122" t="s">
        <v>94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1537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24</v>
      </c>
      <c r="I225" s="30" t="s">
        <v>502</v>
      </c>
      <c r="J225" s="140">
        <v>44491</v>
      </c>
      <c r="K225" s="30">
        <v>6</v>
      </c>
      <c r="L225" s="30">
        <v>49</v>
      </c>
      <c r="M225" s="30">
        <v>92</v>
      </c>
      <c r="N225" s="23">
        <f>((M225*22000)+(M225*22000)*10%)+8250+((M225*150))</f>
        <v>2248450</v>
      </c>
      <c r="O225" s="21">
        <f t="shared" si="223"/>
        <v>111320</v>
      </c>
      <c r="P225" s="21">
        <f t="shared" si="224"/>
        <v>190404</v>
      </c>
      <c r="Q225" s="21">
        <f t="shared" ref="Q225:Q229" si="227">M225*2000</f>
        <v>184000</v>
      </c>
      <c r="R225" s="14">
        <f t="shared" si="226"/>
        <v>2734174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1538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184</v>
      </c>
      <c r="I226" s="30" t="s">
        <v>724</v>
      </c>
      <c r="J226" s="140">
        <v>44491</v>
      </c>
      <c r="K226" s="30">
        <v>5</v>
      </c>
      <c r="L226" s="30">
        <v>25</v>
      </c>
      <c r="M226" s="30">
        <v>25</v>
      </c>
      <c r="N226" s="23">
        <f>((M226*14000)+(M226*14000)*10%)+8250+((0*150))</f>
        <v>393250</v>
      </c>
      <c r="O226" s="21">
        <f t="shared" ref="O226:O227" si="228">M226*1210</f>
        <v>30250</v>
      </c>
      <c r="P226" s="21">
        <f t="shared" ref="P226:P227" si="229">(M226*2037)+3000</f>
        <v>53925</v>
      </c>
      <c r="Q226" s="21">
        <f t="shared" si="227"/>
        <v>50000</v>
      </c>
      <c r="R226" s="14">
        <f t="shared" ref="R226:R227" si="230">SUM(N226:Q226)</f>
        <v>527425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1539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112</v>
      </c>
      <c r="I227" s="30" t="s">
        <v>997</v>
      </c>
      <c r="J227" s="140">
        <v>44491</v>
      </c>
      <c r="K227" s="30">
        <v>4</v>
      </c>
      <c r="L227" s="30">
        <v>36</v>
      </c>
      <c r="M227" s="30">
        <v>36</v>
      </c>
      <c r="N227" s="23">
        <f>((M227*41500)+(M227*41500)*10%)+8250+((M227*150))</f>
        <v>1657050</v>
      </c>
      <c r="O227" s="21">
        <f t="shared" si="228"/>
        <v>43560</v>
      </c>
      <c r="P227" s="21">
        <f t="shared" si="229"/>
        <v>76332</v>
      </c>
      <c r="Q227" s="21">
        <f t="shared" si="227"/>
        <v>72000</v>
      </c>
      <c r="R227" s="14">
        <f t="shared" si="230"/>
        <v>1848942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1540</v>
      </c>
      <c r="D228" s="26" t="s">
        <v>29</v>
      </c>
      <c r="E228" s="30" t="s">
        <v>815</v>
      </c>
      <c r="F228" s="30" t="s">
        <v>23</v>
      </c>
      <c r="G228" s="30" t="s">
        <v>29</v>
      </c>
      <c r="H228" s="30" t="s">
        <v>281</v>
      </c>
      <c r="I228" s="30" t="s">
        <v>998</v>
      </c>
      <c r="J228" s="140">
        <v>44491</v>
      </c>
      <c r="K228" s="30">
        <v>5</v>
      </c>
      <c r="L228" s="30">
        <v>12</v>
      </c>
      <c r="M228" s="30">
        <v>12</v>
      </c>
      <c r="N228" s="23">
        <f>((M228*14000)+(M228*14000)*10%)+8250+((0*150))</f>
        <v>193050</v>
      </c>
      <c r="O228" s="21">
        <f t="shared" ref="O228:O229" si="231">M228*1210</f>
        <v>14520</v>
      </c>
      <c r="P228" s="21">
        <f t="shared" ref="P228:P229" si="232">(M228*2037)+3000</f>
        <v>27444</v>
      </c>
      <c r="Q228" s="21">
        <f t="shared" si="227"/>
        <v>24000</v>
      </c>
      <c r="R228" s="14">
        <f t="shared" ref="R228:R229" si="233">SUM(N228:Q228)</f>
        <v>259014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x14ac:dyDescent="0.25">
      <c r="A229" s="26">
        <v>228</v>
      </c>
      <c r="B229" s="26" t="s">
        <v>1474</v>
      </c>
      <c r="C229" s="30" t="s">
        <v>1541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76</v>
      </c>
      <c r="I229" s="30" t="s">
        <v>83</v>
      </c>
      <c r="J229" s="140">
        <v>44491</v>
      </c>
      <c r="K229" s="30">
        <v>1</v>
      </c>
      <c r="L229" s="30">
        <v>39</v>
      </c>
      <c r="M229" s="30">
        <v>39</v>
      </c>
      <c r="N229" s="23">
        <f>((M229*19000)+(M229*19000)*10%)+8250+((M229*150))</f>
        <v>829200</v>
      </c>
      <c r="O229" s="21">
        <f t="shared" si="231"/>
        <v>47190</v>
      </c>
      <c r="P229" s="21">
        <f t="shared" si="232"/>
        <v>82443</v>
      </c>
      <c r="Q229" s="21">
        <f t="shared" si="227"/>
        <v>78000</v>
      </c>
      <c r="R229" s="14">
        <f t="shared" si="233"/>
        <v>1036833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1542</v>
      </c>
      <c r="D230" s="26" t="s">
        <v>29</v>
      </c>
      <c r="E230" s="30" t="s">
        <v>574</v>
      </c>
      <c r="F230" s="30" t="s">
        <v>23</v>
      </c>
      <c r="G230" s="30" t="s">
        <v>29</v>
      </c>
      <c r="H230" s="30" t="s">
        <v>115</v>
      </c>
      <c r="I230" s="30" t="s">
        <v>233</v>
      </c>
      <c r="J230" s="140">
        <v>44492</v>
      </c>
      <c r="K230" s="30">
        <v>4</v>
      </c>
      <c r="L230" s="30">
        <v>57</v>
      </c>
      <c r="M230" s="30">
        <v>57</v>
      </c>
      <c r="N230" s="23">
        <f>((M230*60500)+(M230*60500)*10%)+8250+((0*150))</f>
        <v>3801600</v>
      </c>
      <c r="O230" s="21">
        <f t="shared" ref="O230:O231" si="234">M230*1210</f>
        <v>68970</v>
      </c>
      <c r="P230" s="21">
        <f t="shared" ref="P230:P231" si="235">(M230*2037)+3000</f>
        <v>119109</v>
      </c>
      <c r="Q230" s="21">
        <f>M230*2500</f>
        <v>142500</v>
      </c>
      <c r="R230" s="14">
        <f t="shared" ref="R230:R232" si="236">SUM(N230:Q230)</f>
        <v>4132179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hidden="1" x14ac:dyDescent="0.25">
      <c r="A231" s="26">
        <v>230</v>
      </c>
      <c r="B231" s="26" t="s">
        <v>1474</v>
      </c>
      <c r="C231" s="30" t="s">
        <v>1543</v>
      </c>
      <c r="D231" s="26" t="s">
        <v>29</v>
      </c>
      <c r="E231" s="30" t="s">
        <v>1444</v>
      </c>
      <c r="F231" s="30" t="s">
        <v>23</v>
      </c>
      <c r="G231" s="30" t="s">
        <v>29</v>
      </c>
      <c r="H231" s="30" t="s">
        <v>64</v>
      </c>
      <c r="I231" s="30" t="s">
        <v>181</v>
      </c>
      <c r="J231" s="140">
        <v>44492</v>
      </c>
      <c r="K231" s="30">
        <v>4</v>
      </c>
      <c r="L231" s="30">
        <v>136</v>
      </c>
      <c r="M231" s="30">
        <v>136</v>
      </c>
      <c r="N231" s="23">
        <f>((M231*14400)+(M231*14400)*10%)+8250+((0*150))</f>
        <v>2162490</v>
      </c>
      <c r="O231" s="21">
        <f t="shared" si="234"/>
        <v>164560</v>
      </c>
      <c r="P231" s="21">
        <f t="shared" si="235"/>
        <v>280032</v>
      </c>
      <c r="Q231" s="21">
        <f t="shared" ref="Q231:Q234" si="237">M231*2100</f>
        <v>285600</v>
      </c>
      <c r="R231" s="14">
        <f t="shared" si="236"/>
        <v>2892682</v>
      </c>
      <c r="S231" s="122">
        <v>14520688</v>
      </c>
      <c r="T231" s="130" t="s">
        <v>1686</v>
      </c>
      <c r="U231" s="122" t="s">
        <v>27</v>
      </c>
      <c r="V231" s="30"/>
      <c r="W231" s="30"/>
    </row>
    <row r="232" spans="1:23" hidden="1" x14ac:dyDescent="0.25">
      <c r="A232" s="26">
        <v>231</v>
      </c>
      <c r="B232" s="26" t="s">
        <v>1474</v>
      </c>
      <c r="C232" s="30" t="s">
        <v>1631</v>
      </c>
      <c r="D232" s="26" t="s">
        <v>21</v>
      </c>
      <c r="E232" s="30" t="s">
        <v>1632</v>
      </c>
      <c r="F232" s="30" t="s">
        <v>23</v>
      </c>
      <c r="G232" s="30" t="s">
        <v>21</v>
      </c>
      <c r="H232" s="30" t="s">
        <v>171</v>
      </c>
      <c r="I232" s="30" t="s">
        <v>189</v>
      </c>
      <c r="J232" s="36">
        <v>44493</v>
      </c>
      <c r="K232" s="30">
        <v>1</v>
      </c>
      <c r="L232" s="30">
        <v>49</v>
      </c>
      <c r="M232" s="30">
        <v>49</v>
      </c>
      <c r="N232" s="23">
        <f>((M232*6500)+(M232*6500)*10%)+8250+((0*150))</f>
        <v>358600</v>
      </c>
      <c r="O232" s="21">
        <f>M232*869</f>
        <v>42581</v>
      </c>
      <c r="P232" s="21">
        <f>(M232*1153)+20000</f>
        <v>76497</v>
      </c>
      <c r="Q232" s="21">
        <f>M232*1100</f>
        <v>53900</v>
      </c>
      <c r="R232" s="14">
        <f t="shared" si="236"/>
        <v>531578</v>
      </c>
      <c r="S232" s="122">
        <v>532000</v>
      </c>
      <c r="T232" s="130" t="s">
        <v>1647</v>
      </c>
      <c r="U232" s="122" t="s">
        <v>27</v>
      </c>
      <c r="V232" s="30"/>
      <c r="W232" s="30"/>
    </row>
    <row r="233" spans="1:23" hidden="1" x14ac:dyDescent="0.25">
      <c r="A233" s="26">
        <v>232</v>
      </c>
      <c r="B233" s="26" t="s">
        <v>1474</v>
      </c>
      <c r="C233" s="30" t="s">
        <v>1544</v>
      </c>
      <c r="D233" s="26" t="s">
        <v>29</v>
      </c>
      <c r="E233" s="30" t="s">
        <v>1444</v>
      </c>
      <c r="F233" s="30" t="s">
        <v>23</v>
      </c>
      <c r="G233" s="30" t="s">
        <v>29</v>
      </c>
      <c r="H233" s="30" t="s">
        <v>115</v>
      </c>
      <c r="I233" s="30" t="s">
        <v>118</v>
      </c>
      <c r="J233" s="140">
        <v>44493</v>
      </c>
      <c r="K233" s="30">
        <v>5</v>
      </c>
      <c r="L233" s="30">
        <v>32</v>
      </c>
      <c r="M233" s="30">
        <v>32</v>
      </c>
      <c r="N233" s="23">
        <f>((M233*60500)+(M233*60500)*10%)+8250+((0*150))</f>
        <v>2137850</v>
      </c>
      <c r="O233" s="21">
        <f t="shared" ref="O233:O234" si="238">M233*1210</f>
        <v>38720</v>
      </c>
      <c r="P233" s="21">
        <f t="shared" ref="P233:P234" si="239">(M233*2037)+3000</f>
        <v>68184</v>
      </c>
      <c r="Q233" s="21">
        <f t="shared" si="237"/>
        <v>67200</v>
      </c>
      <c r="R233" s="14">
        <f t="shared" ref="R233:R234" si="240">SUM(N233:Q233)</f>
        <v>2311954</v>
      </c>
      <c r="S233" s="122">
        <v>14520688</v>
      </c>
      <c r="T233" s="130" t="s">
        <v>1686</v>
      </c>
      <c r="U233" s="122" t="s">
        <v>27</v>
      </c>
      <c r="V233" s="30"/>
      <c r="W233" s="30"/>
    </row>
    <row r="234" spans="1:23" hidden="1" x14ac:dyDescent="0.25">
      <c r="A234" s="26">
        <v>233</v>
      </c>
      <c r="B234" s="26" t="s">
        <v>1474</v>
      </c>
      <c r="C234" s="30" t="s">
        <v>1545</v>
      </c>
      <c r="D234" s="26" t="s">
        <v>29</v>
      </c>
      <c r="E234" s="30" t="s">
        <v>1444</v>
      </c>
      <c r="F234" s="30" t="s">
        <v>23</v>
      </c>
      <c r="G234" s="30" t="s">
        <v>29</v>
      </c>
      <c r="H234" s="30" t="s">
        <v>713</v>
      </c>
      <c r="I234" s="30" t="s">
        <v>1445</v>
      </c>
      <c r="J234" s="140">
        <v>44493</v>
      </c>
      <c r="K234" s="30">
        <v>3</v>
      </c>
      <c r="L234" s="30">
        <v>50</v>
      </c>
      <c r="M234" s="30">
        <v>50</v>
      </c>
      <c r="N234" s="23">
        <f>((M234*14000)+(M234*14000)*10%)+8250+((0*150))</f>
        <v>778250</v>
      </c>
      <c r="O234" s="21">
        <f t="shared" si="238"/>
        <v>60500</v>
      </c>
      <c r="P234" s="21">
        <f t="shared" si="239"/>
        <v>104850</v>
      </c>
      <c r="Q234" s="21">
        <f t="shared" si="237"/>
        <v>105000</v>
      </c>
      <c r="R234" s="14">
        <f t="shared" si="240"/>
        <v>1048600</v>
      </c>
      <c r="S234" s="122">
        <v>14520688</v>
      </c>
      <c r="T234" s="130" t="s">
        <v>1686</v>
      </c>
      <c r="U234" s="122" t="s">
        <v>27</v>
      </c>
      <c r="V234" s="30"/>
      <c r="W234" s="30"/>
    </row>
    <row r="235" spans="1:23" hidden="1" x14ac:dyDescent="0.25">
      <c r="A235" s="26">
        <v>234</v>
      </c>
      <c r="B235" s="26" t="s">
        <v>1474</v>
      </c>
      <c r="C235" s="30" t="s">
        <v>1546</v>
      </c>
      <c r="D235" s="26" t="s">
        <v>29</v>
      </c>
      <c r="E235" s="30" t="s">
        <v>346</v>
      </c>
      <c r="F235" s="30" t="s">
        <v>23</v>
      </c>
      <c r="G235" s="30" t="s">
        <v>29</v>
      </c>
      <c r="H235" s="30" t="s">
        <v>263</v>
      </c>
      <c r="I235" s="30" t="s">
        <v>264</v>
      </c>
      <c r="J235" s="140">
        <v>44493</v>
      </c>
      <c r="K235" s="30">
        <v>9</v>
      </c>
      <c r="L235" s="30">
        <v>90</v>
      </c>
      <c r="M235" s="30">
        <v>90</v>
      </c>
      <c r="N235" s="23">
        <f>((M235*10500)+(M235*10500)*10%)+8250+((0*150))</f>
        <v>1047750</v>
      </c>
      <c r="O235" s="21">
        <f t="shared" ref="O235" si="241">M235*1210</f>
        <v>108900</v>
      </c>
      <c r="P235" s="21">
        <f t="shared" ref="P235" si="242">(M235*2037)+3000</f>
        <v>186330</v>
      </c>
      <c r="Q235" s="21">
        <f>M235*1100</f>
        <v>99000</v>
      </c>
      <c r="R235" s="14">
        <f t="shared" ref="R235" si="243">SUM(N235:Q235)</f>
        <v>1441980</v>
      </c>
      <c r="S235" s="122">
        <v>1442250</v>
      </c>
      <c r="T235" s="130" t="s">
        <v>1549</v>
      </c>
      <c r="U235" s="122" t="s">
        <v>27</v>
      </c>
      <c r="V235" s="30"/>
      <c r="W235" s="30"/>
    </row>
    <row r="236" spans="1:23" hidden="1" x14ac:dyDescent="0.25">
      <c r="A236" s="26">
        <v>235</v>
      </c>
      <c r="B236" s="26" t="s">
        <v>1475</v>
      </c>
      <c r="C236" s="30" t="s">
        <v>1547</v>
      </c>
      <c r="D236" s="26" t="s">
        <v>29</v>
      </c>
      <c r="E236" s="30" t="s">
        <v>1444</v>
      </c>
      <c r="F236" s="30" t="s">
        <v>23</v>
      </c>
      <c r="G236" s="30" t="s">
        <v>29</v>
      </c>
      <c r="H236" s="30" t="s">
        <v>72</v>
      </c>
      <c r="I236" s="30" t="s">
        <v>958</v>
      </c>
      <c r="J236" s="140">
        <v>44493</v>
      </c>
      <c r="K236" s="30">
        <v>1</v>
      </c>
      <c r="L236" s="30">
        <v>6</v>
      </c>
      <c r="M236" s="30">
        <v>10</v>
      </c>
      <c r="N236" s="23">
        <f>((M236*16500)+(M236*16500)*10%)+8250+((0*150))</f>
        <v>189750</v>
      </c>
      <c r="O236" s="21">
        <f t="shared" ref="O236:O243" si="244">M236*1210</f>
        <v>12100</v>
      </c>
      <c r="P236" s="21">
        <f t="shared" ref="P236:P243" si="245">(M236*2037)+3000</f>
        <v>23370</v>
      </c>
      <c r="Q236" s="21">
        <f t="shared" ref="Q236:Q239" si="246">M236*2100</f>
        <v>21000</v>
      </c>
      <c r="R236" s="14">
        <f t="shared" ref="R236:R243" si="247">SUM(N236:Q236)</f>
        <v>246220</v>
      </c>
      <c r="S236" s="122">
        <v>14520688</v>
      </c>
      <c r="T236" s="130" t="s">
        <v>1686</v>
      </c>
      <c r="U236" s="122" t="s">
        <v>27</v>
      </c>
      <c r="V236" s="30"/>
      <c r="W236" s="30"/>
    </row>
    <row r="237" spans="1:23" ht="30" hidden="1" x14ac:dyDescent="0.25">
      <c r="A237" s="26">
        <v>236</v>
      </c>
      <c r="B237" s="26" t="s">
        <v>1475</v>
      </c>
      <c r="C237" s="30" t="s">
        <v>1551</v>
      </c>
      <c r="D237" s="26" t="s">
        <v>29</v>
      </c>
      <c r="E237" s="30" t="s">
        <v>1444</v>
      </c>
      <c r="F237" s="30" t="s">
        <v>23</v>
      </c>
      <c r="G237" s="30" t="s">
        <v>29</v>
      </c>
      <c r="H237" s="30" t="s">
        <v>153</v>
      </c>
      <c r="I237" s="30" t="s">
        <v>154</v>
      </c>
      <c r="J237" s="36">
        <v>44494</v>
      </c>
      <c r="K237" s="30">
        <v>3</v>
      </c>
      <c r="L237" s="30">
        <v>29</v>
      </c>
      <c r="M237" s="30">
        <v>34</v>
      </c>
      <c r="N237" s="23">
        <f>((M237*35500)+(M237*35500)*10%)+8250+((0*150))</f>
        <v>1335950</v>
      </c>
      <c r="O237" s="21">
        <f t="shared" si="244"/>
        <v>41140</v>
      </c>
      <c r="P237" s="21">
        <f t="shared" si="245"/>
        <v>72258</v>
      </c>
      <c r="Q237" s="21">
        <f t="shared" si="246"/>
        <v>71400</v>
      </c>
      <c r="R237" s="14">
        <f t="shared" si="247"/>
        <v>1520748</v>
      </c>
      <c r="S237" s="231" t="s">
        <v>1860</v>
      </c>
      <c r="T237" s="231" t="s">
        <v>1861</v>
      </c>
      <c r="U237" s="122" t="s">
        <v>27</v>
      </c>
      <c r="V237" s="30"/>
      <c r="W237" s="30"/>
    </row>
    <row r="238" spans="1:23" ht="30" hidden="1" x14ac:dyDescent="0.25">
      <c r="A238" s="26">
        <v>237</v>
      </c>
      <c r="B238" s="26" t="s">
        <v>1475</v>
      </c>
      <c r="C238" s="30" t="s">
        <v>1552</v>
      </c>
      <c r="D238" s="26" t="s">
        <v>29</v>
      </c>
      <c r="E238" s="30" t="s">
        <v>1444</v>
      </c>
      <c r="F238" s="30" t="s">
        <v>23</v>
      </c>
      <c r="G238" s="30" t="s">
        <v>29</v>
      </c>
      <c r="H238" s="30" t="s">
        <v>76</v>
      </c>
      <c r="I238" s="30" t="s">
        <v>1212</v>
      </c>
      <c r="J238" s="36">
        <v>44495</v>
      </c>
      <c r="K238" s="30">
        <v>2</v>
      </c>
      <c r="L238" s="30">
        <v>10</v>
      </c>
      <c r="M238" s="30">
        <v>18</v>
      </c>
      <c r="N238" s="23">
        <f>((M238*19000)+(M238*19000)*10%)+8250+((M238*165))</f>
        <v>387420</v>
      </c>
      <c r="O238" s="21">
        <f t="shared" si="244"/>
        <v>21780</v>
      </c>
      <c r="P238" s="21">
        <f t="shared" si="245"/>
        <v>39666</v>
      </c>
      <c r="Q238" s="21">
        <f t="shared" si="246"/>
        <v>37800</v>
      </c>
      <c r="R238" s="14">
        <f t="shared" si="247"/>
        <v>486666</v>
      </c>
      <c r="S238" s="231" t="s">
        <v>1860</v>
      </c>
      <c r="T238" s="231" t="s">
        <v>1861</v>
      </c>
      <c r="U238" s="122" t="s">
        <v>27</v>
      </c>
      <c r="V238" s="30"/>
      <c r="W238" s="30"/>
    </row>
    <row r="239" spans="1:23" ht="30" hidden="1" x14ac:dyDescent="0.25">
      <c r="A239" s="26">
        <v>238</v>
      </c>
      <c r="B239" s="26" t="s">
        <v>1475</v>
      </c>
      <c r="C239" s="30" t="s">
        <v>1553</v>
      </c>
      <c r="D239" s="26" t="s">
        <v>29</v>
      </c>
      <c r="E239" s="30" t="s">
        <v>1444</v>
      </c>
      <c r="F239" s="30" t="s">
        <v>23</v>
      </c>
      <c r="G239" s="30" t="s">
        <v>29</v>
      </c>
      <c r="H239" s="30" t="s">
        <v>64</v>
      </c>
      <c r="I239" s="30" t="s">
        <v>1504</v>
      </c>
      <c r="J239" s="36">
        <v>44495</v>
      </c>
      <c r="K239" s="30">
        <v>1</v>
      </c>
      <c r="L239" s="30">
        <v>12</v>
      </c>
      <c r="M239" s="30">
        <v>12</v>
      </c>
      <c r="N239" s="23">
        <f>((M239*14400)+(M239*14400)*10%)+8250+((0*150))</f>
        <v>198330</v>
      </c>
      <c r="O239" s="21">
        <f t="shared" si="244"/>
        <v>14520</v>
      </c>
      <c r="P239" s="21">
        <f t="shared" si="245"/>
        <v>27444</v>
      </c>
      <c r="Q239" s="21">
        <f t="shared" si="246"/>
        <v>25200</v>
      </c>
      <c r="R239" s="14">
        <f t="shared" si="247"/>
        <v>265494</v>
      </c>
      <c r="S239" s="231" t="s">
        <v>1860</v>
      </c>
      <c r="T239" s="231" t="s">
        <v>1861</v>
      </c>
      <c r="U239" s="122" t="s">
        <v>27</v>
      </c>
      <c r="V239" s="30"/>
      <c r="W239" s="30"/>
    </row>
    <row r="240" spans="1:23" x14ac:dyDescent="0.25">
      <c r="A240" s="26">
        <v>239</v>
      </c>
      <c r="B240" s="26" t="s">
        <v>1474</v>
      </c>
      <c r="C240" s="30" t="s">
        <v>1554</v>
      </c>
      <c r="D240" s="26" t="s">
        <v>29</v>
      </c>
      <c r="E240" s="30" t="s">
        <v>631</v>
      </c>
      <c r="F240" s="30" t="s">
        <v>23</v>
      </c>
      <c r="G240" s="30" t="s">
        <v>29</v>
      </c>
      <c r="H240" s="30" t="s">
        <v>104</v>
      </c>
      <c r="I240" s="30" t="s">
        <v>105</v>
      </c>
      <c r="J240" s="36">
        <v>44495</v>
      </c>
      <c r="K240" s="30">
        <v>1</v>
      </c>
      <c r="L240" s="30">
        <v>15</v>
      </c>
      <c r="M240" s="30">
        <v>15</v>
      </c>
      <c r="N240" s="23">
        <f>((M240*35000)+(M240*35000)*10%)+8250+((M240*165))</f>
        <v>588225</v>
      </c>
      <c r="O240" s="21">
        <f t="shared" si="244"/>
        <v>18150</v>
      </c>
      <c r="P240" s="21">
        <f t="shared" si="245"/>
        <v>33555</v>
      </c>
      <c r="Q240" s="21">
        <f>M240*500</f>
        <v>7500</v>
      </c>
      <c r="R240" s="14">
        <f t="shared" si="247"/>
        <v>647430</v>
      </c>
      <c r="S240" s="122" t="s">
        <v>94</v>
      </c>
      <c r="T240" s="122" t="s">
        <v>94</v>
      </c>
      <c r="U240" s="122" t="s">
        <v>94</v>
      </c>
      <c r="V240" s="30"/>
      <c r="W240" s="30"/>
    </row>
    <row r="241" spans="1:23" ht="30" hidden="1" x14ac:dyDescent="0.25">
      <c r="A241" s="26">
        <v>240</v>
      </c>
      <c r="B241" s="26" t="s">
        <v>1474</v>
      </c>
      <c r="C241" s="30" t="s">
        <v>1555</v>
      </c>
      <c r="D241" s="26" t="s">
        <v>29</v>
      </c>
      <c r="E241" s="30" t="s">
        <v>1444</v>
      </c>
      <c r="F241" s="30" t="s">
        <v>23</v>
      </c>
      <c r="G241" s="30" t="s">
        <v>29</v>
      </c>
      <c r="H241" s="30" t="s">
        <v>231</v>
      </c>
      <c r="I241" s="30" t="s">
        <v>583</v>
      </c>
      <c r="J241" s="36">
        <v>44495</v>
      </c>
      <c r="K241" s="30">
        <v>4</v>
      </c>
      <c r="L241" s="30">
        <v>144</v>
      </c>
      <c r="M241" s="30">
        <v>144</v>
      </c>
      <c r="N241" s="23">
        <f>((M241*24000)+(M241*24000)*10%)+8250+((0*165))</f>
        <v>3809850</v>
      </c>
      <c r="O241" s="21">
        <f t="shared" si="244"/>
        <v>174240</v>
      </c>
      <c r="P241" s="21">
        <f t="shared" si="245"/>
        <v>296328</v>
      </c>
      <c r="Q241" s="21">
        <f t="shared" ref="Q241:Q247" si="248">M241*2100</f>
        <v>302400</v>
      </c>
      <c r="R241" s="14">
        <f t="shared" si="247"/>
        <v>4582818</v>
      </c>
      <c r="S241" s="231" t="s">
        <v>1860</v>
      </c>
      <c r="T241" s="231" t="s">
        <v>1861</v>
      </c>
      <c r="U241" s="122" t="s">
        <v>27</v>
      </c>
      <c r="V241" s="30"/>
      <c r="W241" s="30"/>
    </row>
    <row r="242" spans="1:23" ht="30" hidden="1" x14ac:dyDescent="0.25">
      <c r="A242" s="26">
        <v>241</v>
      </c>
      <c r="B242" s="26" t="s">
        <v>1474</v>
      </c>
      <c r="C242" s="30" t="s">
        <v>1556</v>
      </c>
      <c r="D242" s="26" t="s">
        <v>29</v>
      </c>
      <c r="E242" s="30" t="s">
        <v>1444</v>
      </c>
      <c r="F242" s="30" t="s">
        <v>23</v>
      </c>
      <c r="G242" s="30" t="s">
        <v>29</v>
      </c>
      <c r="H242" s="30" t="s">
        <v>184</v>
      </c>
      <c r="I242" s="30" t="s">
        <v>219</v>
      </c>
      <c r="J242" s="36">
        <v>44495</v>
      </c>
      <c r="K242" s="30">
        <v>1</v>
      </c>
      <c r="L242" s="30">
        <v>15</v>
      </c>
      <c r="M242" s="30">
        <v>15</v>
      </c>
      <c r="N242" s="23">
        <f>((M242*14000)+(M242*14000)*10%)+8250+((0*150))</f>
        <v>239250</v>
      </c>
      <c r="O242" s="21">
        <f t="shared" si="244"/>
        <v>18150</v>
      </c>
      <c r="P242" s="21">
        <f t="shared" si="245"/>
        <v>33555</v>
      </c>
      <c r="Q242" s="21">
        <f t="shared" si="248"/>
        <v>31500</v>
      </c>
      <c r="R242" s="14">
        <f t="shared" si="247"/>
        <v>322455</v>
      </c>
      <c r="S242" s="231" t="s">
        <v>1860</v>
      </c>
      <c r="T242" s="231" t="s">
        <v>1861</v>
      </c>
      <c r="U242" s="122" t="s">
        <v>27</v>
      </c>
      <c r="V242" s="30"/>
      <c r="W242" s="30"/>
    </row>
    <row r="243" spans="1:23" ht="30" hidden="1" x14ac:dyDescent="0.25">
      <c r="A243" s="26">
        <v>242</v>
      </c>
      <c r="B243" s="26" t="s">
        <v>1474</v>
      </c>
      <c r="C243" s="30" t="s">
        <v>1557</v>
      </c>
      <c r="D243" s="26" t="s">
        <v>29</v>
      </c>
      <c r="E243" s="30" t="s">
        <v>1444</v>
      </c>
      <c r="F243" s="30" t="s">
        <v>23</v>
      </c>
      <c r="G243" s="30" t="s">
        <v>29</v>
      </c>
      <c r="H243" s="30" t="s">
        <v>281</v>
      </c>
      <c r="I243" s="30" t="s">
        <v>998</v>
      </c>
      <c r="J243" s="36">
        <v>44495</v>
      </c>
      <c r="K243" s="30">
        <v>1</v>
      </c>
      <c r="L243" s="30">
        <v>12</v>
      </c>
      <c r="M243" s="30">
        <v>12</v>
      </c>
      <c r="N243" s="23">
        <f>((M243*14000)+(M243*14000)*10%)+8250+((0*150))</f>
        <v>193050</v>
      </c>
      <c r="O243" s="21">
        <f t="shared" si="244"/>
        <v>14520</v>
      </c>
      <c r="P243" s="21">
        <f t="shared" si="245"/>
        <v>27444</v>
      </c>
      <c r="Q243" s="21">
        <f t="shared" si="248"/>
        <v>25200</v>
      </c>
      <c r="R243" s="14">
        <f t="shared" si="247"/>
        <v>260214</v>
      </c>
      <c r="S243" s="231" t="s">
        <v>1860</v>
      </c>
      <c r="T243" s="231" t="s">
        <v>1861</v>
      </c>
      <c r="U243" s="122" t="s">
        <v>27</v>
      </c>
      <c r="V243" s="30"/>
      <c r="W243" s="30"/>
    </row>
    <row r="244" spans="1:23" ht="30" hidden="1" x14ac:dyDescent="0.25">
      <c r="A244" s="26">
        <v>243</v>
      </c>
      <c r="B244" s="26" t="s">
        <v>1475</v>
      </c>
      <c r="C244" s="30" t="s">
        <v>1558</v>
      </c>
      <c r="D244" s="26" t="s">
        <v>29</v>
      </c>
      <c r="E244" s="30" t="s">
        <v>1444</v>
      </c>
      <c r="F244" s="30" t="s">
        <v>23</v>
      </c>
      <c r="G244" s="30" t="s">
        <v>29</v>
      </c>
      <c r="H244" s="30" t="s">
        <v>64</v>
      </c>
      <c r="I244" s="30" t="s">
        <v>1504</v>
      </c>
      <c r="J244" s="36">
        <v>44496</v>
      </c>
      <c r="K244" s="30">
        <v>1</v>
      </c>
      <c r="L244" s="30">
        <v>15</v>
      </c>
      <c r="M244" s="30">
        <v>15</v>
      </c>
      <c r="N244" s="23">
        <f>((M244*14400)+(M244*14400)*10%)+8250+((0*150))</f>
        <v>245850</v>
      </c>
      <c r="O244" s="21">
        <f t="shared" ref="O244:O249" si="249">M244*1210</f>
        <v>18150</v>
      </c>
      <c r="P244" s="21">
        <f t="shared" ref="P244:P249" si="250">(M244*2037)+3000</f>
        <v>33555</v>
      </c>
      <c r="Q244" s="21">
        <f t="shared" si="248"/>
        <v>31500</v>
      </c>
      <c r="R244" s="14">
        <f t="shared" ref="R244:R249" si="251">SUM(N244:Q244)</f>
        <v>329055</v>
      </c>
      <c r="S244" s="231" t="s">
        <v>1860</v>
      </c>
      <c r="T244" s="231" t="s">
        <v>1861</v>
      </c>
      <c r="U244" s="122" t="s">
        <v>27</v>
      </c>
      <c r="V244" s="30"/>
      <c r="W244" s="30"/>
    </row>
    <row r="245" spans="1:23" x14ac:dyDescent="0.25">
      <c r="A245" s="26">
        <v>244</v>
      </c>
      <c r="B245" s="26" t="s">
        <v>1475</v>
      </c>
      <c r="C245" s="30" t="s">
        <v>1559</v>
      </c>
      <c r="D245" s="26" t="s">
        <v>29</v>
      </c>
      <c r="E245" s="30" t="s">
        <v>30</v>
      </c>
      <c r="F245" s="30" t="s">
        <v>23</v>
      </c>
      <c r="G245" s="30" t="s">
        <v>29</v>
      </c>
      <c r="H245" s="30" t="s">
        <v>210</v>
      </c>
      <c r="I245" s="30" t="s">
        <v>1002</v>
      </c>
      <c r="J245" s="36">
        <v>44496</v>
      </c>
      <c r="K245" s="30">
        <v>8</v>
      </c>
      <c r="L245" s="30">
        <v>178</v>
      </c>
      <c r="M245" s="30">
        <v>178</v>
      </c>
      <c r="N245" s="23">
        <f>((M245*8500)+(M245*8500)*10%)+8250+((0*150))</f>
        <v>1672550</v>
      </c>
      <c r="O245" s="21">
        <f t="shared" si="249"/>
        <v>215380</v>
      </c>
      <c r="P245" s="21">
        <f t="shared" si="250"/>
        <v>365586</v>
      </c>
      <c r="Q245" s="21">
        <f t="shared" si="248"/>
        <v>373800</v>
      </c>
      <c r="R245" s="14">
        <f t="shared" si="251"/>
        <v>2627316</v>
      </c>
      <c r="S245" s="122" t="s">
        <v>94</v>
      </c>
      <c r="T245" s="122" t="s">
        <v>94</v>
      </c>
      <c r="U245" s="122" t="s">
        <v>94</v>
      </c>
      <c r="V245" s="30"/>
      <c r="W245" s="30"/>
    </row>
    <row r="246" spans="1:23" x14ac:dyDescent="0.25">
      <c r="A246" s="26">
        <v>245</v>
      </c>
      <c r="B246" s="26" t="s">
        <v>1475</v>
      </c>
      <c r="C246" s="30" t="s">
        <v>1560</v>
      </c>
      <c r="D246" s="26" t="s">
        <v>29</v>
      </c>
      <c r="E246" s="30" t="s">
        <v>30</v>
      </c>
      <c r="F246" s="30" t="s">
        <v>23</v>
      </c>
      <c r="G246" s="30" t="s">
        <v>29</v>
      </c>
      <c r="H246" s="30" t="s">
        <v>210</v>
      </c>
      <c r="I246" s="30" t="s">
        <v>1002</v>
      </c>
      <c r="J246" s="36">
        <v>44496</v>
      </c>
      <c r="K246" s="30">
        <v>10</v>
      </c>
      <c r="L246" s="30">
        <v>223</v>
      </c>
      <c r="M246" s="30">
        <v>223</v>
      </c>
      <c r="N246" s="23">
        <f>((M246*8500)+(M246*8500)*10%)+8250+((0*150))</f>
        <v>2093300</v>
      </c>
      <c r="O246" s="21">
        <f t="shared" si="249"/>
        <v>269830</v>
      </c>
      <c r="P246" s="21">
        <f t="shared" si="250"/>
        <v>457251</v>
      </c>
      <c r="Q246" s="21">
        <f t="shared" si="248"/>
        <v>468300</v>
      </c>
      <c r="R246" s="14">
        <f t="shared" si="251"/>
        <v>3288681</v>
      </c>
      <c r="S246" s="122" t="s">
        <v>94</v>
      </c>
      <c r="T246" s="122" t="s">
        <v>94</v>
      </c>
      <c r="U246" s="122" t="s">
        <v>94</v>
      </c>
      <c r="V246" s="30"/>
      <c r="W246" s="30"/>
    </row>
    <row r="247" spans="1:23" x14ac:dyDescent="0.25">
      <c r="A247" s="26">
        <v>246</v>
      </c>
      <c r="B247" s="26" t="s">
        <v>1475</v>
      </c>
      <c r="C247" s="30" t="s">
        <v>1561</v>
      </c>
      <c r="D247" s="26" t="s">
        <v>29</v>
      </c>
      <c r="E247" s="30" t="s">
        <v>30</v>
      </c>
      <c r="F247" s="30" t="s">
        <v>23</v>
      </c>
      <c r="G247" s="30" t="s">
        <v>29</v>
      </c>
      <c r="H247" s="30" t="s">
        <v>263</v>
      </c>
      <c r="I247" s="30" t="s">
        <v>556</v>
      </c>
      <c r="J247" s="36">
        <v>44496</v>
      </c>
      <c r="K247" s="30">
        <v>9</v>
      </c>
      <c r="L247" s="30">
        <v>202</v>
      </c>
      <c r="M247" s="30">
        <v>202</v>
      </c>
      <c r="N247" s="23">
        <f>((M247*10500)+(M247*10500)*10%)+8250+((0*150))</f>
        <v>2341350</v>
      </c>
      <c r="O247" s="21">
        <f t="shared" si="249"/>
        <v>244420</v>
      </c>
      <c r="P247" s="21">
        <f t="shared" si="250"/>
        <v>414474</v>
      </c>
      <c r="Q247" s="21">
        <f t="shared" si="248"/>
        <v>424200</v>
      </c>
      <c r="R247" s="14">
        <f t="shared" si="251"/>
        <v>3424444</v>
      </c>
      <c r="S247" s="122" t="s">
        <v>94</v>
      </c>
      <c r="T247" s="122" t="s">
        <v>94</v>
      </c>
      <c r="U247" s="122" t="s">
        <v>94</v>
      </c>
      <c r="V247" s="30"/>
      <c r="W247" s="30"/>
    </row>
    <row r="248" spans="1:23" x14ac:dyDescent="0.25">
      <c r="A248" s="26">
        <v>247</v>
      </c>
      <c r="B248" s="26" t="s">
        <v>1474</v>
      </c>
      <c r="C248" s="30" t="s">
        <v>1562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79</v>
      </c>
      <c r="I248" s="30" t="s">
        <v>89</v>
      </c>
      <c r="J248" s="36">
        <v>44496</v>
      </c>
      <c r="K248" s="30">
        <v>4</v>
      </c>
      <c r="L248" s="30">
        <v>35</v>
      </c>
      <c r="M248" s="30">
        <v>35</v>
      </c>
      <c r="N248" s="23">
        <f>((M248*15000)+(M248*15000)*10%)+8250+((0*150))</f>
        <v>585750</v>
      </c>
      <c r="O248" s="21">
        <f t="shared" si="249"/>
        <v>42350</v>
      </c>
      <c r="P248" s="21">
        <f t="shared" si="250"/>
        <v>74295</v>
      </c>
      <c r="Q248" s="21">
        <f>M248*500</f>
        <v>17500</v>
      </c>
      <c r="R248" s="14">
        <f t="shared" si="251"/>
        <v>719895</v>
      </c>
      <c r="S248" s="122" t="s">
        <v>94</v>
      </c>
      <c r="T248" s="122" t="s">
        <v>94</v>
      </c>
      <c r="U248" s="122" t="s">
        <v>94</v>
      </c>
      <c r="V248" s="30"/>
      <c r="W248" s="30"/>
    </row>
    <row r="249" spans="1:23" ht="30" hidden="1" x14ac:dyDescent="0.25">
      <c r="A249" s="26">
        <v>248</v>
      </c>
      <c r="B249" s="26" t="s">
        <v>1474</v>
      </c>
      <c r="C249" s="30" t="s">
        <v>1563</v>
      </c>
      <c r="D249" s="26" t="s">
        <v>29</v>
      </c>
      <c r="E249" s="30" t="s">
        <v>1444</v>
      </c>
      <c r="F249" s="30" t="s">
        <v>23</v>
      </c>
      <c r="G249" s="30" t="s">
        <v>29</v>
      </c>
      <c r="H249" s="30" t="s">
        <v>24</v>
      </c>
      <c r="I249" s="30" t="s">
        <v>128</v>
      </c>
      <c r="J249" s="36">
        <v>44496</v>
      </c>
      <c r="K249" s="30">
        <v>1</v>
      </c>
      <c r="L249" s="30">
        <v>9</v>
      </c>
      <c r="M249" s="30">
        <v>10</v>
      </c>
      <c r="N249" s="23">
        <f>((M249*22000)+(M249*22000)*10%)+8250+((M249*165))</f>
        <v>251900</v>
      </c>
      <c r="O249" s="21">
        <f t="shared" si="249"/>
        <v>12100</v>
      </c>
      <c r="P249" s="21">
        <f t="shared" si="250"/>
        <v>23370</v>
      </c>
      <c r="Q249" s="21">
        <f t="shared" ref="Q249:Q252" si="252">M249*2100</f>
        <v>21000</v>
      </c>
      <c r="R249" s="14">
        <f t="shared" si="251"/>
        <v>308370</v>
      </c>
      <c r="S249" s="231" t="s">
        <v>1860</v>
      </c>
      <c r="T249" s="231" t="s">
        <v>1861</v>
      </c>
      <c r="U249" s="122" t="s">
        <v>27</v>
      </c>
      <c r="V249" s="30"/>
      <c r="W249" s="30"/>
    </row>
    <row r="250" spans="1:23" ht="30" hidden="1" x14ac:dyDescent="0.25">
      <c r="A250" s="26">
        <v>249</v>
      </c>
      <c r="B250" s="26" t="s">
        <v>1474</v>
      </c>
      <c r="C250" s="30" t="s">
        <v>1564</v>
      </c>
      <c r="D250" s="26" t="s">
        <v>29</v>
      </c>
      <c r="E250" s="30" t="s">
        <v>1444</v>
      </c>
      <c r="F250" s="30" t="s">
        <v>23</v>
      </c>
      <c r="G250" s="30" t="s">
        <v>29</v>
      </c>
      <c r="H250" s="30" t="s">
        <v>24</v>
      </c>
      <c r="I250" s="30" t="s">
        <v>128</v>
      </c>
      <c r="J250" s="36">
        <v>44496</v>
      </c>
      <c r="K250" s="30">
        <v>2</v>
      </c>
      <c r="L250" s="30">
        <v>79</v>
      </c>
      <c r="M250" s="30">
        <v>79</v>
      </c>
      <c r="N250" s="23">
        <f>((M250*22000)+(M250*22000)*10%)+8250+((M250*165))</f>
        <v>1933085</v>
      </c>
      <c r="O250" s="21">
        <f t="shared" ref="O250" si="253">M250*1210</f>
        <v>95590</v>
      </c>
      <c r="P250" s="21">
        <f t="shared" ref="P250" si="254">(M250*2037)+3000</f>
        <v>163923</v>
      </c>
      <c r="Q250" s="21">
        <f t="shared" si="252"/>
        <v>165900</v>
      </c>
      <c r="R250" s="14">
        <f t="shared" ref="R250" si="255">SUM(N250:Q250)</f>
        <v>2358498</v>
      </c>
      <c r="S250" s="231" t="s">
        <v>1860</v>
      </c>
      <c r="T250" s="231" t="s">
        <v>1861</v>
      </c>
      <c r="U250" s="122" t="s">
        <v>27</v>
      </c>
      <c r="V250" s="30"/>
      <c r="W250" s="30"/>
    </row>
    <row r="251" spans="1:23" ht="30" hidden="1" x14ac:dyDescent="0.25">
      <c r="A251" s="26">
        <v>250</v>
      </c>
      <c r="B251" s="26" t="s">
        <v>1474</v>
      </c>
      <c r="C251" s="30" t="s">
        <v>1565</v>
      </c>
      <c r="D251" s="26" t="s">
        <v>29</v>
      </c>
      <c r="E251" s="30" t="s">
        <v>1444</v>
      </c>
      <c r="F251" s="30" t="s">
        <v>23</v>
      </c>
      <c r="G251" s="30" t="s">
        <v>29</v>
      </c>
      <c r="H251" s="30" t="s">
        <v>231</v>
      </c>
      <c r="I251" s="30" t="s">
        <v>583</v>
      </c>
      <c r="J251" s="36">
        <v>44496</v>
      </c>
      <c r="K251" s="30">
        <v>1</v>
      </c>
      <c r="L251" s="30">
        <v>10</v>
      </c>
      <c r="M251" s="30">
        <v>10</v>
      </c>
      <c r="N251" s="23">
        <f>((M251*24000)+(M251*24000)*10%)+8250+((0*165))</f>
        <v>272250</v>
      </c>
      <c r="O251" s="21">
        <f t="shared" ref="O251:O252" si="256">M251*1210</f>
        <v>12100</v>
      </c>
      <c r="P251" s="21">
        <f t="shared" ref="P251:P252" si="257">(M251*2037)+3000</f>
        <v>23370</v>
      </c>
      <c r="Q251" s="21">
        <f t="shared" si="252"/>
        <v>21000</v>
      </c>
      <c r="R251" s="14">
        <f t="shared" ref="R251:R252" si="258">SUM(N251:Q251)</f>
        <v>328720</v>
      </c>
      <c r="S251" s="231" t="s">
        <v>1860</v>
      </c>
      <c r="T251" s="231" t="s">
        <v>1861</v>
      </c>
      <c r="U251" s="122" t="s">
        <v>27</v>
      </c>
      <c r="V251" s="30"/>
      <c r="W251" s="30"/>
    </row>
    <row r="252" spans="1:23" ht="30" hidden="1" x14ac:dyDescent="0.25">
      <c r="A252" s="26">
        <v>251</v>
      </c>
      <c r="B252" s="26" t="s">
        <v>1474</v>
      </c>
      <c r="C252" s="30" t="s">
        <v>1566</v>
      </c>
      <c r="D252" s="26" t="s">
        <v>29</v>
      </c>
      <c r="E252" s="30" t="s">
        <v>1444</v>
      </c>
      <c r="F252" s="30" t="s">
        <v>23</v>
      </c>
      <c r="G252" s="30" t="s">
        <v>29</v>
      </c>
      <c r="H252" s="30" t="s">
        <v>166</v>
      </c>
      <c r="I252" s="30" t="s">
        <v>1096</v>
      </c>
      <c r="J252" s="36">
        <v>44496</v>
      </c>
      <c r="K252" s="30">
        <v>1</v>
      </c>
      <c r="L252" s="30">
        <v>17</v>
      </c>
      <c r="M252" s="30">
        <v>17</v>
      </c>
      <c r="N252" s="23">
        <f>((M252*9000)+(M252*9000)*10%)+8250+((0*150))</f>
        <v>176550</v>
      </c>
      <c r="O252" s="21">
        <f t="shared" si="256"/>
        <v>20570</v>
      </c>
      <c r="P252" s="21">
        <f t="shared" si="257"/>
        <v>37629</v>
      </c>
      <c r="Q252" s="21">
        <f t="shared" si="252"/>
        <v>35700</v>
      </c>
      <c r="R252" s="14">
        <f t="shared" si="258"/>
        <v>270449</v>
      </c>
      <c r="S252" s="231" t="s">
        <v>1860</v>
      </c>
      <c r="T252" s="231" t="s">
        <v>1861</v>
      </c>
      <c r="U252" s="122" t="s">
        <v>27</v>
      </c>
      <c r="V252" s="30"/>
      <c r="W252" s="30"/>
    </row>
    <row r="253" spans="1:23" hidden="1" x14ac:dyDescent="0.25">
      <c r="A253" s="26">
        <v>252</v>
      </c>
      <c r="B253" s="26" t="s">
        <v>1474</v>
      </c>
      <c r="C253" s="30" t="s">
        <v>1567</v>
      </c>
      <c r="D253" s="26" t="s">
        <v>29</v>
      </c>
      <c r="E253" s="30" t="s">
        <v>604</v>
      </c>
      <c r="F253" s="30" t="s">
        <v>23</v>
      </c>
      <c r="G253" s="30" t="s">
        <v>29</v>
      </c>
      <c r="H253" s="30" t="s">
        <v>203</v>
      </c>
      <c r="I253" s="30" t="s">
        <v>1579</v>
      </c>
      <c r="J253" s="36">
        <v>44496</v>
      </c>
      <c r="K253" s="30">
        <v>1</v>
      </c>
      <c r="L253" s="30">
        <v>9</v>
      </c>
      <c r="M253" s="30">
        <v>10</v>
      </c>
      <c r="N253" s="23">
        <f>((M253*25100)+(M253*25100)*10%)+8250+((0*150))</f>
        <v>284350</v>
      </c>
      <c r="O253" s="21">
        <f t="shared" ref="O253" si="259">M253*1210</f>
        <v>12100</v>
      </c>
      <c r="P253" s="21">
        <f t="shared" ref="P253" si="260">(M253*2037)+3000</f>
        <v>23370</v>
      </c>
      <c r="Q253" s="21">
        <f>M253*1100</f>
        <v>11000</v>
      </c>
      <c r="R253" s="14">
        <f t="shared" ref="R253:R255" si="261">SUM(N253:Q253)</f>
        <v>330820</v>
      </c>
      <c r="S253" s="122">
        <v>1447462</v>
      </c>
      <c r="T253" s="130" t="s">
        <v>1618</v>
      </c>
      <c r="U253" s="122" t="s">
        <v>27</v>
      </c>
      <c r="V253" s="30"/>
      <c r="W253" s="30"/>
    </row>
    <row r="254" spans="1:23" hidden="1" x14ac:dyDescent="0.25">
      <c r="A254" s="26">
        <v>253</v>
      </c>
      <c r="B254" s="26" t="s">
        <v>1474</v>
      </c>
      <c r="C254" s="30" t="s">
        <v>1633</v>
      </c>
      <c r="D254" s="26" t="s">
        <v>21</v>
      </c>
      <c r="E254" s="30" t="s">
        <v>1637</v>
      </c>
      <c r="F254" s="30" t="s">
        <v>23</v>
      </c>
      <c r="G254" s="30" t="s">
        <v>21</v>
      </c>
      <c r="H254" s="30" t="s">
        <v>40</v>
      </c>
      <c r="I254" s="30" t="s">
        <v>560</v>
      </c>
      <c r="J254" s="36">
        <v>44496</v>
      </c>
      <c r="K254" s="30">
        <v>1</v>
      </c>
      <c r="L254" s="30">
        <v>16</v>
      </c>
      <c r="M254" s="30">
        <v>16</v>
      </c>
      <c r="N254" s="23">
        <f>((M254*5000)+(M254*5000)*10%)+8250+((M254*165))</f>
        <v>98890</v>
      </c>
      <c r="O254" s="21">
        <f t="shared" ref="O254:O255" si="262">M254*869</f>
        <v>13904</v>
      </c>
      <c r="P254" s="21">
        <f t="shared" ref="P254:P255" si="263">(M254*1153)+20000</f>
        <v>38448</v>
      </c>
      <c r="Q254" s="21">
        <f t="shared" ref="Q254:Q255" si="264">M254*1100</f>
        <v>17600</v>
      </c>
      <c r="R254" s="14">
        <f t="shared" si="261"/>
        <v>168842</v>
      </c>
      <c r="S254" s="122">
        <v>1447462</v>
      </c>
      <c r="T254" s="130" t="s">
        <v>1618</v>
      </c>
      <c r="U254" s="122" t="s">
        <v>27</v>
      </c>
      <c r="V254" s="30"/>
      <c r="W254" s="30"/>
    </row>
    <row r="255" spans="1:23" hidden="1" x14ac:dyDescent="0.25">
      <c r="A255" s="26">
        <v>254</v>
      </c>
      <c r="B255" s="26" t="s">
        <v>1474</v>
      </c>
      <c r="C255" s="30" t="s">
        <v>1634</v>
      </c>
      <c r="D255" s="26" t="s">
        <v>21</v>
      </c>
      <c r="E255" s="30" t="s">
        <v>1638</v>
      </c>
      <c r="F255" s="30" t="s">
        <v>23</v>
      </c>
      <c r="G255" s="30" t="s">
        <v>21</v>
      </c>
      <c r="H255" s="30" t="s">
        <v>50</v>
      </c>
      <c r="I255" s="30" t="s">
        <v>25</v>
      </c>
      <c r="J255" s="36">
        <v>44496</v>
      </c>
      <c r="K255" s="30">
        <v>2</v>
      </c>
      <c r="L255" s="30">
        <v>25</v>
      </c>
      <c r="M255" s="30">
        <v>25</v>
      </c>
      <c r="N255" s="23">
        <f t="shared" ref="N255" si="265">((M255*30600)+(M255*30600)*10%)+8250+((0*150))</f>
        <v>849750</v>
      </c>
      <c r="O255" s="21">
        <f t="shared" si="262"/>
        <v>21725</v>
      </c>
      <c r="P255" s="21">
        <f t="shared" si="263"/>
        <v>48825</v>
      </c>
      <c r="Q255" s="21">
        <f t="shared" si="264"/>
        <v>27500</v>
      </c>
      <c r="R255" s="14">
        <f t="shared" si="261"/>
        <v>947800</v>
      </c>
      <c r="S255" s="122">
        <v>1447462</v>
      </c>
      <c r="T255" s="130" t="s">
        <v>1618</v>
      </c>
      <c r="U255" s="122" t="s">
        <v>27</v>
      </c>
      <c r="V255" s="30"/>
      <c r="W255" s="30"/>
    </row>
    <row r="256" spans="1:23" hidden="1" x14ac:dyDescent="0.25">
      <c r="A256" s="26">
        <v>255</v>
      </c>
      <c r="B256" s="26" t="s">
        <v>1474</v>
      </c>
      <c r="C256" s="30" t="s">
        <v>1635</v>
      </c>
      <c r="D256" s="26" t="s">
        <v>21</v>
      </c>
      <c r="E256" s="30" t="s">
        <v>1163</v>
      </c>
      <c r="F256" s="30" t="s">
        <v>23</v>
      </c>
      <c r="G256" s="30" t="s">
        <v>21</v>
      </c>
      <c r="H256" s="30" t="s">
        <v>171</v>
      </c>
      <c r="I256" s="30" t="s">
        <v>189</v>
      </c>
      <c r="J256" s="36">
        <v>44496</v>
      </c>
      <c r="K256" s="30">
        <v>2</v>
      </c>
      <c r="L256" s="30">
        <v>14</v>
      </c>
      <c r="M256" s="30">
        <v>15</v>
      </c>
      <c r="N256" s="23">
        <f>((M256*6500)+(M256*6500)*10%)+8250+((0*150))</f>
        <v>115500</v>
      </c>
      <c r="O256" s="21">
        <f>M256*869</f>
        <v>13035</v>
      </c>
      <c r="P256" s="21">
        <f>(M256*1153)+20000</f>
        <v>37295</v>
      </c>
      <c r="Q256" s="21">
        <f>M256*1100</f>
        <v>16500</v>
      </c>
      <c r="R256" s="14">
        <f t="shared" ref="R256:R257" si="266">SUM(N256:Q256)</f>
        <v>182330</v>
      </c>
      <c r="S256" s="122">
        <v>182400</v>
      </c>
      <c r="T256" s="130" t="s">
        <v>1643</v>
      </c>
      <c r="U256" s="122" t="s">
        <v>27</v>
      </c>
      <c r="V256" s="30"/>
      <c r="W256" s="30"/>
    </row>
    <row r="257" spans="1:23" hidden="1" x14ac:dyDescent="0.25">
      <c r="A257" s="26">
        <v>256</v>
      </c>
      <c r="B257" s="26" t="s">
        <v>1474</v>
      </c>
      <c r="C257" s="30" t="s">
        <v>1636</v>
      </c>
      <c r="D257" s="26" t="s">
        <v>21</v>
      </c>
      <c r="E257" s="30" t="s">
        <v>1639</v>
      </c>
      <c r="F257" s="30" t="s">
        <v>23</v>
      </c>
      <c r="G257" s="30" t="s">
        <v>21</v>
      </c>
      <c r="H257" s="30" t="s">
        <v>184</v>
      </c>
      <c r="I257" s="30" t="s">
        <v>1339</v>
      </c>
      <c r="J257" s="36">
        <v>44497</v>
      </c>
      <c r="K257" s="30">
        <v>1</v>
      </c>
      <c r="L257" s="30">
        <v>15</v>
      </c>
      <c r="M257" s="30">
        <v>15</v>
      </c>
      <c r="N257" s="23">
        <f>((M257*16800)+(M257*16800)*10%)+8250+((0*150))</f>
        <v>285450</v>
      </c>
      <c r="O257" s="21">
        <f>M257*869</f>
        <v>13035</v>
      </c>
      <c r="P257" s="21">
        <f>(M257*1153)+20000</f>
        <v>37295</v>
      </c>
      <c r="Q257" s="21">
        <f>M257*1100</f>
        <v>16500</v>
      </c>
      <c r="R257" s="14">
        <f t="shared" si="266"/>
        <v>352280</v>
      </c>
      <c r="S257" s="122">
        <v>352280</v>
      </c>
      <c r="T257" s="130" t="s">
        <v>1644</v>
      </c>
      <c r="U257" s="122" t="s">
        <v>27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1568</v>
      </c>
      <c r="D258" s="26" t="s">
        <v>29</v>
      </c>
      <c r="E258" s="30" t="s">
        <v>815</v>
      </c>
      <c r="F258" s="30" t="s">
        <v>23</v>
      </c>
      <c r="G258" s="30" t="s">
        <v>29</v>
      </c>
      <c r="H258" s="30" t="s">
        <v>210</v>
      </c>
      <c r="I258" s="30" t="s">
        <v>211</v>
      </c>
      <c r="J258" s="36">
        <v>44497</v>
      </c>
      <c r="K258" s="30">
        <v>2</v>
      </c>
      <c r="L258" s="30">
        <v>6</v>
      </c>
      <c r="M258" s="30">
        <v>10</v>
      </c>
      <c r="N258" s="23">
        <f>((M258*8500)+(M258*8500)*10%)+8250+((0*150))</f>
        <v>101750</v>
      </c>
      <c r="O258" s="21">
        <f t="shared" ref="O258:O263" si="267">M258*1210</f>
        <v>12100</v>
      </c>
      <c r="P258" s="21">
        <f t="shared" ref="P258:P263" si="268">(M258*2037)+3000</f>
        <v>23370</v>
      </c>
      <c r="Q258" s="21">
        <f t="shared" ref="Q258:Q259" si="269">M258*2000</f>
        <v>20000</v>
      </c>
      <c r="R258" s="14">
        <f t="shared" ref="R258:R263" si="270">SUM(N258:Q258)</f>
        <v>157220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1569</v>
      </c>
      <c r="D259" s="26" t="s">
        <v>29</v>
      </c>
      <c r="E259" s="30" t="s">
        <v>815</v>
      </c>
      <c r="F259" s="30" t="s">
        <v>23</v>
      </c>
      <c r="G259" s="30" t="s">
        <v>29</v>
      </c>
      <c r="H259" s="30" t="s">
        <v>263</v>
      </c>
      <c r="I259" s="30" t="s">
        <v>556</v>
      </c>
      <c r="J259" s="36">
        <v>44497</v>
      </c>
      <c r="K259" s="30">
        <v>5</v>
      </c>
      <c r="L259" s="30">
        <v>97</v>
      </c>
      <c r="M259" s="30">
        <v>97</v>
      </c>
      <c r="N259" s="23">
        <f>((M259*10500)+(M259*10500)*10%)+8250+((0*150))</f>
        <v>1128600</v>
      </c>
      <c r="O259" s="21">
        <f t="shared" si="267"/>
        <v>117370</v>
      </c>
      <c r="P259" s="21">
        <f t="shared" si="268"/>
        <v>200589</v>
      </c>
      <c r="Q259" s="21">
        <f t="shared" si="269"/>
        <v>194000</v>
      </c>
      <c r="R259" s="14">
        <f t="shared" si="270"/>
        <v>1640559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1570</v>
      </c>
      <c r="D260" s="26" t="s">
        <v>29</v>
      </c>
      <c r="E260" s="30" t="s">
        <v>815</v>
      </c>
      <c r="F260" s="30" t="s">
        <v>23</v>
      </c>
      <c r="G260" s="30" t="s">
        <v>29</v>
      </c>
      <c r="H260" s="30" t="s">
        <v>60</v>
      </c>
      <c r="I260" s="30" t="s">
        <v>816</v>
      </c>
      <c r="J260" s="36">
        <v>44497</v>
      </c>
      <c r="K260" s="30">
        <v>2</v>
      </c>
      <c r="L260" s="30">
        <v>6</v>
      </c>
      <c r="M260" s="30">
        <v>10</v>
      </c>
      <c r="N260" s="23">
        <f>((M260*14500)+(M260*14500)*10%)+8250+((0*150))</f>
        <v>167750</v>
      </c>
      <c r="O260" s="21">
        <f t="shared" si="267"/>
        <v>12100</v>
      </c>
      <c r="P260" s="21">
        <f t="shared" si="268"/>
        <v>23370</v>
      </c>
      <c r="Q260" s="21">
        <f>M260*2100</f>
        <v>21000</v>
      </c>
      <c r="R260" s="14">
        <f t="shared" si="270"/>
        <v>224220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x14ac:dyDescent="0.25">
      <c r="A261" s="26">
        <v>260</v>
      </c>
      <c r="B261" s="26" t="s">
        <v>1475</v>
      </c>
      <c r="C261" s="30" t="s">
        <v>1571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69</v>
      </c>
      <c r="I261" s="30" t="s">
        <v>488</v>
      </c>
      <c r="J261" s="36">
        <v>44497</v>
      </c>
      <c r="K261" s="30">
        <v>2</v>
      </c>
      <c r="L261" s="30">
        <v>6</v>
      </c>
      <c r="M261" s="30">
        <v>10</v>
      </c>
      <c r="N261" s="23">
        <f>((M261*11000)+(M261*11000)*10%)+8250+((0*165))</f>
        <v>129250</v>
      </c>
      <c r="O261" s="21">
        <f t="shared" si="267"/>
        <v>12100</v>
      </c>
      <c r="P261" s="21">
        <f t="shared" si="268"/>
        <v>23370</v>
      </c>
      <c r="Q261" s="21">
        <f t="shared" ref="Q261:Q263" si="271">M261*2000</f>
        <v>20000</v>
      </c>
      <c r="R261" s="14">
        <f t="shared" si="270"/>
        <v>184720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x14ac:dyDescent="0.25">
      <c r="A262" s="26">
        <v>261</v>
      </c>
      <c r="B262" s="26" t="s">
        <v>1475</v>
      </c>
      <c r="C262" s="30" t="s">
        <v>1572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50</v>
      </c>
      <c r="I262" s="30" t="s">
        <v>58</v>
      </c>
      <c r="J262" s="36">
        <v>44497</v>
      </c>
      <c r="K262" s="30">
        <v>1</v>
      </c>
      <c r="L262" s="30">
        <v>20</v>
      </c>
      <c r="M262" s="30">
        <v>20</v>
      </c>
      <c r="N262" s="23">
        <f>((M262*31000)+(M262*31000)*10%)+8250+((0*150))</f>
        <v>690250</v>
      </c>
      <c r="O262" s="21">
        <f t="shared" si="267"/>
        <v>24200</v>
      </c>
      <c r="P262" s="21">
        <f t="shared" si="268"/>
        <v>43740</v>
      </c>
      <c r="Q262" s="21">
        <f t="shared" si="271"/>
        <v>40000</v>
      </c>
      <c r="R262" s="14">
        <f t="shared" si="270"/>
        <v>798190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x14ac:dyDescent="0.25">
      <c r="A263" s="26">
        <v>262</v>
      </c>
      <c r="B263" s="26" t="s">
        <v>1475</v>
      </c>
      <c r="C263" s="30" t="s">
        <v>1573</v>
      </c>
      <c r="D263" s="26" t="s">
        <v>29</v>
      </c>
      <c r="E263" s="30" t="s">
        <v>815</v>
      </c>
      <c r="F263" s="30" t="s">
        <v>23</v>
      </c>
      <c r="G263" s="30" t="s">
        <v>29</v>
      </c>
      <c r="H263" s="30" t="s">
        <v>50</v>
      </c>
      <c r="I263" s="30" t="s">
        <v>58</v>
      </c>
      <c r="J263" s="36">
        <v>44497</v>
      </c>
      <c r="K263" s="30">
        <v>2</v>
      </c>
      <c r="L263" s="30">
        <v>28</v>
      </c>
      <c r="M263" s="30">
        <v>32</v>
      </c>
      <c r="N263" s="23">
        <f>((M263*31000)+(M263*31000)*10%)+8250+((0*150))</f>
        <v>1099450</v>
      </c>
      <c r="O263" s="21">
        <f t="shared" si="267"/>
        <v>38720</v>
      </c>
      <c r="P263" s="21">
        <f t="shared" si="268"/>
        <v>68184</v>
      </c>
      <c r="Q263" s="21">
        <f t="shared" si="271"/>
        <v>64000</v>
      </c>
      <c r="R263" s="14">
        <f t="shared" si="270"/>
        <v>1270354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x14ac:dyDescent="0.25">
      <c r="A264" s="26">
        <v>263</v>
      </c>
      <c r="B264" s="26" t="s">
        <v>1474</v>
      </c>
      <c r="C264" s="30" t="s">
        <v>1574</v>
      </c>
      <c r="D264" s="26" t="s">
        <v>29</v>
      </c>
      <c r="E264" s="30" t="s">
        <v>631</v>
      </c>
      <c r="F264" s="30" t="s">
        <v>23</v>
      </c>
      <c r="G264" s="30" t="s">
        <v>29</v>
      </c>
      <c r="H264" s="30" t="s">
        <v>79</v>
      </c>
      <c r="I264" s="30" t="s">
        <v>782</v>
      </c>
      <c r="J264" s="36">
        <v>44497</v>
      </c>
      <c r="K264" s="30">
        <v>5</v>
      </c>
      <c r="L264" s="30">
        <v>60</v>
      </c>
      <c r="M264" s="30">
        <v>84</v>
      </c>
      <c r="N264" s="23">
        <f>((M264*15000)+(M264*15000)*10%)+8250+((0*150))</f>
        <v>1394250</v>
      </c>
      <c r="O264" s="21">
        <f t="shared" ref="O264:O266" si="272">M264*1210</f>
        <v>101640</v>
      </c>
      <c r="P264" s="21">
        <f t="shared" ref="P264:P266" si="273">(M264*2037)+3000</f>
        <v>174108</v>
      </c>
      <c r="Q264" s="21">
        <f>M264*500</f>
        <v>42000</v>
      </c>
      <c r="R264" s="14">
        <f t="shared" ref="R264:R266" si="274">SUM(N264:Q264)</f>
        <v>1711998</v>
      </c>
      <c r="S264" s="122" t="s">
        <v>94</v>
      </c>
      <c r="T264" s="122" t="s">
        <v>94</v>
      </c>
      <c r="U264" s="122" t="s">
        <v>94</v>
      </c>
      <c r="V264" s="30"/>
      <c r="W264" s="30"/>
    </row>
    <row r="265" spans="1:23" hidden="1" x14ac:dyDescent="0.25">
      <c r="A265" s="26">
        <v>264</v>
      </c>
      <c r="B265" s="26" t="s">
        <v>1474</v>
      </c>
      <c r="C265" s="30" t="s">
        <v>1575</v>
      </c>
      <c r="D265" s="26" t="s">
        <v>29</v>
      </c>
      <c r="E265" s="30" t="s">
        <v>491</v>
      </c>
      <c r="F265" s="30" t="s">
        <v>23</v>
      </c>
      <c r="G265" s="30" t="s">
        <v>29</v>
      </c>
      <c r="H265" s="30" t="s">
        <v>24</v>
      </c>
      <c r="I265" s="30" t="s">
        <v>502</v>
      </c>
      <c r="J265" s="36">
        <v>44497</v>
      </c>
      <c r="K265" s="30">
        <v>1</v>
      </c>
      <c r="L265" s="30">
        <v>14</v>
      </c>
      <c r="M265" s="30">
        <v>14</v>
      </c>
      <c r="N265" s="23">
        <f>((M265*22000)+(M265*22000)*10%)+8250+((M265*165))</f>
        <v>349360</v>
      </c>
      <c r="O265" s="21">
        <f t="shared" si="272"/>
        <v>16940</v>
      </c>
      <c r="P265" s="21">
        <f t="shared" si="273"/>
        <v>31518</v>
      </c>
      <c r="Q265" s="21">
        <f>M265*1100</f>
        <v>15400</v>
      </c>
      <c r="R265" s="14">
        <f t="shared" si="274"/>
        <v>413218</v>
      </c>
      <c r="S265" s="122">
        <v>6212573</v>
      </c>
      <c r="T265" s="130" t="s">
        <v>1703</v>
      </c>
      <c r="U265" s="122" t="s">
        <v>27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1576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171</v>
      </c>
      <c r="I266" s="30" t="s">
        <v>258</v>
      </c>
      <c r="J266" s="36">
        <v>44497</v>
      </c>
      <c r="K266" s="30">
        <v>4</v>
      </c>
      <c r="L266" s="30">
        <v>45</v>
      </c>
      <c r="M266" s="30">
        <v>45</v>
      </c>
      <c r="N266" s="23">
        <f>((M266*12000)+(M266*12000)*10%)+8250+((0*165))</f>
        <v>602250</v>
      </c>
      <c r="O266" s="21">
        <f t="shared" si="272"/>
        <v>54450</v>
      </c>
      <c r="P266" s="21">
        <f t="shared" si="273"/>
        <v>94665</v>
      </c>
      <c r="Q266" s="21">
        <f>M266*1100</f>
        <v>49500</v>
      </c>
      <c r="R266" s="14">
        <f t="shared" si="274"/>
        <v>800865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1577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24</v>
      </c>
      <c r="I267" s="30" t="s">
        <v>128</v>
      </c>
      <c r="J267" s="36">
        <v>44497</v>
      </c>
      <c r="K267" s="30">
        <v>11</v>
      </c>
      <c r="L267" s="30">
        <v>165</v>
      </c>
      <c r="M267" s="30">
        <v>165</v>
      </c>
      <c r="N267" s="23">
        <f t="shared" ref="N267:N268" si="275">((M267*22000)+(M267*22000)*10%)+8250+((M267*165))</f>
        <v>4028475</v>
      </c>
      <c r="O267" s="21">
        <f t="shared" ref="O267:O273" si="276">M267*1210</f>
        <v>199650</v>
      </c>
      <c r="P267" s="21">
        <f t="shared" ref="P267:P273" si="277">(M267*2037)+3000</f>
        <v>339105</v>
      </c>
      <c r="Q267" s="21">
        <f t="shared" ref="Q267:Q268" si="278">M267*2100</f>
        <v>346500</v>
      </c>
      <c r="R267" s="14">
        <f t="shared" ref="R267:R270" si="279">SUM(N267:Q267)</f>
        <v>4913730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hidden="1" x14ac:dyDescent="0.25">
      <c r="A268" s="26">
        <v>267</v>
      </c>
      <c r="B268" s="26" t="s">
        <v>1474</v>
      </c>
      <c r="C268" s="30" t="s">
        <v>1578</v>
      </c>
      <c r="D268" s="26" t="s">
        <v>29</v>
      </c>
      <c r="E268" s="30" t="s">
        <v>1211</v>
      </c>
      <c r="F268" s="30" t="s">
        <v>23</v>
      </c>
      <c r="G268" s="30" t="s">
        <v>29</v>
      </c>
      <c r="H268" s="30" t="s">
        <v>24</v>
      </c>
      <c r="I268" s="30" t="s">
        <v>502</v>
      </c>
      <c r="J268" s="36">
        <v>44497</v>
      </c>
      <c r="K268" s="30">
        <v>1</v>
      </c>
      <c r="L268" s="30">
        <v>10</v>
      </c>
      <c r="M268" s="30">
        <v>18</v>
      </c>
      <c r="N268" s="23">
        <f t="shared" si="275"/>
        <v>446820</v>
      </c>
      <c r="O268" s="21">
        <f t="shared" si="276"/>
        <v>21780</v>
      </c>
      <c r="P268" s="21">
        <f t="shared" si="277"/>
        <v>39666</v>
      </c>
      <c r="Q268" s="21">
        <f t="shared" si="278"/>
        <v>37800</v>
      </c>
      <c r="R268" s="14">
        <f t="shared" si="279"/>
        <v>546066</v>
      </c>
      <c r="S268" s="122">
        <v>1162806</v>
      </c>
      <c r="T268" s="130" t="s">
        <v>1699</v>
      </c>
      <c r="U268" s="122" t="s">
        <v>27</v>
      </c>
      <c r="V268" s="30"/>
      <c r="W268" s="30"/>
    </row>
    <row r="269" spans="1:23" x14ac:dyDescent="0.25">
      <c r="A269" s="26">
        <v>268</v>
      </c>
      <c r="B269" s="26" t="s">
        <v>1474</v>
      </c>
      <c r="C269" s="96" t="s">
        <v>1584</v>
      </c>
      <c r="D269" s="26" t="s">
        <v>29</v>
      </c>
      <c r="E269" s="69" t="s">
        <v>631</v>
      </c>
      <c r="F269" s="30" t="s">
        <v>23</v>
      </c>
      <c r="G269" s="30" t="s">
        <v>29</v>
      </c>
      <c r="H269" s="30" t="s">
        <v>79</v>
      </c>
      <c r="I269" s="30" t="s">
        <v>782</v>
      </c>
      <c r="J269" s="36">
        <v>44498</v>
      </c>
      <c r="K269" s="30">
        <v>13</v>
      </c>
      <c r="L269" s="30">
        <v>120</v>
      </c>
      <c r="M269" s="30">
        <v>120</v>
      </c>
      <c r="N269" s="23">
        <f>((M269*15000)+(M269*15000)*10%)+8250+((0*150))</f>
        <v>1988250</v>
      </c>
      <c r="O269" s="21">
        <f t="shared" si="276"/>
        <v>145200</v>
      </c>
      <c r="P269" s="21">
        <f t="shared" si="277"/>
        <v>247440</v>
      </c>
      <c r="Q269" s="21">
        <f>M269*500</f>
        <v>60000</v>
      </c>
      <c r="R269" s="14">
        <f t="shared" si="279"/>
        <v>2440890</v>
      </c>
      <c r="S269" s="122" t="s">
        <v>94</v>
      </c>
      <c r="T269" s="122" t="s">
        <v>94</v>
      </c>
      <c r="U269" s="122" t="s">
        <v>94</v>
      </c>
      <c r="V269" s="30"/>
      <c r="W269" s="30"/>
    </row>
    <row r="270" spans="1:23" hidden="1" x14ac:dyDescent="0.25">
      <c r="A270" s="26">
        <v>269</v>
      </c>
      <c r="B270" s="26" t="s">
        <v>1474</v>
      </c>
      <c r="C270" s="96" t="s">
        <v>1585</v>
      </c>
      <c r="D270" s="26" t="s">
        <v>29</v>
      </c>
      <c r="E270" s="30" t="s">
        <v>1211</v>
      </c>
      <c r="F270" s="30" t="s">
        <v>23</v>
      </c>
      <c r="G270" s="30" t="s">
        <v>29</v>
      </c>
      <c r="H270" s="30" t="s">
        <v>24</v>
      </c>
      <c r="I270" s="30" t="s">
        <v>502</v>
      </c>
      <c r="J270" s="36">
        <v>44498</v>
      </c>
      <c r="K270" s="30">
        <v>1</v>
      </c>
      <c r="L270" s="30">
        <v>10</v>
      </c>
      <c r="M270" s="30">
        <v>10</v>
      </c>
      <c r="N270" s="23">
        <f>((M270*22000)+(M270*22000)*10%)+8250+((M270*165))</f>
        <v>251900</v>
      </c>
      <c r="O270" s="21">
        <f t="shared" si="276"/>
        <v>12100</v>
      </c>
      <c r="P270" s="21">
        <f t="shared" si="277"/>
        <v>23370</v>
      </c>
      <c r="Q270" s="21">
        <f>M270*2100</f>
        <v>21000</v>
      </c>
      <c r="R270" s="14">
        <f t="shared" si="279"/>
        <v>308370</v>
      </c>
      <c r="S270" s="122">
        <v>1162806</v>
      </c>
      <c r="T270" s="130" t="s">
        <v>1699</v>
      </c>
      <c r="U270" s="122" t="s">
        <v>27</v>
      </c>
      <c r="V270" s="30"/>
      <c r="W270" s="30"/>
    </row>
    <row r="271" spans="1:23" ht="30" hidden="1" x14ac:dyDescent="0.25">
      <c r="A271" s="26">
        <v>270</v>
      </c>
      <c r="B271" s="26" t="s">
        <v>1474</v>
      </c>
      <c r="C271" s="96" t="s">
        <v>1586</v>
      </c>
      <c r="D271" s="26" t="s">
        <v>29</v>
      </c>
      <c r="E271" s="30" t="s">
        <v>1444</v>
      </c>
      <c r="F271" s="30" t="s">
        <v>23</v>
      </c>
      <c r="G271" s="30" t="s">
        <v>29</v>
      </c>
      <c r="H271" s="30" t="s">
        <v>112</v>
      </c>
      <c r="I271" s="30" t="s">
        <v>87</v>
      </c>
      <c r="J271" s="36">
        <v>44498</v>
      </c>
      <c r="K271" s="30">
        <v>1</v>
      </c>
      <c r="L271" s="30">
        <v>12</v>
      </c>
      <c r="M271" s="30">
        <v>12</v>
      </c>
      <c r="N271" s="23">
        <f>((M271*41500)+(M271*41500)*10%)+8250+((M271*165))</f>
        <v>558030</v>
      </c>
      <c r="O271" s="21">
        <f t="shared" si="276"/>
        <v>14520</v>
      </c>
      <c r="P271" s="21">
        <f t="shared" si="277"/>
        <v>27444</v>
      </c>
      <c r="Q271" s="21">
        <f t="shared" ref="Q271" si="280">M271*2100</f>
        <v>25200</v>
      </c>
      <c r="R271" s="14">
        <f t="shared" ref="R271" si="281">SUM(N271:Q271)</f>
        <v>625194</v>
      </c>
      <c r="S271" s="231" t="s">
        <v>1860</v>
      </c>
      <c r="T271" s="231" t="s">
        <v>1861</v>
      </c>
      <c r="U271" s="122" t="s">
        <v>27</v>
      </c>
      <c r="V271" s="30"/>
      <c r="W271" s="30"/>
    </row>
    <row r="272" spans="1:23" x14ac:dyDescent="0.25">
      <c r="A272" s="26">
        <v>271</v>
      </c>
      <c r="B272" s="26" t="s">
        <v>1474</v>
      </c>
      <c r="C272" s="96" t="s">
        <v>1587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231</v>
      </c>
      <c r="I272" s="30" t="s">
        <v>583</v>
      </c>
      <c r="J272" s="36">
        <v>44498</v>
      </c>
      <c r="K272" s="30">
        <v>7</v>
      </c>
      <c r="L272" s="30">
        <v>72</v>
      </c>
      <c r="M272" s="30">
        <v>72</v>
      </c>
      <c r="N272" s="23">
        <f>((M272*24000)+(M272*24000)*10%)+8250+((0*165))</f>
        <v>1909050</v>
      </c>
      <c r="O272" s="21">
        <f t="shared" si="276"/>
        <v>87120</v>
      </c>
      <c r="P272" s="21">
        <f t="shared" si="277"/>
        <v>149664</v>
      </c>
      <c r="Q272" s="21">
        <f t="shared" ref="Q272:Q273" si="282">M272*2000</f>
        <v>144000</v>
      </c>
      <c r="R272" s="14">
        <f t="shared" ref="R272:R274" si="283">SUM(N272:Q272)</f>
        <v>2289834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96" t="s">
        <v>1588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24</v>
      </c>
      <c r="I273" s="30" t="s">
        <v>502</v>
      </c>
      <c r="J273" s="36">
        <v>44498</v>
      </c>
      <c r="K273" s="30">
        <v>5</v>
      </c>
      <c r="L273" s="30">
        <v>63</v>
      </c>
      <c r="M273" s="30">
        <v>63</v>
      </c>
      <c r="N273" s="23">
        <f>((M273*22000)+(M273*22000)*10%)+8250+((M273*150))</f>
        <v>1542300</v>
      </c>
      <c r="O273" s="21">
        <f t="shared" si="276"/>
        <v>76230</v>
      </c>
      <c r="P273" s="21">
        <f t="shared" si="277"/>
        <v>131331</v>
      </c>
      <c r="Q273" s="21">
        <f t="shared" si="282"/>
        <v>126000</v>
      </c>
      <c r="R273" s="14">
        <f t="shared" si="283"/>
        <v>1875861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96" t="s">
        <v>1589</v>
      </c>
      <c r="D274" s="26" t="s">
        <v>29</v>
      </c>
      <c r="E274" s="30" t="s">
        <v>815</v>
      </c>
      <c r="F274" s="30" t="s">
        <v>23</v>
      </c>
      <c r="G274" s="30" t="s">
        <v>29</v>
      </c>
      <c r="H274" s="30" t="s">
        <v>79</v>
      </c>
      <c r="I274" s="30" t="s">
        <v>705</v>
      </c>
      <c r="J274" s="36">
        <v>44498</v>
      </c>
      <c r="K274" s="30">
        <v>12</v>
      </c>
      <c r="L274" s="30">
        <v>222</v>
      </c>
      <c r="M274" s="30">
        <v>222</v>
      </c>
      <c r="N274" s="23">
        <f>((M274*15000)+(M274*15000)*10%)+8250+((0*150))</f>
        <v>3671250</v>
      </c>
      <c r="O274" s="21">
        <f t="shared" ref="O274" si="284">M274*1210</f>
        <v>268620</v>
      </c>
      <c r="P274" s="21">
        <f t="shared" ref="P274" si="285">(M274*2037)+3000</f>
        <v>455214</v>
      </c>
      <c r="Q274" s="21">
        <f>M274*2000</f>
        <v>444000</v>
      </c>
      <c r="R274" s="14">
        <f t="shared" si="283"/>
        <v>4839084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96" t="s">
        <v>1590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112</v>
      </c>
      <c r="I275" s="30" t="s">
        <v>997</v>
      </c>
      <c r="J275" s="36">
        <v>44498</v>
      </c>
      <c r="K275" s="30">
        <v>5</v>
      </c>
      <c r="L275" s="30">
        <v>46</v>
      </c>
      <c r="M275" s="30">
        <v>46</v>
      </c>
      <c r="N275" s="23">
        <f>((M275*41500)+(M275*41500)*10%)+8250+((M275*165))</f>
        <v>2115740</v>
      </c>
      <c r="O275" s="21">
        <f t="shared" ref="O275:O288" si="286">M275*1210</f>
        <v>55660</v>
      </c>
      <c r="P275" s="21">
        <f t="shared" ref="P275:P288" si="287">(M275*2037)+3000</f>
        <v>96702</v>
      </c>
      <c r="Q275" s="21">
        <f t="shared" ref="Q275" si="288">M275*2100</f>
        <v>96600</v>
      </c>
      <c r="R275" s="14">
        <f t="shared" ref="R275" si="289">SUM(N275:Q275)</f>
        <v>2364702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107" t="s">
        <v>1591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171</v>
      </c>
      <c r="I276" s="30" t="s">
        <v>735</v>
      </c>
      <c r="J276" s="36">
        <v>44498</v>
      </c>
      <c r="K276" s="30">
        <v>6</v>
      </c>
      <c r="L276" s="30">
        <v>104</v>
      </c>
      <c r="M276" s="30">
        <v>104</v>
      </c>
      <c r="N276" s="23">
        <f>((M276*12000)+(M276*12000)*10%)+8250+((0*165))</f>
        <v>1381050</v>
      </c>
      <c r="O276" s="21">
        <f t="shared" si="286"/>
        <v>125840</v>
      </c>
      <c r="P276" s="21">
        <f t="shared" si="287"/>
        <v>214848</v>
      </c>
      <c r="Q276" s="21">
        <f>M276*2000</f>
        <v>208000</v>
      </c>
      <c r="R276" s="14">
        <f t="shared" ref="R276:R282" si="290">SUM(N276:Q276)</f>
        <v>1929738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ht="30" hidden="1" x14ac:dyDescent="0.25">
      <c r="A277" s="26">
        <v>276</v>
      </c>
      <c r="B277" s="26" t="s">
        <v>1475</v>
      </c>
      <c r="C277" s="218" t="s">
        <v>1592</v>
      </c>
      <c r="D277" s="26" t="s">
        <v>29</v>
      </c>
      <c r="E277" s="30" t="s">
        <v>1444</v>
      </c>
      <c r="F277" s="30" t="s">
        <v>23</v>
      </c>
      <c r="G277" s="30" t="s">
        <v>29</v>
      </c>
      <c r="H277" s="30" t="s">
        <v>64</v>
      </c>
      <c r="I277" s="30" t="s">
        <v>1062</v>
      </c>
      <c r="J277" s="36">
        <v>44498</v>
      </c>
      <c r="K277" s="30">
        <v>6</v>
      </c>
      <c r="L277" s="30">
        <v>101</v>
      </c>
      <c r="M277" s="30">
        <v>101</v>
      </c>
      <c r="N277" s="23">
        <f>((M277*14400)+(M277*14400)*10%)+8250+((0*150))</f>
        <v>1608090</v>
      </c>
      <c r="O277" s="21">
        <f t="shared" si="286"/>
        <v>122210</v>
      </c>
      <c r="P277" s="21">
        <f t="shared" si="287"/>
        <v>208737</v>
      </c>
      <c r="Q277" s="21">
        <f>M277*2100</f>
        <v>212100</v>
      </c>
      <c r="R277" s="14">
        <f t="shared" si="290"/>
        <v>2151137</v>
      </c>
      <c r="S277" s="231" t="s">
        <v>1860</v>
      </c>
      <c r="T277" s="231" t="s">
        <v>1861</v>
      </c>
      <c r="U277" s="122" t="s">
        <v>27</v>
      </c>
      <c r="V277" s="30"/>
      <c r="W277" s="30"/>
    </row>
    <row r="278" spans="1:23" ht="30" hidden="1" x14ac:dyDescent="0.25">
      <c r="A278" s="26">
        <v>277</v>
      </c>
      <c r="B278" s="26" t="s">
        <v>1475</v>
      </c>
      <c r="C278" s="218" t="s">
        <v>1593</v>
      </c>
      <c r="D278" s="26" t="s">
        <v>29</v>
      </c>
      <c r="E278" s="30" t="s">
        <v>1444</v>
      </c>
      <c r="F278" s="30" t="s">
        <v>23</v>
      </c>
      <c r="G278" s="30" t="s">
        <v>29</v>
      </c>
      <c r="H278" s="30" t="s">
        <v>69</v>
      </c>
      <c r="I278" s="30" t="s">
        <v>488</v>
      </c>
      <c r="J278" s="36">
        <v>44498</v>
      </c>
      <c r="K278" s="30">
        <v>1</v>
      </c>
      <c r="L278" s="30">
        <v>10</v>
      </c>
      <c r="M278" s="30">
        <v>10</v>
      </c>
      <c r="N278" s="23">
        <f>((M278*11000)+(M278*11000)*10%)+8250+((0*165))</f>
        <v>129250</v>
      </c>
      <c r="O278" s="21">
        <f t="shared" si="286"/>
        <v>12100</v>
      </c>
      <c r="P278" s="21">
        <f t="shared" si="287"/>
        <v>23370</v>
      </c>
      <c r="Q278" s="21">
        <f>M278*2100</f>
        <v>21000</v>
      </c>
      <c r="R278" s="14">
        <f t="shared" si="290"/>
        <v>185720</v>
      </c>
      <c r="S278" s="231" t="s">
        <v>1860</v>
      </c>
      <c r="T278" s="231" t="s">
        <v>1861</v>
      </c>
      <c r="U278" s="122" t="s">
        <v>27</v>
      </c>
      <c r="V278" s="30"/>
      <c r="W278" s="30"/>
    </row>
    <row r="279" spans="1:23" x14ac:dyDescent="0.25">
      <c r="A279" s="26">
        <v>278</v>
      </c>
      <c r="B279" s="26" t="s">
        <v>1475</v>
      </c>
      <c r="C279" s="218" t="s">
        <v>1594</v>
      </c>
      <c r="D279" s="26" t="s">
        <v>29</v>
      </c>
      <c r="E279" s="30" t="s">
        <v>815</v>
      </c>
      <c r="F279" s="30" t="s">
        <v>23</v>
      </c>
      <c r="G279" s="30" t="s">
        <v>29</v>
      </c>
      <c r="H279" s="30" t="s">
        <v>45</v>
      </c>
      <c r="I279" s="30" t="s">
        <v>238</v>
      </c>
      <c r="J279" s="36">
        <v>44498</v>
      </c>
      <c r="K279" s="30">
        <v>1</v>
      </c>
      <c r="L279" s="30">
        <v>6</v>
      </c>
      <c r="M279" s="30">
        <v>13</v>
      </c>
      <c r="N279" s="23">
        <f>((M279*35500)+(M279*35500)*10%)+8250+((M279*150))</f>
        <v>517850</v>
      </c>
      <c r="O279" s="21">
        <f t="shared" si="286"/>
        <v>15730</v>
      </c>
      <c r="P279" s="21">
        <f t="shared" si="287"/>
        <v>29481</v>
      </c>
      <c r="Q279" s="21">
        <f t="shared" ref="Q279:Q281" si="291">M279*2000</f>
        <v>26000</v>
      </c>
      <c r="R279" s="14">
        <f t="shared" si="290"/>
        <v>589061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x14ac:dyDescent="0.25">
      <c r="A280" s="26">
        <v>279</v>
      </c>
      <c r="B280" s="26" t="s">
        <v>1475</v>
      </c>
      <c r="C280" s="218" t="s">
        <v>1595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263</v>
      </c>
      <c r="I280" s="30" t="s">
        <v>556</v>
      </c>
      <c r="J280" s="36">
        <v>44498</v>
      </c>
      <c r="K280" s="30">
        <v>5</v>
      </c>
      <c r="L280" s="30">
        <v>120</v>
      </c>
      <c r="M280" s="30">
        <v>120</v>
      </c>
      <c r="N280" s="23">
        <f>((M280*10500)+(M280*10500)*10%)+8250+((0*150))</f>
        <v>1394250</v>
      </c>
      <c r="O280" s="21">
        <f t="shared" si="286"/>
        <v>145200</v>
      </c>
      <c r="P280" s="21">
        <f t="shared" si="287"/>
        <v>247440</v>
      </c>
      <c r="Q280" s="21">
        <f t="shared" si="291"/>
        <v>240000</v>
      </c>
      <c r="R280" s="14">
        <f t="shared" si="290"/>
        <v>2026890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x14ac:dyDescent="0.25">
      <c r="A281" s="26">
        <v>280</v>
      </c>
      <c r="B281" s="26" t="s">
        <v>1475</v>
      </c>
      <c r="C281" s="218" t="s">
        <v>1596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50</v>
      </c>
      <c r="I281" s="30" t="s">
        <v>58</v>
      </c>
      <c r="J281" s="36">
        <v>44498</v>
      </c>
      <c r="K281" s="30">
        <v>3</v>
      </c>
      <c r="L281" s="30">
        <v>7</v>
      </c>
      <c r="M281" s="30">
        <v>11</v>
      </c>
      <c r="N281" s="23">
        <f>((M281*31000)+(M281*31000)*10%)+8250+((0*150))</f>
        <v>383350</v>
      </c>
      <c r="O281" s="21">
        <f t="shared" si="286"/>
        <v>13310</v>
      </c>
      <c r="P281" s="21">
        <f t="shared" si="287"/>
        <v>25407</v>
      </c>
      <c r="Q281" s="21">
        <f t="shared" si="291"/>
        <v>22000</v>
      </c>
      <c r="R281" s="14">
        <f t="shared" si="290"/>
        <v>444067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x14ac:dyDescent="0.25">
      <c r="A282" s="26">
        <v>281</v>
      </c>
      <c r="B282" s="26" t="s">
        <v>1475</v>
      </c>
      <c r="C282" s="218" t="s">
        <v>1597</v>
      </c>
      <c r="D282" s="26" t="s">
        <v>29</v>
      </c>
      <c r="E282" s="30" t="s">
        <v>815</v>
      </c>
      <c r="F282" s="30" t="s">
        <v>23</v>
      </c>
      <c r="G282" s="30" t="s">
        <v>29</v>
      </c>
      <c r="H282" s="30" t="s">
        <v>241</v>
      </c>
      <c r="I282" s="30" t="s">
        <v>102</v>
      </c>
      <c r="J282" s="36">
        <v>44498</v>
      </c>
      <c r="K282" s="30">
        <v>1</v>
      </c>
      <c r="L282" s="30">
        <v>29</v>
      </c>
      <c r="M282" s="30">
        <v>29</v>
      </c>
      <c r="N282" s="23">
        <f>((M282*27500)+(M282*27500)*10%)+8250+((M282*150))</f>
        <v>889850</v>
      </c>
      <c r="O282" s="21">
        <f t="shared" si="286"/>
        <v>35090</v>
      </c>
      <c r="P282" s="21">
        <f t="shared" si="287"/>
        <v>62073</v>
      </c>
      <c r="Q282" s="21">
        <f>M282*2000</f>
        <v>58000</v>
      </c>
      <c r="R282" s="14">
        <f t="shared" si="290"/>
        <v>1045013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x14ac:dyDescent="0.25">
      <c r="A283" s="26">
        <v>282</v>
      </c>
      <c r="B283" s="26" t="s">
        <v>1475</v>
      </c>
      <c r="C283" s="30" t="s">
        <v>1598</v>
      </c>
      <c r="D283" s="26" t="s">
        <v>29</v>
      </c>
      <c r="E283" s="30" t="s">
        <v>631</v>
      </c>
      <c r="F283" s="30" t="s">
        <v>23</v>
      </c>
      <c r="G283" s="30" t="s">
        <v>29</v>
      </c>
      <c r="H283" s="30" t="s">
        <v>79</v>
      </c>
      <c r="I283" s="30" t="s">
        <v>486</v>
      </c>
      <c r="J283" s="140">
        <v>44499</v>
      </c>
      <c r="K283" s="30">
        <v>10</v>
      </c>
      <c r="L283" s="30">
        <v>120</v>
      </c>
      <c r="M283" s="30">
        <v>120</v>
      </c>
      <c r="N283" s="23">
        <f>((M283*15000)+(M283*15000)*10%)+8250+((0*150))</f>
        <v>1988250</v>
      </c>
      <c r="O283" s="21">
        <f t="shared" si="286"/>
        <v>145200</v>
      </c>
      <c r="P283" s="21">
        <f t="shared" si="287"/>
        <v>247440</v>
      </c>
      <c r="Q283" s="21">
        <f>M283*500</f>
        <v>60000</v>
      </c>
      <c r="R283" s="14">
        <f t="shared" ref="R283" si="292">SUM(N283:Q283)</f>
        <v>2440890</v>
      </c>
      <c r="S283" s="122" t="s">
        <v>94</v>
      </c>
      <c r="T283" s="122" t="s">
        <v>94</v>
      </c>
      <c r="U283" s="122" t="s">
        <v>94</v>
      </c>
      <c r="V283" s="30"/>
      <c r="W283" s="30"/>
    </row>
    <row r="284" spans="1:23" hidden="1" x14ac:dyDescent="0.25">
      <c r="A284" s="26">
        <v>283</v>
      </c>
      <c r="B284" s="26" t="s">
        <v>1475</v>
      </c>
      <c r="C284" s="30" t="s">
        <v>1599</v>
      </c>
      <c r="D284" s="26" t="s">
        <v>29</v>
      </c>
      <c r="E284" s="30" t="s">
        <v>1211</v>
      </c>
      <c r="F284" s="30" t="s">
        <v>23</v>
      </c>
      <c r="G284" s="30" t="s">
        <v>29</v>
      </c>
      <c r="H284" s="30" t="s">
        <v>24</v>
      </c>
      <c r="I284" s="30" t="s">
        <v>93</v>
      </c>
      <c r="J284" s="140">
        <v>44499</v>
      </c>
      <c r="K284" s="30">
        <v>1</v>
      </c>
      <c r="L284" s="30">
        <v>4</v>
      </c>
      <c r="M284" s="30">
        <v>10</v>
      </c>
      <c r="N284" s="23">
        <f>((M284*22000)+(M284*22000)*10%)+8250+((M284*165))</f>
        <v>251900</v>
      </c>
      <c r="O284" s="21">
        <f t="shared" si="286"/>
        <v>12100</v>
      </c>
      <c r="P284" s="21">
        <f t="shared" si="287"/>
        <v>23370</v>
      </c>
      <c r="Q284" s="21">
        <f>M284*2100</f>
        <v>21000</v>
      </c>
      <c r="R284" s="14">
        <f t="shared" ref="R284:R285" si="293">SUM(N284:Q284)</f>
        <v>308370</v>
      </c>
      <c r="S284" s="122">
        <v>1162806</v>
      </c>
      <c r="T284" s="130" t="s">
        <v>1699</v>
      </c>
      <c r="U284" s="122" t="s">
        <v>27</v>
      </c>
      <c r="V284" s="30"/>
      <c r="W284" s="30"/>
    </row>
    <row r="285" spans="1:23" ht="30" hidden="1" x14ac:dyDescent="0.25">
      <c r="A285" s="26">
        <v>284</v>
      </c>
      <c r="B285" s="26" t="s">
        <v>1475</v>
      </c>
      <c r="C285" s="30" t="s">
        <v>1600</v>
      </c>
      <c r="D285" s="26" t="s">
        <v>29</v>
      </c>
      <c r="E285" s="30" t="s">
        <v>1444</v>
      </c>
      <c r="F285" s="30" t="s">
        <v>23</v>
      </c>
      <c r="G285" s="30" t="s">
        <v>29</v>
      </c>
      <c r="H285" s="30" t="s">
        <v>54</v>
      </c>
      <c r="I285" s="30" t="s">
        <v>1472</v>
      </c>
      <c r="J285" s="140">
        <v>44499</v>
      </c>
      <c r="K285" s="30">
        <v>2</v>
      </c>
      <c r="L285" s="30">
        <v>33</v>
      </c>
      <c r="M285" s="30">
        <v>33</v>
      </c>
      <c r="N285" s="23">
        <f>((M285*58500)+(M285*58500)*10%)+8250+((0*150))</f>
        <v>2131800</v>
      </c>
      <c r="O285" s="21">
        <f t="shared" si="286"/>
        <v>39930</v>
      </c>
      <c r="P285" s="21">
        <f t="shared" si="287"/>
        <v>70221</v>
      </c>
      <c r="Q285" s="21">
        <f t="shared" ref="Q285" si="294">M285*2100</f>
        <v>69300</v>
      </c>
      <c r="R285" s="14">
        <f t="shared" si="293"/>
        <v>2311251</v>
      </c>
      <c r="S285" s="231" t="s">
        <v>1860</v>
      </c>
      <c r="T285" s="231" t="s">
        <v>1861</v>
      </c>
      <c r="U285" s="122" t="s">
        <v>27</v>
      </c>
      <c r="V285" s="30"/>
      <c r="W285" s="30"/>
    </row>
    <row r="286" spans="1:23" x14ac:dyDescent="0.25">
      <c r="A286" s="26">
        <v>285</v>
      </c>
      <c r="B286" s="26" t="s">
        <v>1475</v>
      </c>
      <c r="C286" s="30" t="s">
        <v>1601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171</v>
      </c>
      <c r="I286" s="30" t="s">
        <v>735</v>
      </c>
      <c r="J286" s="140">
        <v>44499</v>
      </c>
      <c r="K286" s="30">
        <v>1</v>
      </c>
      <c r="L286" s="30">
        <v>38</v>
      </c>
      <c r="M286" s="30">
        <v>38</v>
      </c>
      <c r="N286" s="23">
        <f t="shared" ref="N286" si="295">((M286*12000)+(M286*12000)*10%)+8250+((0*165))</f>
        <v>509850</v>
      </c>
      <c r="O286" s="21">
        <f t="shared" si="286"/>
        <v>45980</v>
      </c>
      <c r="P286" s="21">
        <f t="shared" si="287"/>
        <v>80406</v>
      </c>
      <c r="Q286" s="21">
        <f t="shared" ref="Q286:Q288" si="296">M286*2000</f>
        <v>76000</v>
      </c>
      <c r="R286" s="14">
        <f t="shared" ref="R286" si="297">SUM(N286:Q286)</f>
        <v>712236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x14ac:dyDescent="0.25">
      <c r="A287" s="26">
        <v>286</v>
      </c>
      <c r="B287" s="26" t="s">
        <v>1475</v>
      </c>
      <c r="C287" s="30" t="s">
        <v>1602</v>
      </c>
      <c r="D287" s="26" t="s">
        <v>29</v>
      </c>
      <c r="E287" s="30" t="s">
        <v>815</v>
      </c>
      <c r="F287" s="30" t="s">
        <v>23</v>
      </c>
      <c r="G287" s="30" t="s">
        <v>29</v>
      </c>
      <c r="H287" s="30" t="s">
        <v>72</v>
      </c>
      <c r="I287" s="30" t="s">
        <v>1098</v>
      </c>
      <c r="J287" s="140">
        <v>44499</v>
      </c>
      <c r="K287" s="30">
        <v>3</v>
      </c>
      <c r="L287" s="30">
        <v>54</v>
      </c>
      <c r="M287" s="30">
        <v>54</v>
      </c>
      <c r="N287" s="23">
        <f>((M287*16500)+(M287*16500)*10%)+8250+((0*150))</f>
        <v>988350</v>
      </c>
      <c r="O287" s="21">
        <f t="shared" si="286"/>
        <v>65340</v>
      </c>
      <c r="P287" s="21">
        <f t="shared" si="287"/>
        <v>112998</v>
      </c>
      <c r="Q287" s="21">
        <f t="shared" si="296"/>
        <v>108000</v>
      </c>
      <c r="R287" s="14">
        <f t="shared" ref="R287:R288" si="298">SUM(N287:Q287)</f>
        <v>1274688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x14ac:dyDescent="0.25">
      <c r="A288" s="26">
        <v>287</v>
      </c>
      <c r="B288" s="26" t="s">
        <v>1475</v>
      </c>
      <c r="C288" s="30" t="s">
        <v>1603</v>
      </c>
      <c r="D288" s="26" t="s">
        <v>29</v>
      </c>
      <c r="E288" s="30" t="s">
        <v>815</v>
      </c>
      <c r="F288" s="30" t="s">
        <v>23</v>
      </c>
      <c r="G288" s="30" t="s">
        <v>29</v>
      </c>
      <c r="H288" s="30" t="s">
        <v>50</v>
      </c>
      <c r="I288" s="30" t="s">
        <v>58</v>
      </c>
      <c r="J288" s="140">
        <v>44499</v>
      </c>
      <c r="K288" s="30">
        <v>2</v>
      </c>
      <c r="L288" s="30">
        <v>24</v>
      </c>
      <c r="M288" s="30">
        <v>24</v>
      </c>
      <c r="N288" s="23">
        <f>((M288*31000)+(M288*31000)*10%)+8250+((0*150))</f>
        <v>826650</v>
      </c>
      <c r="O288" s="21">
        <f t="shared" si="286"/>
        <v>29040</v>
      </c>
      <c r="P288" s="21">
        <f t="shared" si="287"/>
        <v>51888</v>
      </c>
      <c r="Q288" s="21">
        <f t="shared" si="296"/>
        <v>48000</v>
      </c>
      <c r="R288" s="14">
        <f t="shared" si="298"/>
        <v>955578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ht="30" hidden="1" x14ac:dyDescent="0.25">
      <c r="A289" s="26">
        <v>288</v>
      </c>
      <c r="B289" s="26" t="s">
        <v>1474</v>
      </c>
      <c r="C289" s="30" t="s">
        <v>1604</v>
      </c>
      <c r="D289" s="26" t="s">
        <v>29</v>
      </c>
      <c r="E289" s="30" t="s">
        <v>1444</v>
      </c>
      <c r="F289" s="30" t="s">
        <v>23</v>
      </c>
      <c r="G289" s="30" t="s">
        <v>29</v>
      </c>
      <c r="H289" s="30" t="s">
        <v>79</v>
      </c>
      <c r="I289" s="30" t="s">
        <v>89</v>
      </c>
      <c r="J289" s="140">
        <v>44499</v>
      </c>
      <c r="K289" s="30">
        <v>1</v>
      </c>
      <c r="L289" s="30">
        <v>7</v>
      </c>
      <c r="M289" s="30">
        <v>10</v>
      </c>
      <c r="N289" s="23">
        <f>((M289*15000)+(M289*15000)*10%)+8250+((0*150))</f>
        <v>173250</v>
      </c>
      <c r="O289" s="21">
        <f t="shared" ref="O289:O292" si="299">M289*1210</f>
        <v>12100</v>
      </c>
      <c r="P289" s="21">
        <f t="shared" ref="P289:P292" si="300">(M289*2037)+3000</f>
        <v>23370</v>
      </c>
      <c r="Q289" s="21">
        <f>M289*2100</f>
        <v>21000</v>
      </c>
      <c r="R289" s="14">
        <f t="shared" ref="R289" si="301">SUM(N289:Q289)</f>
        <v>229720</v>
      </c>
      <c r="S289" s="231" t="s">
        <v>1860</v>
      </c>
      <c r="T289" s="231" t="s">
        <v>1861</v>
      </c>
      <c r="U289" s="122" t="s">
        <v>27</v>
      </c>
      <c r="V289" s="30"/>
      <c r="W289" s="30"/>
    </row>
    <row r="290" spans="1:23" hidden="1" x14ac:dyDescent="0.25">
      <c r="A290" s="26">
        <v>289</v>
      </c>
      <c r="B290" s="26" t="s">
        <v>1474</v>
      </c>
      <c r="C290" s="30" t="s">
        <v>1605</v>
      </c>
      <c r="D290" s="26" t="s">
        <v>29</v>
      </c>
      <c r="E290" s="30" t="s">
        <v>491</v>
      </c>
      <c r="F290" s="30" t="s">
        <v>23</v>
      </c>
      <c r="G290" s="30" t="s">
        <v>29</v>
      </c>
      <c r="H290" s="30" t="s">
        <v>64</v>
      </c>
      <c r="I290" s="30" t="s">
        <v>1504</v>
      </c>
      <c r="J290" s="140">
        <v>44499</v>
      </c>
      <c r="K290" s="30">
        <v>5</v>
      </c>
      <c r="L290" s="30">
        <v>151</v>
      </c>
      <c r="M290" s="30">
        <v>151</v>
      </c>
      <c r="N290" s="23">
        <f>((M290*14400)+(M290*14400)*10%)+8250+((0*150))</f>
        <v>2400090</v>
      </c>
      <c r="O290" s="21">
        <f t="shared" si="299"/>
        <v>182710</v>
      </c>
      <c r="P290" s="21">
        <f t="shared" si="300"/>
        <v>310587</v>
      </c>
      <c r="Q290" s="21">
        <f>M290*1100</f>
        <v>166100</v>
      </c>
      <c r="R290" s="14">
        <f t="shared" ref="R290:R292" si="302">SUM(N290:Q290)</f>
        <v>3059487</v>
      </c>
      <c r="S290" s="122">
        <v>6212573</v>
      </c>
      <c r="T290" s="130" t="s">
        <v>1703</v>
      </c>
      <c r="U290" s="122" t="s">
        <v>27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1606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1197</v>
      </c>
      <c r="I291" s="30" t="s">
        <v>128</v>
      </c>
      <c r="J291" s="140">
        <v>44499</v>
      </c>
      <c r="K291" s="30">
        <v>2</v>
      </c>
      <c r="L291" s="30">
        <v>15</v>
      </c>
      <c r="M291" s="30">
        <v>15</v>
      </c>
      <c r="N291" s="23">
        <f>((M291*46400)+(M291*46400)*10%)+8250+((0*150))</f>
        <v>773850</v>
      </c>
      <c r="O291" s="21">
        <f t="shared" si="299"/>
        <v>18150</v>
      </c>
      <c r="P291" s="21">
        <f t="shared" si="300"/>
        <v>33555</v>
      </c>
      <c r="Q291" s="21">
        <f t="shared" ref="Q291:Q292" si="303">M291*2000</f>
        <v>30000</v>
      </c>
      <c r="R291" s="14">
        <f t="shared" si="302"/>
        <v>855555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1607</v>
      </c>
      <c r="D292" s="26" t="s">
        <v>29</v>
      </c>
      <c r="E292" s="30" t="s">
        <v>815</v>
      </c>
      <c r="F292" s="30" t="s">
        <v>23</v>
      </c>
      <c r="G292" s="30" t="s">
        <v>29</v>
      </c>
      <c r="H292" s="30" t="s">
        <v>24</v>
      </c>
      <c r="I292" s="30" t="s">
        <v>128</v>
      </c>
      <c r="J292" s="140">
        <v>44499</v>
      </c>
      <c r="K292" s="30">
        <v>12</v>
      </c>
      <c r="L292" s="30">
        <v>170</v>
      </c>
      <c r="M292" s="30">
        <v>200</v>
      </c>
      <c r="N292" s="23">
        <f>((M292*22000)+(M292*22000)*10%)+8250+((M292*150))</f>
        <v>4878250</v>
      </c>
      <c r="O292" s="21">
        <f t="shared" si="299"/>
        <v>242000</v>
      </c>
      <c r="P292" s="21">
        <f t="shared" si="300"/>
        <v>410400</v>
      </c>
      <c r="Q292" s="21">
        <f t="shared" si="303"/>
        <v>400000</v>
      </c>
      <c r="R292" s="14">
        <f t="shared" si="302"/>
        <v>5930650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x14ac:dyDescent="0.25">
      <c r="A293" s="26">
        <v>292</v>
      </c>
      <c r="B293" s="26" t="s">
        <v>1474</v>
      </c>
      <c r="C293" s="30" t="s">
        <v>1608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79</v>
      </c>
      <c r="I293" s="30" t="s">
        <v>725</v>
      </c>
      <c r="J293" s="140">
        <v>44499</v>
      </c>
      <c r="K293" s="30">
        <v>2</v>
      </c>
      <c r="L293" s="30">
        <v>62</v>
      </c>
      <c r="M293" s="30">
        <v>62</v>
      </c>
      <c r="N293" s="23">
        <f>((M293*15000)+(M293*15000)*10%)+8250+((0*150))</f>
        <v>1031250</v>
      </c>
      <c r="O293" s="21">
        <f t="shared" ref="O293:O298" si="304">M293*1210</f>
        <v>75020</v>
      </c>
      <c r="P293" s="21">
        <f t="shared" ref="P293:P298" si="305">(M293*2037)+3000</f>
        <v>129294</v>
      </c>
      <c r="Q293" s="21">
        <f>M293*2000</f>
        <v>124000</v>
      </c>
      <c r="R293" s="14">
        <f t="shared" ref="R293" si="306">SUM(N293:Q293)</f>
        <v>1359564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x14ac:dyDescent="0.25">
      <c r="A294" s="26">
        <v>293</v>
      </c>
      <c r="B294" s="26" t="s">
        <v>1474</v>
      </c>
      <c r="C294" s="30" t="s">
        <v>1609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112</v>
      </c>
      <c r="I294" s="30" t="s">
        <v>997</v>
      </c>
      <c r="J294" s="140">
        <v>44499</v>
      </c>
      <c r="K294" s="30">
        <v>1</v>
      </c>
      <c r="L294" s="30">
        <v>6</v>
      </c>
      <c r="M294" s="30">
        <v>10</v>
      </c>
      <c r="N294" s="23">
        <f>((M294*41500)+(M294*41500)*10%)+8250+((M294*150))</f>
        <v>466250</v>
      </c>
      <c r="O294" s="21">
        <f t="shared" si="304"/>
        <v>12100</v>
      </c>
      <c r="P294" s="21">
        <f t="shared" si="305"/>
        <v>23370</v>
      </c>
      <c r="Q294" s="21">
        <f t="shared" ref="Q294:Q298" si="307">M294*2000</f>
        <v>20000</v>
      </c>
      <c r="R294" s="14">
        <f t="shared" ref="R294:R298" si="308">SUM(N294:Q294)</f>
        <v>521720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x14ac:dyDescent="0.25">
      <c r="A295" s="26">
        <v>294</v>
      </c>
      <c r="B295" s="26" t="s">
        <v>1474</v>
      </c>
      <c r="C295" s="30" t="s">
        <v>1610</v>
      </c>
      <c r="D295" s="26" t="s">
        <v>29</v>
      </c>
      <c r="E295" s="30" t="s">
        <v>815</v>
      </c>
      <c r="F295" s="30" t="s">
        <v>23</v>
      </c>
      <c r="G295" s="30" t="s">
        <v>29</v>
      </c>
      <c r="H295" s="30" t="s">
        <v>281</v>
      </c>
      <c r="I295" s="30" t="s">
        <v>998</v>
      </c>
      <c r="J295" s="140">
        <v>44499</v>
      </c>
      <c r="K295" s="30">
        <v>1</v>
      </c>
      <c r="L295" s="30">
        <v>13</v>
      </c>
      <c r="M295" s="30">
        <v>13</v>
      </c>
      <c r="N295" s="23">
        <f>((M295*14000)+(M295*14000)*10%)+8250+((0*150))</f>
        <v>208450</v>
      </c>
      <c r="O295" s="21">
        <f t="shared" si="304"/>
        <v>15730</v>
      </c>
      <c r="P295" s="21">
        <f t="shared" si="305"/>
        <v>29481</v>
      </c>
      <c r="Q295" s="21">
        <f t="shared" si="307"/>
        <v>26000</v>
      </c>
      <c r="R295" s="14">
        <f t="shared" si="308"/>
        <v>279661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hidden="1" x14ac:dyDescent="0.25">
      <c r="A296" s="26">
        <v>295</v>
      </c>
      <c r="B296" s="26" t="s">
        <v>1474</v>
      </c>
      <c r="C296" s="30" t="s">
        <v>1640</v>
      </c>
      <c r="D296" s="26" t="s">
        <v>21</v>
      </c>
      <c r="E296" s="30" t="s">
        <v>604</v>
      </c>
      <c r="F296" s="30" t="s">
        <v>23</v>
      </c>
      <c r="G296" s="30" t="s">
        <v>21</v>
      </c>
      <c r="H296" s="30" t="s">
        <v>171</v>
      </c>
      <c r="I296" s="30" t="s">
        <v>189</v>
      </c>
      <c r="J296" s="36">
        <v>44499</v>
      </c>
      <c r="K296" s="30">
        <v>2</v>
      </c>
      <c r="L296" s="30">
        <v>10</v>
      </c>
      <c r="M296" s="30">
        <v>10</v>
      </c>
      <c r="N296" s="23">
        <f>((M296*6500)+(M296*6500)*10%)+8250+((0*150))</f>
        <v>79750</v>
      </c>
      <c r="O296" s="21">
        <f>M296*869</f>
        <v>8690</v>
      </c>
      <c r="P296" s="21">
        <f>(M296*1153)+20000</f>
        <v>31530</v>
      </c>
      <c r="Q296" s="21">
        <f>M296*1100</f>
        <v>11000</v>
      </c>
      <c r="R296" s="14">
        <f t="shared" si="308"/>
        <v>130970</v>
      </c>
      <c r="S296" s="122">
        <v>130970</v>
      </c>
      <c r="T296" s="130" t="s">
        <v>1686</v>
      </c>
      <c r="U296" s="122" t="s">
        <v>27</v>
      </c>
      <c r="V296" s="30"/>
      <c r="W296" s="30"/>
    </row>
    <row r="297" spans="1:23" ht="30" hidden="1" x14ac:dyDescent="0.25">
      <c r="A297" s="26">
        <v>296</v>
      </c>
      <c r="B297" s="26" t="s">
        <v>1475</v>
      </c>
      <c r="C297" s="30" t="s">
        <v>1611</v>
      </c>
      <c r="D297" s="26" t="s">
        <v>29</v>
      </c>
      <c r="E297" s="30" t="s">
        <v>1444</v>
      </c>
      <c r="F297" s="30" t="s">
        <v>23</v>
      </c>
      <c r="G297" s="30" t="s">
        <v>29</v>
      </c>
      <c r="H297" s="30" t="s">
        <v>231</v>
      </c>
      <c r="I297" s="30" t="s">
        <v>80</v>
      </c>
      <c r="J297" s="140">
        <v>44500</v>
      </c>
      <c r="K297" s="30">
        <v>1</v>
      </c>
      <c r="L297" s="30">
        <v>29</v>
      </c>
      <c r="M297" s="30">
        <v>29</v>
      </c>
      <c r="N297" s="23">
        <f>((M297*24000)+(M297*24000)*10%)+8250+((0*165))</f>
        <v>773850</v>
      </c>
      <c r="O297" s="21">
        <f t="shared" si="304"/>
        <v>35090</v>
      </c>
      <c r="P297" s="21">
        <f t="shared" si="305"/>
        <v>62073</v>
      </c>
      <c r="Q297" s="21">
        <f>M297*2100</f>
        <v>60900</v>
      </c>
      <c r="R297" s="14">
        <f t="shared" si="308"/>
        <v>931913</v>
      </c>
      <c r="S297" s="231" t="s">
        <v>1860</v>
      </c>
      <c r="T297" s="231" t="s">
        <v>1861</v>
      </c>
      <c r="U297" s="122" t="s">
        <v>27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1612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231</v>
      </c>
      <c r="I298" s="30" t="s">
        <v>80</v>
      </c>
      <c r="J298" s="140">
        <v>44500</v>
      </c>
      <c r="K298" s="30">
        <v>2</v>
      </c>
      <c r="L298" s="30">
        <v>7</v>
      </c>
      <c r="M298" s="30">
        <v>10</v>
      </c>
      <c r="N298" s="23">
        <f>((M298*24000)+(M298*24000)*10%)+8250+((0*165))</f>
        <v>272250</v>
      </c>
      <c r="O298" s="21">
        <f t="shared" si="304"/>
        <v>12100</v>
      </c>
      <c r="P298" s="21">
        <f t="shared" si="305"/>
        <v>23370</v>
      </c>
      <c r="Q298" s="21">
        <f t="shared" si="307"/>
        <v>20000</v>
      </c>
      <c r="R298" s="14">
        <f t="shared" si="308"/>
        <v>327720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1613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50</v>
      </c>
      <c r="I299" s="30" t="s">
        <v>58</v>
      </c>
      <c r="J299" s="140">
        <v>44500</v>
      </c>
      <c r="K299" s="30">
        <v>1</v>
      </c>
      <c r="L299" s="30">
        <v>25</v>
      </c>
      <c r="M299" s="30">
        <v>25</v>
      </c>
      <c r="N299" s="23">
        <f>((M299*31000)+(M299*31000)*10%)+8250+((0*150))</f>
        <v>860750</v>
      </c>
      <c r="O299" s="21">
        <f t="shared" ref="O299:O301" si="309">M299*1210</f>
        <v>30250</v>
      </c>
      <c r="P299" s="21">
        <f t="shared" ref="P299:P301" si="310">(M299*2037)+3000</f>
        <v>53925</v>
      </c>
      <c r="Q299" s="21">
        <f t="shared" ref="Q299" si="311">M299*2000</f>
        <v>50000</v>
      </c>
      <c r="R299" s="14">
        <f t="shared" ref="R299:R301" si="312">SUM(N299:Q299)</f>
        <v>994925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ht="30" hidden="1" x14ac:dyDescent="0.25">
      <c r="A300" s="26">
        <v>299</v>
      </c>
      <c r="B300" s="26" t="s">
        <v>1474</v>
      </c>
      <c r="C300" s="30" t="s">
        <v>1614</v>
      </c>
      <c r="D300" s="26" t="s">
        <v>29</v>
      </c>
      <c r="E300" s="30" t="s">
        <v>1444</v>
      </c>
      <c r="F300" s="30" t="s">
        <v>23</v>
      </c>
      <c r="G300" s="30" t="s">
        <v>29</v>
      </c>
      <c r="H300" s="30" t="s">
        <v>231</v>
      </c>
      <c r="I300" s="30" t="s">
        <v>583</v>
      </c>
      <c r="J300" s="140">
        <v>44500</v>
      </c>
      <c r="K300" s="30">
        <v>2</v>
      </c>
      <c r="L300" s="30">
        <v>59</v>
      </c>
      <c r="M300" s="30">
        <v>71</v>
      </c>
      <c r="N300" s="23">
        <f>((M300*24000)+(M300*24000)*10%)+8250+((0*165))</f>
        <v>1882650</v>
      </c>
      <c r="O300" s="21">
        <f t="shared" si="309"/>
        <v>85910</v>
      </c>
      <c r="P300" s="21">
        <f t="shared" si="310"/>
        <v>147627</v>
      </c>
      <c r="Q300" s="21">
        <f>M300*2100</f>
        <v>149100</v>
      </c>
      <c r="R300" s="14">
        <f t="shared" si="312"/>
        <v>2265287</v>
      </c>
      <c r="S300" s="231" t="s">
        <v>1860</v>
      </c>
      <c r="T300" s="231" t="s">
        <v>1861</v>
      </c>
      <c r="U300" s="122" t="s">
        <v>27</v>
      </c>
      <c r="V300" s="30"/>
      <c r="W300" s="30"/>
    </row>
    <row r="301" spans="1:23" ht="30" hidden="1" x14ac:dyDescent="0.25">
      <c r="A301" s="26">
        <v>300</v>
      </c>
      <c r="B301" s="26" t="s">
        <v>1474</v>
      </c>
      <c r="C301" s="30" t="s">
        <v>1615</v>
      </c>
      <c r="D301" s="26" t="s">
        <v>29</v>
      </c>
      <c r="E301" s="30" t="s">
        <v>1444</v>
      </c>
      <c r="F301" s="30" t="s">
        <v>23</v>
      </c>
      <c r="G301" s="30" t="s">
        <v>29</v>
      </c>
      <c r="H301" s="30" t="s">
        <v>115</v>
      </c>
      <c r="I301" s="30" t="s">
        <v>118</v>
      </c>
      <c r="J301" s="140">
        <v>44500</v>
      </c>
      <c r="K301" s="30">
        <v>1</v>
      </c>
      <c r="L301" s="30">
        <v>14</v>
      </c>
      <c r="M301" s="30">
        <v>14</v>
      </c>
      <c r="N301" s="23">
        <f>((M301*60500)+(M301*60500)*10%)+8250+((0*150))</f>
        <v>939950</v>
      </c>
      <c r="O301" s="21">
        <f t="shared" si="309"/>
        <v>16940</v>
      </c>
      <c r="P301" s="21">
        <f t="shared" si="310"/>
        <v>31518</v>
      </c>
      <c r="Q301" s="21">
        <f>M301*2100</f>
        <v>29400</v>
      </c>
      <c r="R301" s="14">
        <f t="shared" si="312"/>
        <v>1017808</v>
      </c>
      <c r="S301" s="231" t="s">
        <v>1860</v>
      </c>
      <c r="T301" s="231" t="s">
        <v>1861</v>
      </c>
      <c r="U301" s="122" t="s">
        <v>27</v>
      </c>
      <c r="V301" s="30"/>
      <c r="W301" s="30"/>
    </row>
    <row r="302" spans="1:23" ht="30" hidden="1" x14ac:dyDescent="0.25">
      <c r="A302" s="26">
        <v>301</v>
      </c>
      <c r="B302" s="26" t="s">
        <v>1474</v>
      </c>
      <c r="C302" s="30" t="s">
        <v>1616</v>
      </c>
      <c r="D302" s="26" t="s">
        <v>29</v>
      </c>
      <c r="E302" s="30" t="s">
        <v>1444</v>
      </c>
      <c r="F302" s="30" t="s">
        <v>23</v>
      </c>
      <c r="G302" s="30" t="s">
        <v>29</v>
      </c>
      <c r="H302" s="30" t="s">
        <v>112</v>
      </c>
      <c r="I302" s="30" t="s">
        <v>997</v>
      </c>
      <c r="J302" s="140">
        <v>44500</v>
      </c>
      <c r="K302" s="30">
        <v>1</v>
      </c>
      <c r="L302" s="30">
        <v>8</v>
      </c>
      <c r="M302" s="30">
        <v>10</v>
      </c>
      <c r="N302" s="23">
        <f>((M302*41500)+(M302*41500)*10%)+8250+((M302*165))</f>
        <v>466400</v>
      </c>
      <c r="O302" s="21">
        <f t="shared" ref="O302" si="313">M302*1210</f>
        <v>12100</v>
      </c>
      <c r="P302" s="21">
        <f t="shared" ref="P302" si="314">(M302*2037)+3000</f>
        <v>23370</v>
      </c>
      <c r="Q302" s="21">
        <f>M302*2100</f>
        <v>21000</v>
      </c>
      <c r="R302" s="14">
        <f t="shared" ref="R302" si="315">SUM(N302:Q302)</f>
        <v>522870</v>
      </c>
      <c r="S302" s="231" t="s">
        <v>1860</v>
      </c>
      <c r="T302" s="231" t="s">
        <v>1861</v>
      </c>
      <c r="U302" s="122" t="s">
        <v>27</v>
      </c>
      <c r="V302" s="30"/>
      <c r="W302" s="30"/>
    </row>
    <row r="303" spans="1:23" x14ac:dyDescent="0.25">
      <c r="A303" s="26">
        <v>302</v>
      </c>
      <c r="B303" s="26" t="s">
        <v>1474</v>
      </c>
      <c r="C303" s="30" t="s">
        <v>1617</v>
      </c>
      <c r="D303" s="26" t="s">
        <v>29</v>
      </c>
      <c r="E303" s="30" t="s">
        <v>815</v>
      </c>
      <c r="F303" s="30" t="s">
        <v>23</v>
      </c>
      <c r="G303" s="30" t="s">
        <v>29</v>
      </c>
      <c r="H303" s="30" t="s">
        <v>24</v>
      </c>
      <c r="I303" s="30" t="s">
        <v>502</v>
      </c>
      <c r="J303" s="140">
        <v>44500</v>
      </c>
      <c r="K303" s="30">
        <v>8</v>
      </c>
      <c r="L303" s="30">
        <v>101</v>
      </c>
      <c r="M303" s="30">
        <v>101</v>
      </c>
      <c r="N303" s="23">
        <f>((M303*22000)+(M303*22000)*10%)+8250+((M303*150))</f>
        <v>2467600</v>
      </c>
      <c r="O303" s="21">
        <f t="shared" ref="O303" si="316">M303*1210</f>
        <v>122210</v>
      </c>
      <c r="P303" s="21">
        <f t="shared" ref="P303" si="317">(M303*2037)+3000</f>
        <v>208737</v>
      </c>
      <c r="Q303" s="21">
        <f t="shared" ref="Q303" si="318">M303*2000</f>
        <v>202000</v>
      </c>
      <c r="R303" s="14">
        <f t="shared" ref="R303" si="319">SUM(N303:Q303)</f>
        <v>3000547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R304" s="116"/>
    </row>
    <row r="305" spans="18:18" x14ac:dyDescent="0.25">
      <c r="R305" s="116"/>
    </row>
  </sheetData>
  <autoFilter ref="A1:W303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74"/>
  <sheetViews>
    <sheetView topLeftCell="F153" zoomScaleNormal="100" workbookViewId="0">
      <selection activeCell="R2" sqref="R2:R174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33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1474</v>
      </c>
      <c r="C2" s="30" t="s">
        <v>1687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24</v>
      </c>
      <c r="I2" s="30" t="s">
        <v>138</v>
      </c>
      <c r="J2" s="140">
        <v>44502</v>
      </c>
      <c r="K2" s="30">
        <v>6</v>
      </c>
      <c r="L2" s="30">
        <v>63</v>
      </c>
      <c r="M2" s="30">
        <v>63</v>
      </c>
      <c r="N2" s="23">
        <f>((M2*22000)+(M2*22000)*10%)+8250+((M2*150))</f>
        <v>1542300</v>
      </c>
      <c r="O2" s="21">
        <f t="shared" ref="O2:O4" si="0">M2*1210</f>
        <v>76230</v>
      </c>
      <c r="P2" s="21">
        <f t="shared" ref="P2:P4" si="1">(M2*2037)+3000</f>
        <v>131331</v>
      </c>
      <c r="Q2" s="21">
        <f t="shared" ref="Q2:Q5" si="2">M2*2000</f>
        <v>126000</v>
      </c>
      <c r="R2" s="14">
        <f t="shared" ref="R2:R4" si="3">SUM(N2:Q2)</f>
        <v>1875861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3" x14ac:dyDescent="0.25">
      <c r="A3" s="26">
        <v>2</v>
      </c>
      <c r="B3" s="26" t="s">
        <v>1474</v>
      </c>
      <c r="C3" s="30" t="s">
        <v>1688</v>
      </c>
      <c r="D3" s="26" t="s">
        <v>29</v>
      </c>
      <c r="E3" s="30" t="s">
        <v>631</v>
      </c>
      <c r="F3" s="30" t="s">
        <v>23</v>
      </c>
      <c r="G3" s="30" t="s">
        <v>29</v>
      </c>
      <c r="H3" s="30" t="s">
        <v>79</v>
      </c>
      <c r="I3" s="30" t="s">
        <v>725</v>
      </c>
      <c r="J3" s="36">
        <v>44502</v>
      </c>
      <c r="K3" s="30">
        <v>6</v>
      </c>
      <c r="L3" s="30">
        <v>38</v>
      </c>
      <c r="M3" s="30">
        <v>49</v>
      </c>
      <c r="N3" s="23">
        <f>((M3*15000)+(M3*15000)*10%)+8250+((0*150))</f>
        <v>816750</v>
      </c>
      <c r="O3" s="21">
        <f t="shared" si="0"/>
        <v>59290</v>
      </c>
      <c r="P3" s="21">
        <f t="shared" si="1"/>
        <v>102813</v>
      </c>
      <c r="Q3" s="21">
        <f>M3*500</f>
        <v>24500</v>
      </c>
      <c r="R3" s="14">
        <f t="shared" si="3"/>
        <v>1003353</v>
      </c>
      <c r="S3" s="122" t="s">
        <v>94</v>
      </c>
      <c r="T3" s="122" t="s">
        <v>94</v>
      </c>
      <c r="U3" s="122" t="s">
        <v>94</v>
      </c>
      <c r="V3" s="30"/>
      <c r="W3" s="30"/>
    </row>
    <row r="4" spans="1:23" x14ac:dyDescent="0.25">
      <c r="A4" s="26">
        <v>3</v>
      </c>
      <c r="B4" s="26" t="s">
        <v>1474</v>
      </c>
      <c r="C4" s="30" t="s">
        <v>1689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281</v>
      </c>
      <c r="I4" s="30" t="s">
        <v>998</v>
      </c>
      <c r="J4" s="36">
        <v>44502</v>
      </c>
      <c r="K4" s="30">
        <v>5</v>
      </c>
      <c r="L4" s="30">
        <v>49</v>
      </c>
      <c r="M4" s="30">
        <v>49</v>
      </c>
      <c r="N4" s="23">
        <f>((M4*14000)+(M4*14000)*10%)+8250+((0*150))</f>
        <v>762850</v>
      </c>
      <c r="O4" s="21">
        <f t="shared" si="0"/>
        <v>59290</v>
      </c>
      <c r="P4" s="21">
        <f t="shared" si="1"/>
        <v>102813</v>
      </c>
      <c r="Q4" s="21">
        <f t="shared" si="2"/>
        <v>98000</v>
      </c>
      <c r="R4" s="14">
        <f t="shared" si="3"/>
        <v>1022953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3" x14ac:dyDescent="0.25">
      <c r="A5" s="26">
        <v>4</v>
      </c>
      <c r="B5" s="26" t="s">
        <v>1474</v>
      </c>
      <c r="C5" s="30" t="s">
        <v>1690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79</v>
      </c>
      <c r="I5" s="30" t="s">
        <v>705</v>
      </c>
      <c r="J5" s="36">
        <v>44502</v>
      </c>
      <c r="K5" s="30">
        <v>13</v>
      </c>
      <c r="L5" s="30">
        <v>209</v>
      </c>
      <c r="M5" s="30">
        <v>209</v>
      </c>
      <c r="N5" s="23">
        <f>((M5*15000)+(M5*15000)*10%)+8250+((0*150))</f>
        <v>3456750</v>
      </c>
      <c r="O5" s="21">
        <f t="shared" ref="O5" si="4">M5*1210</f>
        <v>252890</v>
      </c>
      <c r="P5" s="21">
        <f t="shared" ref="P5" si="5">(M5*2037)+3000</f>
        <v>428733</v>
      </c>
      <c r="Q5" s="21">
        <f t="shared" si="2"/>
        <v>418000</v>
      </c>
      <c r="R5" s="14">
        <f t="shared" ref="R5" si="6">SUM(N5:Q5)</f>
        <v>4556373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3" x14ac:dyDescent="0.25">
      <c r="A6" s="26">
        <v>5</v>
      </c>
      <c r="B6" s="26" t="s">
        <v>1474</v>
      </c>
      <c r="C6" s="30" t="s">
        <v>1691</v>
      </c>
      <c r="D6" s="26" t="s">
        <v>29</v>
      </c>
      <c r="E6" s="30" t="s">
        <v>1580</v>
      </c>
      <c r="F6" s="30" t="s">
        <v>23</v>
      </c>
      <c r="G6" s="30" t="s">
        <v>29</v>
      </c>
      <c r="H6" s="30" t="s">
        <v>24</v>
      </c>
      <c r="I6" s="30" t="s">
        <v>138</v>
      </c>
      <c r="J6" s="36">
        <v>44502</v>
      </c>
      <c r="K6" s="30">
        <v>1</v>
      </c>
      <c r="L6" s="30">
        <v>23</v>
      </c>
      <c r="M6" s="30">
        <v>23</v>
      </c>
      <c r="N6" s="23">
        <f>((M6*22000)+(M6*22000)*10%)+8250+((M6*165))</f>
        <v>568645</v>
      </c>
      <c r="O6" s="21">
        <f t="shared" ref="O6:O9" si="7">M6*1210</f>
        <v>27830</v>
      </c>
      <c r="P6" s="21">
        <f t="shared" ref="P6:P9" si="8">(M6*2037)+3000</f>
        <v>49851</v>
      </c>
      <c r="Q6" s="21">
        <f>M6*2100</f>
        <v>48300</v>
      </c>
      <c r="R6" s="14">
        <f t="shared" ref="R6:R8" si="9">SUM(N6:Q6)</f>
        <v>694626</v>
      </c>
      <c r="S6" s="122" t="s">
        <v>94</v>
      </c>
      <c r="T6" s="122" t="s">
        <v>94</v>
      </c>
      <c r="U6" s="122" t="s">
        <v>94</v>
      </c>
      <c r="V6" s="30"/>
      <c r="W6" s="30"/>
    </row>
    <row r="7" spans="1:23" x14ac:dyDescent="0.25">
      <c r="A7" s="26">
        <v>6</v>
      </c>
      <c r="B7" s="26" t="s">
        <v>1474</v>
      </c>
      <c r="C7" s="30" t="s">
        <v>1692</v>
      </c>
      <c r="D7" s="26" t="s">
        <v>29</v>
      </c>
      <c r="E7" s="30" t="s">
        <v>1503</v>
      </c>
      <c r="F7" s="30" t="s">
        <v>23</v>
      </c>
      <c r="G7" s="30" t="s">
        <v>29</v>
      </c>
      <c r="H7" s="30" t="s">
        <v>79</v>
      </c>
      <c r="I7" s="30" t="s">
        <v>725</v>
      </c>
      <c r="J7" s="36">
        <v>44502</v>
      </c>
      <c r="K7" s="30">
        <v>1</v>
      </c>
      <c r="L7" s="30">
        <v>3</v>
      </c>
      <c r="M7" s="30">
        <v>10</v>
      </c>
      <c r="N7" s="23">
        <f>((M7*15000)+(M7*15000)*10%)+8250+((0*150))</f>
        <v>173250</v>
      </c>
      <c r="O7" s="21">
        <f t="shared" si="7"/>
        <v>12100</v>
      </c>
      <c r="P7" s="21">
        <f t="shared" si="8"/>
        <v>23370</v>
      </c>
      <c r="Q7" s="21">
        <f>M7*2100</f>
        <v>21000</v>
      </c>
      <c r="R7" s="14">
        <f t="shared" si="9"/>
        <v>229720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3" x14ac:dyDescent="0.25">
      <c r="A8" s="26">
        <v>7</v>
      </c>
      <c r="B8" s="26" t="s">
        <v>1475</v>
      </c>
      <c r="C8" s="30" t="s">
        <v>1693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50</v>
      </c>
      <c r="I8" s="30" t="s">
        <v>58</v>
      </c>
      <c r="J8" s="36">
        <v>44502</v>
      </c>
      <c r="K8" s="30">
        <v>6</v>
      </c>
      <c r="L8" s="30">
        <v>102</v>
      </c>
      <c r="M8" s="30">
        <v>102</v>
      </c>
      <c r="N8" s="23">
        <f>((M8*31000)+(M8*31000)*10%)+8250+((0*150))</f>
        <v>3486450</v>
      </c>
      <c r="O8" s="21">
        <f t="shared" si="7"/>
        <v>123420</v>
      </c>
      <c r="P8" s="21">
        <f t="shared" si="8"/>
        <v>210774</v>
      </c>
      <c r="Q8" s="21">
        <f t="shared" ref="Q8:Q13" si="10">M8*2000</f>
        <v>204000</v>
      </c>
      <c r="R8" s="14">
        <f t="shared" si="9"/>
        <v>4024644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3" x14ac:dyDescent="0.25">
      <c r="A9" s="26">
        <v>8</v>
      </c>
      <c r="B9" s="26" t="s">
        <v>1475</v>
      </c>
      <c r="C9" s="30" t="s">
        <v>1694</v>
      </c>
      <c r="D9" s="26" t="s">
        <v>29</v>
      </c>
      <c r="E9" s="30" t="s">
        <v>815</v>
      </c>
      <c r="F9" s="30" t="s">
        <v>23</v>
      </c>
      <c r="G9" s="30" t="s">
        <v>29</v>
      </c>
      <c r="H9" s="30" t="s">
        <v>171</v>
      </c>
      <c r="I9" s="30" t="s">
        <v>735</v>
      </c>
      <c r="J9" s="36">
        <v>44502</v>
      </c>
      <c r="K9" s="30">
        <v>1</v>
      </c>
      <c r="L9" s="30">
        <v>3</v>
      </c>
      <c r="M9" s="30">
        <v>17</v>
      </c>
      <c r="N9" s="23">
        <f t="shared" ref="N9" si="11">((M9*12000)+(M9*12000)*10%)+8250+((0*165))</f>
        <v>232650</v>
      </c>
      <c r="O9" s="21">
        <f t="shared" si="7"/>
        <v>20570</v>
      </c>
      <c r="P9" s="21">
        <f t="shared" si="8"/>
        <v>37629</v>
      </c>
      <c r="Q9" s="21">
        <f t="shared" si="10"/>
        <v>34000</v>
      </c>
      <c r="R9" s="14">
        <f t="shared" ref="R9" si="12">SUM(N9:Q9)</f>
        <v>324849</v>
      </c>
      <c r="S9" s="122" t="s">
        <v>94</v>
      </c>
      <c r="T9" s="122" t="s">
        <v>94</v>
      </c>
      <c r="U9" s="122" t="s">
        <v>94</v>
      </c>
      <c r="V9" s="30"/>
      <c r="W9" s="30"/>
    </row>
    <row r="10" spans="1:23" x14ac:dyDescent="0.25">
      <c r="A10" s="26">
        <v>9</v>
      </c>
      <c r="B10" s="26" t="s">
        <v>1475</v>
      </c>
      <c r="C10" s="30" t="s">
        <v>1695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24</v>
      </c>
      <c r="I10" s="30" t="s">
        <v>58</v>
      </c>
      <c r="J10" s="36">
        <v>44502</v>
      </c>
      <c r="K10" s="30">
        <v>10</v>
      </c>
      <c r="L10" s="30">
        <v>176</v>
      </c>
      <c r="M10" s="30">
        <v>176</v>
      </c>
      <c r="N10" s="23">
        <f>((M10*22000)+(M10*22000)*10%)+8250+((M10*150))</f>
        <v>4293850</v>
      </c>
      <c r="O10" s="21">
        <f t="shared" ref="O10:O13" si="13">M10*1210</f>
        <v>212960</v>
      </c>
      <c r="P10" s="21">
        <f t="shared" ref="P10:P13" si="14">(M10*2037)+3000</f>
        <v>361512</v>
      </c>
      <c r="Q10" s="21">
        <f t="shared" si="10"/>
        <v>352000</v>
      </c>
      <c r="R10" s="14">
        <f t="shared" ref="R10:R13" si="15">SUM(N10:Q10)</f>
        <v>5220322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3" x14ac:dyDescent="0.25">
      <c r="A11" s="26">
        <v>10</v>
      </c>
      <c r="B11" s="26" t="s">
        <v>1475</v>
      </c>
      <c r="C11" s="30" t="s">
        <v>1696</v>
      </c>
      <c r="D11" s="26" t="s">
        <v>29</v>
      </c>
      <c r="E11" s="30" t="s">
        <v>815</v>
      </c>
      <c r="F11" s="30" t="s">
        <v>23</v>
      </c>
      <c r="G11" s="30" t="s">
        <v>29</v>
      </c>
      <c r="H11" s="30" t="s">
        <v>184</v>
      </c>
      <c r="I11" s="30" t="s">
        <v>219</v>
      </c>
      <c r="J11" s="36">
        <v>44502</v>
      </c>
      <c r="K11" s="30">
        <v>12</v>
      </c>
      <c r="L11" s="30">
        <v>176</v>
      </c>
      <c r="M11" s="30">
        <v>176</v>
      </c>
      <c r="N11" s="23">
        <f>((M11*14000)+(M11*14000)*10%)+8250+((0*150))</f>
        <v>2718650</v>
      </c>
      <c r="O11" s="21">
        <f t="shared" si="13"/>
        <v>212960</v>
      </c>
      <c r="P11" s="21">
        <f t="shared" si="14"/>
        <v>361512</v>
      </c>
      <c r="Q11" s="21">
        <f t="shared" si="10"/>
        <v>352000</v>
      </c>
      <c r="R11" s="14">
        <f t="shared" si="15"/>
        <v>3645122</v>
      </c>
      <c r="S11" s="122" t="s">
        <v>94</v>
      </c>
      <c r="T11" s="122" t="s">
        <v>94</v>
      </c>
      <c r="U11" s="122" t="s">
        <v>94</v>
      </c>
      <c r="V11" s="30"/>
      <c r="W11" s="30"/>
    </row>
    <row r="12" spans="1:23" x14ac:dyDescent="0.25">
      <c r="A12" s="26">
        <v>11</v>
      </c>
      <c r="B12" s="26" t="s">
        <v>1475</v>
      </c>
      <c r="C12" s="30" t="s">
        <v>1697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210</v>
      </c>
      <c r="I12" s="30" t="s">
        <v>516</v>
      </c>
      <c r="J12" s="36">
        <v>44502</v>
      </c>
      <c r="K12" s="30">
        <v>2</v>
      </c>
      <c r="L12" s="30">
        <v>14</v>
      </c>
      <c r="M12" s="30">
        <v>17</v>
      </c>
      <c r="N12" s="23">
        <f>((M12*8500)+(M12*8500)*10%)+8250+((0*150))</f>
        <v>167200</v>
      </c>
      <c r="O12" s="21">
        <f t="shared" si="13"/>
        <v>20570</v>
      </c>
      <c r="P12" s="21">
        <f t="shared" si="14"/>
        <v>37629</v>
      </c>
      <c r="Q12" s="21">
        <f t="shared" si="10"/>
        <v>34000</v>
      </c>
      <c r="R12" s="14">
        <f t="shared" si="15"/>
        <v>259399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3" x14ac:dyDescent="0.25">
      <c r="A13" s="26">
        <v>12</v>
      </c>
      <c r="B13" s="26" t="s">
        <v>1475</v>
      </c>
      <c r="C13" s="30" t="s">
        <v>1698</v>
      </c>
      <c r="D13" s="26" t="s">
        <v>29</v>
      </c>
      <c r="E13" s="30" t="s">
        <v>815</v>
      </c>
      <c r="F13" s="30" t="s">
        <v>23</v>
      </c>
      <c r="G13" s="30" t="s">
        <v>29</v>
      </c>
      <c r="H13" s="30" t="s">
        <v>76</v>
      </c>
      <c r="I13" s="30" t="s">
        <v>1212</v>
      </c>
      <c r="J13" s="36">
        <v>44502</v>
      </c>
      <c r="K13" s="30">
        <v>2</v>
      </c>
      <c r="L13" s="30">
        <v>20</v>
      </c>
      <c r="M13" s="30">
        <v>20</v>
      </c>
      <c r="N13" s="23">
        <f>((M13*19000)+(M13*19000)*10%)+8250+((M13*150))</f>
        <v>429250</v>
      </c>
      <c r="O13" s="21">
        <f t="shared" si="13"/>
        <v>24200</v>
      </c>
      <c r="P13" s="21">
        <f t="shared" si="14"/>
        <v>43740</v>
      </c>
      <c r="Q13" s="21">
        <f t="shared" si="10"/>
        <v>40000</v>
      </c>
      <c r="R13" s="14">
        <f t="shared" si="15"/>
        <v>537190</v>
      </c>
      <c r="S13" s="122" t="s">
        <v>94</v>
      </c>
      <c r="T13" s="122" t="s">
        <v>94</v>
      </c>
      <c r="U13" s="122" t="s">
        <v>94</v>
      </c>
      <c r="V13" s="30"/>
      <c r="W13" s="30"/>
    </row>
    <row r="14" spans="1:23" hidden="1" x14ac:dyDescent="0.25">
      <c r="A14" s="26">
        <v>13</v>
      </c>
      <c r="B14" s="26" t="s">
        <v>1474</v>
      </c>
      <c r="C14" s="30" t="s">
        <v>1707</v>
      </c>
      <c r="D14" s="26" t="s">
        <v>21</v>
      </c>
      <c r="E14" s="69" t="s">
        <v>1708</v>
      </c>
      <c r="F14" s="30" t="s">
        <v>23</v>
      </c>
      <c r="G14" s="69" t="s">
        <v>21</v>
      </c>
      <c r="H14" s="69" t="s">
        <v>40</v>
      </c>
      <c r="I14" s="30" t="s">
        <v>560</v>
      </c>
      <c r="J14" s="111">
        <v>44502</v>
      </c>
      <c r="K14" s="30">
        <v>1</v>
      </c>
      <c r="L14" s="30">
        <v>12</v>
      </c>
      <c r="M14" s="30">
        <v>12</v>
      </c>
      <c r="N14" s="23">
        <f>((M14*5000)+(M14*5000)*10%)+8250+((M14*165))</f>
        <v>76230</v>
      </c>
      <c r="O14" s="21">
        <f>M14*869</f>
        <v>10428</v>
      </c>
      <c r="P14" s="21">
        <f>(M14*1153)+20000</f>
        <v>33836</v>
      </c>
      <c r="Q14" s="21">
        <f>M14*1100</f>
        <v>13200</v>
      </c>
      <c r="R14" s="14">
        <f t="shared" ref="R14" si="16">SUM(N14:Q14)</f>
        <v>133694</v>
      </c>
      <c r="S14" s="122">
        <v>249814</v>
      </c>
      <c r="T14" s="130" t="s">
        <v>1814</v>
      </c>
      <c r="U14" s="122" t="s">
        <v>27</v>
      </c>
      <c r="V14" s="30"/>
      <c r="W14" s="30"/>
    </row>
    <row r="15" spans="1:23" hidden="1" x14ac:dyDescent="0.25">
      <c r="A15" s="26">
        <v>14</v>
      </c>
      <c r="B15" s="26" t="s">
        <v>1474</v>
      </c>
      <c r="C15" s="30" t="s">
        <v>1709</v>
      </c>
      <c r="D15" s="26" t="s">
        <v>21</v>
      </c>
      <c r="E15" s="30" t="s">
        <v>1046</v>
      </c>
      <c r="F15" s="30" t="s">
        <v>23</v>
      </c>
      <c r="G15" s="30" t="s">
        <v>21</v>
      </c>
      <c r="H15" s="30" t="s">
        <v>171</v>
      </c>
      <c r="I15" s="30" t="s">
        <v>189</v>
      </c>
      <c r="J15" s="36">
        <v>44503</v>
      </c>
      <c r="K15" s="30">
        <v>3</v>
      </c>
      <c r="L15" s="30">
        <v>63</v>
      </c>
      <c r="M15" s="30">
        <v>63</v>
      </c>
      <c r="N15" s="23">
        <f>((M15*6500)+(M15*6500)*10%)+8250+((M15*0))</f>
        <v>458700</v>
      </c>
      <c r="O15" s="21">
        <f t="shared" ref="O15:O17" si="17">M15*869</f>
        <v>54747</v>
      </c>
      <c r="P15" s="21">
        <f t="shared" ref="P15:P17" si="18">(M15*1153)+20000</f>
        <v>92639</v>
      </c>
      <c r="Q15" s="21">
        <f t="shared" ref="Q15:Q17" si="19">M15*1100</f>
        <v>69300</v>
      </c>
      <c r="R15" s="14">
        <f t="shared" ref="R15:R23" si="20">SUM(N15:Q15)</f>
        <v>675386</v>
      </c>
      <c r="S15" s="122">
        <v>676000</v>
      </c>
      <c r="T15" s="130" t="s">
        <v>1809</v>
      </c>
      <c r="U15" s="122" t="s">
        <v>27</v>
      </c>
      <c r="V15" s="30"/>
      <c r="W15" s="30"/>
    </row>
    <row r="16" spans="1:23" x14ac:dyDescent="0.25">
      <c r="A16" s="26">
        <v>15</v>
      </c>
      <c r="B16" s="26" t="s">
        <v>1474</v>
      </c>
      <c r="C16" s="30" t="s">
        <v>1710</v>
      </c>
      <c r="D16" s="26" t="s">
        <v>21</v>
      </c>
      <c r="E16" s="30" t="s">
        <v>631</v>
      </c>
      <c r="F16" s="30" t="s">
        <v>23</v>
      </c>
      <c r="G16" s="30" t="s">
        <v>21</v>
      </c>
      <c r="H16" s="30" t="s">
        <v>50</v>
      </c>
      <c r="I16" s="30" t="s">
        <v>25</v>
      </c>
      <c r="J16" s="36">
        <v>44503</v>
      </c>
      <c r="K16" s="30">
        <v>1</v>
      </c>
      <c r="L16" s="30">
        <v>38</v>
      </c>
      <c r="M16" s="30">
        <v>38</v>
      </c>
      <c r="N16" s="23">
        <f>((M16*30600)+(M16*30600)*10%)+8250+((M16*0))</f>
        <v>1287330</v>
      </c>
      <c r="O16" s="21">
        <f t="shared" si="17"/>
        <v>33022</v>
      </c>
      <c r="P16" s="21">
        <f t="shared" si="18"/>
        <v>63814</v>
      </c>
      <c r="Q16" s="21">
        <f>M16*500</f>
        <v>19000</v>
      </c>
      <c r="R16" s="14">
        <f t="shared" si="20"/>
        <v>1403166</v>
      </c>
      <c r="S16" s="122" t="s">
        <v>94</v>
      </c>
      <c r="T16" s="122" t="s">
        <v>94</v>
      </c>
      <c r="U16" s="122" t="s">
        <v>94</v>
      </c>
      <c r="V16" s="30"/>
      <c r="W16" s="30"/>
    </row>
    <row r="17" spans="1:23" hidden="1" x14ac:dyDescent="0.25">
      <c r="A17" s="26">
        <v>16</v>
      </c>
      <c r="B17" s="26" t="s">
        <v>1474</v>
      </c>
      <c r="C17" s="30" t="s">
        <v>1711</v>
      </c>
      <c r="D17" s="26" t="s">
        <v>21</v>
      </c>
      <c r="E17" s="30" t="s">
        <v>1712</v>
      </c>
      <c r="F17" s="30" t="s">
        <v>23</v>
      </c>
      <c r="G17" s="30" t="s">
        <v>21</v>
      </c>
      <c r="H17" s="30" t="s">
        <v>40</v>
      </c>
      <c r="I17" s="30" t="s">
        <v>560</v>
      </c>
      <c r="J17" s="36">
        <v>44503</v>
      </c>
      <c r="K17" s="30">
        <v>1</v>
      </c>
      <c r="L17" s="30">
        <v>15</v>
      </c>
      <c r="M17" s="30">
        <v>15</v>
      </c>
      <c r="N17" s="23">
        <f t="shared" ref="N17" si="21">((M17*5000)+(M17*5000)*10%)+8250+((M17*165))</f>
        <v>93225</v>
      </c>
      <c r="O17" s="21">
        <f t="shared" si="17"/>
        <v>13035</v>
      </c>
      <c r="P17" s="21">
        <f t="shared" si="18"/>
        <v>37295</v>
      </c>
      <c r="Q17" s="21">
        <f t="shared" si="19"/>
        <v>16500</v>
      </c>
      <c r="R17" s="14">
        <f t="shared" si="20"/>
        <v>160055</v>
      </c>
      <c r="S17" s="122">
        <v>160055</v>
      </c>
      <c r="T17" s="130" t="s">
        <v>1704</v>
      </c>
      <c r="U17" s="122" t="s">
        <v>27</v>
      </c>
      <c r="V17" s="30"/>
      <c r="W17" s="30"/>
    </row>
    <row r="18" spans="1:23" x14ac:dyDescent="0.25">
      <c r="A18" s="26">
        <v>17</v>
      </c>
      <c r="B18" s="26" t="s">
        <v>1475</v>
      </c>
      <c r="C18" s="30" t="s">
        <v>1713</v>
      </c>
      <c r="D18" s="26" t="s">
        <v>29</v>
      </c>
      <c r="E18" s="30" t="s">
        <v>815</v>
      </c>
      <c r="F18" s="30" t="s">
        <v>23</v>
      </c>
      <c r="G18" s="30" t="s">
        <v>29</v>
      </c>
      <c r="H18" s="30" t="s">
        <v>24</v>
      </c>
      <c r="I18" s="30" t="s">
        <v>138</v>
      </c>
      <c r="J18" s="140">
        <v>44503</v>
      </c>
      <c r="K18" s="30">
        <v>3</v>
      </c>
      <c r="L18" s="30">
        <v>42</v>
      </c>
      <c r="M18" s="30">
        <v>42</v>
      </c>
      <c r="N18" s="23">
        <f>((M18*22000)+(M18*22000)*10%)+8250+((M18*150))</f>
        <v>1030950</v>
      </c>
      <c r="O18" s="21">
        <f t="shared" ref="O18:O23" si="22">M18*1210</f>
        <v>50820</v>
      </c>
      <c r="P18" s="21">
        <f t="shared" ref="P18:P23" si="23">(M18*2037)+3000</f>
        <v>88554</v>
      </c>
      <c r="Q18" s="21">
        <f t="shared" ref="Q18:Q20" si="24">M18*2000</f>
        <v>84000</v>
      </c>
      <c r="R18" s="14">
        <f t="shared" si="20"/>
        <v>1254324</v>
      </c>
      <c r="S18" s="122" t="s">
        <v>94</v>
      </c>
      <c r="T18" s="122" t="s">
        <v>94</v>
      </c>
      <c r="U18" s="122" t="s">
        <v>94</v>
      </c>
      <c r="V18" s="30"/>
      <c r="W18" s="30"/>
    </row>
    <row r="19" spans="1:23" x14ac:dyDescent="0.25">
      <c r="A19" s="26">
        <v>18</v>
      </c>
      <c r="B19" s="26" t="s">
        <v>1475</v>
      </c>
      <c r="C19" s="30" t="s">
        <v>1714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184</v>
      </c>
      <c r="I19" s="30" t="s">
        <v>256</v>
      </c>
      <c r="J19" s="140">
        <v>44503</v>
      </c>
      <c r="K19" s="30">
        <v>12</v>
      </c>
      <c r="L19" s="30">
        <v>162</v>
      </c>
      <c r="M19" s="30">
        <v>162</v>
      </c>
      <c r="N19" s="23">
        <f>((M19*14000)+(M19*14000)*10%)+8250+((0*150))</f>
        <v>2503050</v>
      </c>
      <c r="O19" s="21">
        <f t="shared" si="22"/>
        <v>196020</v>
      </c>
      <c r="P19" s="21">
        <f t="shared" si="23"/>
        <v>332994</v>
      </c>
      <c r="Q19" s="21">
        <f t="shared" si="24"/>
        <v>324000</v>
      </c>
      <c r="R19" s="14">
        <f t="shared" si="20"/>
        <v>3356064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x14ac:dyDescent="0.25">
      <c r="A20" s="26">
        <v>19</v>
      </c>
      <c r="B20" s="26" t="s">
        <v>1475</v>
      </c>
      <c r="C20" s="30" t="s">
        <v>1715</v>
      </c>
      <c r="D20" s="26" t="s">
        <v>29</v>
      </c>
      <c r="E20" s="30" t="s">
        <v>815</v>
      </c>
      <c r="F20" s="30" t="s">
        <v>23</v>
      </c>
      <c r="G20" s="30" t="s">
        <v>29</v>
      </c>
      <c r="H20" s="30" t="s">
        <v>50</v>
      </c>
      <c r="I20" s="30" t="s">
        <v>58</v>
      </c>
      <c r="J20" s="140">
        <v>44503</v>
      </c>
      <c r="K20" s="30">
        <v>3</v>
      </c>
      <c r="L20" s="30">
        <v>38</v>
      </c>
      <c r="M20" s="30">
        <v>42</v>
      </c>
      <c r="N20" s="23">
        <f>((M20*31000)+(M20*31000)*10%)+8250+((0*150))</f>
        <v>1440450</v>
      </c>
      <c r="O20" s="21">
        <f t="shared" si="22"/>
        <v>50820</v>
      </c>
      <c r="P20" s="21">
        <f t="shared" si="23"/>
        <v>88554</v>
      </c>
      <c r="Q20" s="21">
        <f t="shared" si="24"/>
        <v>84000</v>
      </c>
      <c r="R20" s="14">
        <f t="shared" si="20"/>
        <v>1663824</v>
      </c>
      <c r="S20" s="122" t="s">
        <v>94</v>
      </c>
      <c r="T20" s="122" t="s">
        <v>94</v>
      </c>
      <c r="U20" s="122" t="s">
        <v>94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1716</v>
      </c>
      <c r="D21" s="26" t="s">
        <v>29</v>
      </c>
      <c r="E21" s="30" t="s">
        <v>1503</v>
      </c>
      <c r="F21" s="30" t="s">
        <v>23</v>
      </c>
      <c r="G21" s="30" t="s">
        <v>29</v>
      </c>
      <c r="H21" s="30" t="s">
        <v>713</v>
      </c>
      <c r="I21" s="30" t="s">
        <v>1730</v>
      </c>
      <c r="J21" s="140">
        <v>44503</v>
      </c>
      <c r="K21" s="30">
        <v>3</v>
      </c>
      <c r="L21" s="30">
        <v>59</v>
      </c>
      <c r="M21" s="30">
        <v>59</v>
      </c>
      <c r="N21" s="23">
        <f>((M21*14000)+(M21*14000)*10%)+8250+((0*150))</f>
        <v>916850</v>
      </c>
      <c r="O21" s="21">
        <f t="shared" si="22"/>
        <v>71390</v>
      </c>
      <c r="P21" s="21">
        <f t="shared" si="23"/>
        <v>123183</v>
      </c>
      <c r="Q21" s="21">
        <f t="shared" ref="Q21:Q22" si="25">M21*2100</f>
        <v>123900</v>
      </c>
      <c r="R21" s="14">
        <f t="shared" si="20"/>
        <v>1235323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1717</v>
      </c>
      <c r="D22" s="26" t="s">
        <v>29</v>
      </c>
      <c r="E22" s="30" t="s">
        <v>1503</v>
      </c>
      <c r="F22" s="30" t="s">
        <v>23</v>
      </c>
      <c r="G22" s="30" t="s">
        <v>29</v>
      </c>
      <c r="H22" s="30" t="s">
        <v>72</v>
      </c>
      <c r="I22" s="30" t="s">
        <v>261</v>
      </c>
      <c r="J22" s="140">
        <v>44503</v>
      </c>
      <c r="K22" s="30">
        <v>1</v>
      </c>
      <c r="L22" s="30">
        <v>13</v>
      </c>
      <c r="M22" s="30">
        <v>13</v>
      </c>
      <c r="N22" s="23">
        <f>((M22*16500)+(M22*16500)*10%)+8250+((0*150))</f>
        <v>244200</v>
      </c>
      <c r="O22" s="21">
        <f t="shared" si="22"/>
        <v>15730</v>
      </c>
      <c r="P22" s="21">
        <f t="shared" si="23"/>
        <v>29481</v>
      </c>
      <c r="Q22" s="21">
        <f t="shared" si="25"/>
        <v>27300</v>
      </c>
      <c r="R22" s="14">
        <f t="shared" si="20"/>
        <v>316711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x14ac:dyDescent="0.25">
      <c r="A23" s="26">
        <v>22</v>
      </c>
      <c r="B23" s="26" t="s">
        <v>1475</v>
      </c>
      <c r="C23" s="30" t="s">
        <v>1718</v>
      </c>
      <c r="D23" s="26" t="s">
        <v>29</v>
      </c>
      <c r="E23" s="30" t="s">
        <v>815</v>
      </c>
      <c r="F23" s="30" t="s">
        <v>23</v>
      </c>
      <c r="G23" s="30" t="s">
        <v>29</v>
      </c>
      <c r="H23" s="30" t="s">
        <v>263</v>
      </c>
      <c r="I23" s="30" t="s">
        <v>264</v>
      </c>
      <c r="J23" s="140">
        <v>44503</v>
      </c>
      <c r="K23" s="30">
        <v>2</v>
      </c>
      <c r="L23" s="30">
        <v>12</v>
      </c>
      <c r="M23" s="30">
        <v>14</v>
      </c>
      <c r="N23" s="23">
        <f>((M23*10500)+(M23*10500)*10%)+8250+((0*150))</f>
        <v>169950</v>
      </c>
      <c r="O23" s="21">
        <f t="shared" si="22"/>
        <v>16940</v>
      </c>
      <c r="P23" s="21">
        <f t="shared" si="23"/>
        <v>31518</v>
      </c>
      <c r="Q23" s="21">
        <f t="shared" ref="Q23:Q24" si="26">M23*2000</f>
        <v>28000</v>
      </c>
      <c r="R23" s="14">
        <f t="shared" si="20"/>
        <v>246408</v>
      </c>
      <c r="S23" s="122" t="s">
        <v>94</v>
      </c>
      <c r="T23" s="122" t="s">
        <v>94</v>
      </c>
      <c r="U23" s="122" t="s">
        <v>94</v>
      </c>
      <c r="V23" s="30"/>
      <c r="W23" s="30"/>
    </row>
    <row r="24" spans="1:23" x14ac:dyDescent="0.25">
      <c r="A24" s="26">
        <v>23</v>
      </c>
      <c r="B24" s="26" t="s">
        <v>1475</v>
      </c>
      <c r="C24" s="30" t="s">
        <v>1719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76</v>
      </c>
      <c r="I24" s="30" t="s">
        <v>1122</v>
      </c>
      <c r="J24" s="140">
        <v>44503</v>
      </c>
      <c r="K24" s="30">
        <v>1</v>
      </c>
      <c r="L24" s="30">
        <v>17</v>
      </c>
      <c r="M24" s="30">
        <v>17</v>
      </c>
      <c r="N24" s="23">
        <f>((M24*19000)+(M24*19000)*10%)+8250+((M24*150))</f>
        <v>366100</v>
      </c>
      <c r="O24" s="21">
        <f t="shared" ref="O24" si="27">M24*1210</f>
        <v>20570</v>
      </c>
      <c r="P24" s="21">
        <f t="shared" ref="P24" si="28">(M24*2037)+3000</f>
        <v>37629</v>
      </c>
      <c r="Q24" s="21">
        <f t="shared" si="26"/>
        <v>34000</v>
      </c>
      <c r="R24" s="14">
        <f t="shared" ref="R24" si="29">SUM(N24:Q24)</f>
        <v>458299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1475</v>
      </c>
      <c r="C25" s="30" t="s">
        <v>1720</v>
      </c>
      <c r="D25" s="26" t="s">
        <v>29</v>
      </c>
      <c r="E25" s="30" t="s">
        <v>1503</v>
      </c>
      <c r="F25" s="30" t="s">
        <v>23</v>
      </c>
      <c r="G25" s="30" t="s">
        <v>29</v>
      </c>
      <c r="H25" s="30" t="s">
        <v>86</v>
      </c>
      <c r="I25" s="30" t="s">
        <v>87</v>
      </c>
      <c r="J25" s="140">
        <v>44503</v>
      </c>
      <c r="K25" s="30">
        <v>1</v>
      </c>
      <c r="L25" s="30">
        <v>16</v>
      </c>
      <c r="M25" s="30">
        <v>16</v>
      </c>
      <c r="N25" s="23">
        <f>((M25*47600)+(M25*47600)*10%)+8250+((M25*0))</f>
        <v>846010</v>
      </c>
      <c r="O25" s="21">
        <f t="shared" ref="O25:O35" si="30">M25*1210</f>
        <v>19360</v>
      </c>
      <c r="P25" s="21">
        <f t="shared" ref="P25:P35" si="31">(M25*2037)+3000</f>
        <v>35592</v>
      </c>
      <c r="Q25" s="21">
        <f>M25*2100</f>
        <v>33600</v>
      </c>
      <c r="R25" s="14">
        <f t="shared" ref="R25:R35" si="32">SUM(N25:Q25)</f>
        <v>934562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1475</v>
      </c>
      <c r="C26" s="30" t="s">
        <v>1721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713</v>
      </c>
      <c r="I26" s="30" t="s">
        <v>1445</v>
      </c>
      <c r="J26" s="140">
        <v>44503</v>
      </c>
      <c r="K26" s="30">
        <v>5</v>
      </c>
      <c r="L26" s="30">
        <v>25</v>
      </c>
      <c r="M26" s="30">
        <v>79</v>
      </c>
      <c r="N26" s="23">
        <f>((M26*14000)+(M26*14000)*10%)+8250+((0*150))</f>
        <v>1224850</v>
      </c>
      <c r="O26" s="21">
        <f t="shared" si="30"/>
        <v>95590</v>
      </c>
      <c r="P26" s="21">
        <f t="shared" si="31"/>
        <v>163923</v>
      </c>
      <c r="Q26" s="21">
        <f t="shared" ref="Q26" si="33">M26*2000</f>
        <v>158000</v>
      </c>
      <c r="R26" s="14">
        <f t="shared" si="32"/>
        <v>1642363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1722</v>
      </c>
      <c r="D27" s="26" t="s">
        <v>29</v>
      </c>
      <c r="E27" s="30" t="s">
        <v>631</v>
      </c>
      <c r="F27" s="30" t="s">
        <v>23</v>
      </c>
      <c r="G27" s="30" t="s">
        <v>29</v>
      </c>
      <c r="H27" s="30" t="s">
        <v>79</v>
      </c>
      <c r="I27" s="30" t="s">
        <v>486</v>
      </c>
      <c r="J27" s="140">
        <v>44503</v>
      </c>
      <c r="K27" s="30">
        <v>13</v>
      </c>
      <c r="L27" s="30">
        <v>209</v>
      </c>
      <c r="M27" s="30">
        <v>209</v>
      </c>
      <c r="N27" s="23">
        <f>((M27*15000)+(M27*15000)*10%)+8250+((0*150))</f>
        <v>3456750</v>
      </c>
      <c r="O27" s="21">
        <f t="shared" si="30"/>
        <v>252890</v>
      </c>
      <c r="P27" s="21">
        <f t="shared" si="31"/>
        <v>428733</v>
      </c>
      <c r="Q27" s="21">
        <f t="shared" ref="Q27:Q29" si="34">M27*500</f>
        <v>104500</v>
      </c>
      <c r="R27" s="14">
        <f t="shared" si="32"/>
        <v>4242873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x14ac:dyDescent="0.25">
      <c r="A28" s="26">
        <v>27</v>
      </c>
      <c r="B28" s="26" t="s">
        <v>1475</v>
      </c>
      <c r="C28" s="30" t="s">
        <v>1723</v>
      </c>
      <c r="D28" s="26" t="s">
        <v>29</v>
      </c>
      <c r="E28" s="30" t="s">
        <v>631</v>
      </c>
      <c r="F28" s="30" t="s">
        <v>23</v>
      </c>
      <c r="G28" s="30" t="s">
        <v>29</v>
      </c>
      <c r="H28" s="30" t="s">
        <v>241</v>
      </c>
      <c r="I28" s="30" t="s">
        <v>242</v>
      </c>
      <c r="J28" s="140">
        <v>44503</v>
      </c>
      <c r="K28" s="30">
        <v>1</v>
      </c>
      <c r="L28" s="30">
        <v>6</v>
      </c>
      <c r="M28" s="30">
        <v>20</v>
      </c>
      <c r="N28" s="23">
        <f>((M28*27500)+(M28*27500)*10%)+8250+((M28*165))</f>
        <v>616550</v>
      </c>
      <c r="O28" s="21">
        <f t="shared" si="30"/>
        <v>24200</v>
      </c>
      <c r="P28" s="21">
        <f t="shared" si="31"/>
        <v>43740</v>
      </c>
      <c r="Q28" s="21">
        <f t="shared" si="34"/>
        <v>10000</v>
      </c>
      <c r="R28" s="14">
        <f t="shared" si="32"/>
        <v>694490</v>
      </c>
      <c r="S28" s="122" t="s">
        <v>94</v>
      </c>
      <c r="T28" s="122" t="s">
        <v>94</v>
      </c>
      <c r="U28" s="122" t="s">
        <v>94</v>
      </c>
      <c r="V28" s="30"/>
      <c r="W28" s="30"/>
    </row>
    <row r="29" spans="1:23" x14ac:dyDescent="0.25">
      <c r="A29" s="26">
        <v>28</v>
      </c>
      <c r="B29" s="26" t="s">
        <v>1475</v>
      </c>
      <c r="C29" s="30" t="s">
        <v>1724</v>
      </c>
      <c r="D29" s="26" t="s">
        <v>29</v>
      </c>
      <c r="E29" s="30" t="s">
        <v>631</v>
      </c>
      <c r="F29" s="30" t="s">
        <v>23</v>
      </c>
      <c r="G29" s="30" t="s">
        <v>29</v>
      </c>
      <c r="H29" s="30" t="s">
        <v>64</v>
      </c>
      <c r="I29" s="30" t="s">
        <v>1731</v>
      </c>
      <c r="J29" s="140">
        <v>44503</v>
      </c>
      <c r="K29" s="30">
        <v>3</v>
      </c>
      <c r="L29" s="30">
        <v>45</v>
      </c>
      <c r="M29" s="30">
        <v>60</v>
      </c>
      <c r="N29" s="23">
        <f>((M29*14400)+(M29*14400)*10%)+8250+((0*150))</f>
        <v>958650</v>
      </c>
      <c r="O29" s="21">
        <f t="shared" si="30"/>
        <v>72600</v>
      </c>
      <c r="P29" s="21">
        <f t="shared" si="31"/>
        <v>125220</v>
      </c>
      <c r="Q29" s="21">
        <f t="shared" si="34"/>
        <v>30000</v>
      </c>
      <c r="R29" s="14">
        <f t="shared" si="32"/>
        <v>1186470</v>
      </c>
      <c r="S29" s="122" t="s">
        <v>94</v>
      </c>
      <c r="T29" s="122" t="s">
        <v>94</v>
      </c>
      <c r="U29" s="122" t="s">
        <v>94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1725</v>
      </c>
      <c r="D30" s="26" t="s">
        <v>29</v>
      </c>
      <c r="E30" s="30" t="s">
        <v>1503</v>
      </c>
      <c r="F30" s="30" t="s">
        <v>23</v>
      </c>
      <c r="G30" s="30" t="s">
        <v>29</v>
      </c>
      <c r="H30" s="30" t="s">
        <v>50</v>
      </c>
      <c r="I30" s="30" t="s">
        <v>58</v>
      </c>
      <c r="J30" s="140">
        <v>44503</v>
      </c>
      <c r="K30" s="30">
        <v>1</v>
      </c>
      <c r="L30" s="30">
        <v>15</v>
      </c>
      <c r="M30" s="30">
        <v>15</v>
      </c>
      <c r="N30" s="23">
        <f>((M30*31000)+(M30*31000)*10%)+8250+((0*150))</f>
        <v>519750</v>
      </c>
      <c r="O30" s="21">
        <f t="shared" si="30"/>
        <v>18150</v>
      </c>
      <c r="P30" s="21">
        <f t="shared" si="31"/>
        <v>33555</v>
      </c>
      <c r="Q30" s="21">
        <f>M30*2100</f>
        <v>31500</v>
      </c>
      <c r="R30" s="14">
        <f t="shared" si="32"/>
        <v>602955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1474</v>
      </c>
      <c r="C31" s="30" t="s">
        <v>1726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109</v>
      </c>
      <c r="I31" s="30" t="s">
        <v>1373</v>
      </c>
      <c r="J31" s="140">
        <v>44503</v>
      </c>
      <c r="K31" s="30">
        <v>1</v>
      </c>
      <c r="L31" s="30">
        <v>3</v>
      </c>
      <c r="M31" s="30">
        <v>10</v>
      </c>
      <c r="N31" s="23">
        <f>((M31*37400)+(M31*37400)*10%)+8250+((0*150))</f>
        <v>419650</v>
      </c>
      <c r="O31" s="21">
        <f t="shared" si="30"/>
        <v>12100</v>
      </c>
      <c r="P31" s="21">
        <f t="shared" si="31"/>
        <v>23370</v>
      </c>
      <c r="Q31" s="21">
        <f t="shared" ref="Q31:Q32" si="35">M31*2000</f>
        <v>20000</v>
      </c>
      <c r="R31" s="14">
        <f t="shared" si="32"/>
        <v>475120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1474</v>
      </c>
      <c r="C32" s="30" t="s">
        <v>1727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281</v>
      </c>
      <c r="I32" s="30" t="s">
        <v>998</v>
      </c>
      <c r="J32" s="140">
        <v>44503</v>
      </c>
      <c r="K32" s="30">
        <v>6</v>
      </c>
      <c r="L32" s="30">
        <v>49</v>
      </c>
      <c r="M32" s="30">
        <v>49</v>
      </c>
      <c r="N32" s="23">
        <f>((M32*14000)+(M32*14000)*10%)+8250+((0*150))</f>
        <v>762850</v>
      </c>
      <c r="O32" s="21">
        <f t="shared" si="30"/>
        <v>59290</v>
      </c>
      <c r="P32" s="21">
        <f t="shared" si="31"/>
        <v>102813</v>
      </c>
      <c r="Q32" s="21">
        <f t="shared" si="35"/>
        <v>98000</v>
      </c>
      <c r="R32" s="14">
        <f t="shared" si="32"/>
        <v>1022953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1474</v>
      </c>
      <c r="C33" s="30" t="s">
        <v>1728</v>
      </c>
      <c r="D33" s="26" t="s">
        <v>29</v>
      </c>
      <c r="E33" s="30" t="s">
        <v>631</v>
      </c>
      <c r="F33" s="30" t="s">
        <v>23</v>
      </c>
      <c r="G33" s="30" t="s">
        <v>29</v>
      </c>
      <c r="H33" s="30" t="s">
        <v>231</v>
      </c>
      <c r="I33" s="30" t="s">
        <v>583</v>
      </c>
      <c r="J33" s="140">
        <v>44503</v>
      </c>
      <c r="K33" s="30">
        <v>6</v>
      </c>
      <c r="L33" s="30">
        <v>82</v>
      </c>
      <c r="M33" s="30">
        <v>82</v>
      </c>
      <c r="N33" s="23">
        <f>((M33*24000)+(M33*24000)*10%)+8250+((0*165))</f>
        <v>2173050</v>
      </c>
      <c r="O33" s="21">
        <f t="shared" si="30"/>
        <v>99220</v>
      </c>
      <c r="P33" s="21">
        <f t="shared" si="31"/>
        <v>170034</v>
      </c>
      <c r="Q33" s="21">
        <f>M33*500</f>
        <v>41000</v>
      </c>
      <c r="R33" s="14">
        <f t="shared" si="32"/>
        <v>2483304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1474</v>
      </c>
      <c r="C34" s="30" t="s">
        <v>1729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104</v>
      </c>
      <c r="I34" s="30" t="s">
        <v>105</v>
      </c>
      <c r="J34" s="140">
        <v>44503</v>
      </c>
      <c r="K34" s="30">
        <v>1</v>
      </c>
      <c r="L34" s="30">
        <v>3</v>
      </c>
      <c r="M34" s="30">
        <v>10</v>
      </c>
      <c r="N34" s="23">
        <f>((M34*35000)+(M34*35000)*10%)+8250+((M34*165))</f>
        <v>394900</v>
      </c>
      <c r="O34" s="21">
        <f t="shared" si="30"/>
        <v>12100</v>
      </c>
      <c r="P34" s="21">
        <f t="shared" si="31"/>
        <v>23370</v>
      </c>
      <c r="Q34" s="21">
        <f t="shared" ref="Q34:Q35" si="36">M34*2000</f>
        <v>20000</v>
      </c>
      <c r="R34" s="14">
        <f t="shared" si="32"/>
        <v>450370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1474</v>
      </c>
      <c r="C35" s="30" t="s">
        <v>1732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24</v>
      </c>
      <c r="I35" s="30" t="s">
        <v>1751</v>
      </c>
      <c r="J35" s="140">
        <v>44504</v>
      </c>
      <c r="K35" s="30">
        <v>6</v>
      </c>
      <c r="L35" s="30">
        <v>48</v>
      </c>
      <c r="M35" s="30">
        <v>48</v>
      </c>
      <c r="N35" s="23">
        <f>((M35*22000)+(M35*22000)*10%)+8250+((M35*150))</f>
        <v>1177050</v>
      </c>
      <c r="O35" s="21">
        <f t="shared" si="30"/>
        <v>58080</v>
      </c>
      <c r="P35" s="21">
        <f t="shared" si="31"/>
        <v>100776</v>
      </c>
      <c r="Q35" s="21">
        <f t="shared" si="36"/>
        <v>96000</v>
      </c>
      <c r="R35" s="14">
        <f t="shared" si="32"/>
        <v>1431906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1474</v>
      </c>
      <c r="C36" s="30" t="s">
        <v>1733</v>
      </c>
      <c r="D36" s="26" t="s">
        <v>29</v>
      </c>
      <c r="E36" s="30" t="s">
        <v>491</v>
      </c>
      <c r="F36" s="30" t="s">
        <v>23</v>
      </c>
      <c r="G36" s="30" t="s">
        <v>29</v>
      </c>
      <c r="H36" s="30" t="s">
        <v>109</v>
      </c>
      <c r="I36" s="30" t="s">
        <v>1373</v>
      </c>
      <c r="J36" s="140">
        <v>44504</v>
      </c>
      <c r="K36" s="30">
        <v>1</v>
      </c>
      <c r="L36" s="30">
        <v>11</v>
      </c>
      <c r="M36" s="30">
        <v>14</v>
      </c>
      <c r="N36" s="23">
        <f>((M36*37400)+(M36*37400)*10%)+8250+((0*150))</f>
        <v>584210</v>
      </c>
      <c r="O36" s="21">
        <f t="shared" ref="O36" si="37">M36*1210</f>
        <v>16940</v>
      </c>
      <c r="P36" s="21">
        <f t="shared" ref="P36" si="38">(M36*2037)+3000</f>
        <v>31518</v>
      </c>
      <c r="Q36" s="21">
        <f>M36*1100</f>
        <v>15400</v>
      </c>
      <c r="R36" s="14">
        <f t="shared" ref="R36" si="39">SUM(N36:Q36)</f>
        <v>648068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ht="45" hidden="1" x14ac:dyDescent="0.25">
      <c r="A37" s="26">
        <v>36</v>
      </c>
      <c r="B37" s="26" t="s">
        <v>1474</v>
      </c>
      <c r="C37" s="30" t="s">
        <v>1734</v>
      </c>
      <c r="D37" s="26" t="s">
        <v>29</v>
      </c>
      <c r="E37" s="30" t="s">
        <v>1752</v>
      </c>
      <c r="F37" s="30" t="s">
        <v>23</v>
      </c>
      <c r="G37" s="30" t="s">
        <v>29</v>
      </c>
      <c r="H37" s="30" t="s">
        <v>709</v>
      </c>
      <c r="I37" s="30" t="s">
        <v>533</v>
      </c>
      <c r="J37" s="140">
        <v>44504</v>
      </c>
      <c r="K37" s="30">
        <v>7</v>
      </c>
      <c r="L37" s="30">
        <v>290</v>
      </c>
      <c r="M37" s="30">
        <v>290</v>
      </c>
      <c r="N37" s="23">
        <f>((M37*32000)+(M37*32000)*10%)+8250+((0*150))</f>
        <v>10216250</v>
      </c>
      <c r="O37" s="21">
        <f t="shared" ref="O37:O39" si="40">M37*1210</f>
        <v>350900</v>
      </c>
      <c r="P37" s="21">
        <f t="shared" ref="P37:P39" si="41">(M37*2037)+3000</f>
        <v>593730</v>
      </c>
      <c r="Q37" s="21">
        <f>M37*3100</f>
        <v>899000</v>
      </c>
      <c r="R37" s="14">
        <f t="shared" ref="R37:R39" si="42">SUM(N37:Q37)</f>
        <v>12059880</v>
      </c>
      <c r="S37" s="230" t="s">
        <v>1807</v>
      </c>
      <c r="T37" s="229" t="s">
        <v>1808</v>
      </c>
      <c r="U37" s="122" t="s">
        <v>27</v>
      </c>
      <c r="V37" s="30"/>
      <c r="W37" s="30"/>
    </row>
    <row r="38" spans="1:23" x14ac:dyDescent="0.25">
      <c r="A38" s="26">
        <v>37</v>
      </c>
      <c r="B38" s="26" t="s">
        <v>1474</v>
      </c>
      <c r="C38" s="30" t="s">
        <v>1735</v>
      </c>
      <c r="D38" s="26" t="s">
        <v>29</v>
      </c>
      <c r="E38" s="30" t="s">
        <v>491</v>
      </c>
      <c r="F38" s="30" t="s">
        <v>23</v>
      </c>
      <c r="G38" s="30" t="s">
        <v>29</v>
      </c>
      <c r="H38" s="30" t="s">
        <v>184</v>
      </c>
      <c r="I38" s="30" t="s">
        <v>256</v>
      </c>
      <c r="J38" s="140">
        <v>44504</v>
      </c>
      <c r="K38" s="30">
        <v>1</v>
      </c>
      <c r="L38" s="30">
        <v>8</v>
      </c>
      <c r="M38" s="30">
        <v>10</v>
      </c>
      <c r="N38" s="23">
        <f>((M38*14000)+(M38*14000)*10%)+8250+((0*150))</f>
        <v>162250</v>
      </c>
      <c r="O38" s="21">
        <f t="shared" si="40"/>
        <v>12100</v>
      </c>
      <c r="P38" s="21">
        <f t="shared" si="41"/>
        <v>23370</v>
      </c>
      <c r="Q38" s="21">
        <f>M38*1100</f>
        <v>11000</v>
      </c>
      <c r="R38" s="14">
        <f t="shared" si="42"/>
        <v>208720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1736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184</v>
      </c>
      <c r="I39" s="30" t="s">
        <v>724</v>
      </c>
      <c r="J39" s="140">
        <v>44504</v>
      </c>
      <c r="K39" s="30">
        <v>10</v>
      </c>
      <c r="L39" s="30">
        <v>202</v>
      </c>
      <c r="M39" s="30">
        <v>202</v>
      </c>
      <c r="N39" s="23">
        <f>((M39*14000)+(M39*14000)*10%)+8250+((0*150))</f>
        <v>3119050</v>
      </c>
      <c r="O39" s="21">
        <f t="shared" si="40"/>
        <v>244420</v>
      </c>
      <c r="P39" s="21">
        <f t="shared" si="41"/>
        <v>414474</v>
      </c>
      <c r="Q39" s="21">
        <f t="shared" ref="Q39" si="43">M39*2000</f>
        <v>404000</v>
      </c>
      <c r="R39" s="14">
        <f t="shared" si="42"/>
        <v>4181944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ht="45" hidden="1" x14ac:dyDescent="0.25">
      <c r="A40" s="26">
        <v>39</v>
      </c>
      <c r="B40" s="26" t="s">
        <v>1474</v>
      </c>
      <c r="C40" s="30" t="s">
        <v>1737</v>
      </c>
      <c r="D40" s="26" t="s">
        <v>29</v>
      </c>
      <c r="E40" s="30" t="s">
        <v>1752</v>
      </c>
      <c r="F40" s="30" t="s">
        <v>23</v>
      </c>
      <c r="G40" s="30" t="s">
        <v>29</v>
      </c>
      <c r="H40" s="30" t="s">
        <v>709</v>
      </c>
      <c r="I40" s="30" t="s">
        <v>533</v>
      </c>
      <c r="J40" s="140">
        <v>44504</v>
      </c>
      <c r="K40" s="30">
        <v>12</v>
      </c>
      <c r="L40" s="30">
        <v>372</v>
      </c>
      <c r="M40" s="30">
        <v>372</v>
      </c>
      <c r="N40" s="23">
        <f>((M40*32000)+(M40*32000)*10%)+8250+((0*150))</f>
        <v>13102650</v>
      </c>
      <c r="O40" s="21">
        <f t="shared" ref="O40:O42" si="44">M40*1210</f>
        <v>450120</v>
      </c>
      <c r="P40" s="21">
        <f t="shared" ref="P40:P42" si="45">(M40*2037)+3000</f>
        <v>760764</v>
      </c>
      <c r="Q40" s="21">
        <f>M40*3100</f>
        <v>1153200</v>
      </c>
      <c r="R40" s="14">
        <f t="shared" ref="R40:R42" si="46">SUM(N40:Q40)</f>
        <v>15466734</v>
      </c>
      <c r="S40" s="230" t="s">
        <v>1807</v>
      </c>
      <c r="T40" s="229" t="s">
        <v>1808</v>
      </c>
      <c r="U40" s="122" t="s">
        <v>27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1738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184</v>
      </c>
      <c r="I41" s="30" t="s">
        <v>724</v>
      </c>
      <c r="J41" s="140">
        <v>44504</v>
      </c>
      <c r="K41" s="30">
        <v>7</v>
      </c>
      <c r="L41" s="30">
        <v>54</v>
      </c>
      <c r="M41" s="30">
        <v>54</v>
      </c>
      <c r="N41" s="23">
        <f>((M41*14000)+(M41*14000)*10%)+8250+((0*150))</f>
        <v>839850</v>
      </c>
      <c r="O41" s="21">
        <f t="shared" si="44"/>
        <v>65340</v>
      </c>
      <c r="P41" s="21">
        <f t="shared" si="45"/>
        <v>112998</v>
      </c>
      <c r="Q41" s="21">
        <f t="shared" ref="Q41" si="47">M41*2000</f>
        <v>108000</v>
      </c>
      <c r="R41" s="14">
        <f t="shared" si="46"/>
        <v>1126188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1474</v>
      </c>
      <c r="C42" s="30" t="s">
        <v>1739</v>
      </c>
      <c r="D42" s="26" t="s">
        <v>29</v>
      </c>
      <c r="E42" s="30" t="s">
        <v>491</v>
      </c>
      <c r="F42" s="30" t="s">
        <v>23</v>
      </c>
      <c r="G42" s="30" t="s">
        <v>29</v>
      </c>
      <c r="H42" s="30" t="s">
        <v>24</v>
      </c>
      <c r="I42" s="30" t="s">
        <v>128</v>
      </c>
      <c r="J42" s="140">
        <v>44504</v>
      </c>
      <c r="K42" s="30">
        <v>1</v>
      </c>
      <c r="L42" s="30">
        <v>7</v>
      </c>
      <c r="M42" s="30">
        <v>10</v>
      </c>
      <c r="N42" s="23">
        <f>((M42*22000)+(M42*22000)*10%)+8250+((M42*165))</f>
        <v>251900</v>
      </c>
      <c r="O42" s="21">
        <f t="shared" si="44"/>
        <v>12100</v>
      </c>
      <c r="P42" s="21">
        <f t="shared" si="45"/>
        <v>23370</v>
      </c>
      <c r="Q42" s="21">
        <f>M42*1100</f>
        <v>11000</v>
      </c>
      <c r="R42" s="14">
        <f t="shared" si="46"/>
        <v>298370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ht="45" hidden="1" x14ac:dyDescent="0.25">
      <c r="A43" s="26">
        <v>42</v>
      </c>
      <c r="B43" s="26" t="s">
        <v>1474</v>
      </c>
      <c r="C43" s="30" t="s">
        <v>1740</v>
      </c>
      <c r="D43" s="26" t="s">
        <v>29</v>
      </c>
      <c r="E43" s="30" t="s">
        <v>1752</v>
      </c>
      <c r="F43" s="30" t="s">
        <v>23</v>
      </c>
      <c r="G43" s="30" t="s">
        <v>29</v>
      </c>
      <c r="H43" s="30" t="s">
        <v>709</v>
      </c>
      <c r="I43" s="30" t="s">
        <v>533</v>
      </c>
      <c r="J43" s="140">
        <v>44504</v>
      </c>
      <c r="K43" s="30">
        <v>12</v>
      </c>
      <c r="L43" s="30">
        <v>370</v>
      </c>
      <c r="M43" s="30">
        <v>370</v>
      </c>
      <c r="N43" s="23">
        <f>((M43*32000)+(M43*32000)*10%)+8250+((0*150))</f>
        <v>13032250</v>
      </c>
      <c r="O43" s="21">
        <f t="shared" ref="O43:O53" si="48">M43*1210</f>
        <v>447700</v>
      </c>
      <c r="P43" s="21">
        <f t="shared" ref="P43:P53" si="49">(M43*2037)+3000</f>
        <v>756690</v>
      </c>
      <c r="Q43" s="21">
        <f>M43*3100</f>
        <v>1147000</v>
      </c>
      <c r="R43" s="14">
        <f t="shared" ref="R43:R47" si="50">SUM(N43:Q43)</f>
        <v>15383640</v>
      </c>
      <c r="S43" s="230" t="s">
        <v>1807</v>
      </c>
      <c r="T43" s="229" t="s">
        <v>1808</v>
      </c>
      <c r="U43" s="122" t="s">
        <v>27</v>
      </c>
      <c r="V43" s="30"/>
      <c r="W43" s="30"/>
    </row>
    <row r="44" spans="1:23" ht="45" hidden="1" x14ac:dyDescent="0.25">
      <c r="A44" s="26">
        <v>43</v>
      </c>
      <c r="B44" s="26" t="s">
        <v>1474</v>
      </c>
      <c r="C44" s="30" t="s">
        <v>1741</v>
      </c>
      <c r="D44" s="26" t="s">
        <v>29</v>
      </c>
      <c r="E44" s="30" t="s">
        <v>1752</v>
      </c>
      <c r="F44" s="30" t="s">
        <v>23</v>
      </c>
      <c r="G44" s="30" t="s">
        <v>29</v>
      </c>
      <c r="H44" s="30" t="s">
        <v>709</v>
      </c>
      <c r="I44" s="30" t="s">
        <v>533</v>
      </c>
      <c r="J44" s="140">
        <v>44504</v>
      </c>
      <c r="K44" s="30">
        <v>12</v>
      </c>
      <c r="L44" s="30">
        <v>372</v>
      </c>
      <c r="M44" s="30">
        <v>372</v>
      </c>
      <c r="N44" s="23">
        <f>((M44*32000)+(M44*32000)*10%)+8250+((0*150))</f>
        <v>13102650</v>
      </c>
      <c r="O44" s="21">
        <f t="shared" si="48"/>
        <v>450120</v>
      </c>
      <c r="P44" s="21">
        <f t="shared" si="49"/>
        <v>760764</v>
      </c>
      <c r="Q44" s="21">
        <f>M44*3100</f>
        <v>1153200</v>
      </c>
      <c r="R44" s="14">
        <f t="shared" si="50"/>
        <v>15466734</v>
      </c>
      <c r="S44" s="230" t="s">
        <v>1807</v>
      </c>
      <c r="T44" s="229" t="s">
        <v>1808</v>
      </c>
      <c r="U44" s="122" t="s">
        <v>27</v>
      </c>
      <c r="V44" s="30"/>
      <c r="W44" s="30"/>
    </row>
    <row r="45" spans="1:23" x14ac:dyDescent="0.25">
      <c r="A45" s="26">
        <v>44</v>
      </c>
      <c r="B45" s="26" t="s">
        <v>1474</v>
      </c>
      <c r="C45" s="30" t="s">
        <v>1742</v>
      </c>
      <c r="D45" s="26" t="s">
        <v>29</v>
      </c>
      <c r="E45" s="30" t="s">
        <v>815</v>
      </c>
      <c r="F45" s="30" t="s">
        <v>23</v>
      </c>
      <c r="G45" s="30" t="s">
        <v>29</v>
      </c>
      <c r="H45" s="30" t="s">
        <v>1197</v>
      </c>
      <c r="I45" s="30" t="s">
        <v>1753</v>
      </c>
      <c r="J45" s="140">
        <v>44504</v>
      </c>
      <c r="K45" s="30">
        <v>2</v>
      </c>
      <c r="L45" s="30">
        <v>22</v>
      </c>
      <c r="M45" s="30">
        <v>22</v>
      </c>
      <c r="N45" s="23">
        <f>((M45*46400)+(M45*46400)*10%)+8250+((0*150))</f>
        <v>1131130</v>
      </c>
      <c r="O45" s="21">
        <f t="shared" si="48"/>
        <v>26620</v>
      </c>
      <c r="P45" s="21">
        <f t="shared" si="49"/>
        <v>47814</v>
      </c>
      <c r="Q45" s="21">
        <f t="shared" ref="Q45" si="51">M45*2000</f>
        <v>44000</v>
      </c>
      <c r="R45" s="14">
        <f t="shared" si="50"/>
        <v>1249564</v>
      </c>
      <c r="S45" s="122" t="s">
        <v>94</v>
      </c>
      <c r="T45" s="122" t="s">
        <v>94</v>
      </c>
      <c r="U45" s="122" t="s">
        <v>94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1743</v>
      </c>
      <c r="D46" s="26" t="s">
        <v>29</v>
      </c>
      <c r="E46" s="30" t="s">
        <v>491</v>
      </c>
      <c r="F46" s="30" t="s">
        <v>23</v>
      </c>
      <c r="G46" s="30" t="s">
        <v>29</v>
      </c>
      <c r="H46" s="30" t="s">
        <v>153</v>
      </c>
      <c r="I46" s="30" t="s">
        <v>154</v>
      </c>
      <c r="J46" s="140">
        <v>44504</v>
      </c>
      <c r="K46" s="30">
        <v>1</v>
      </c>
      <c r="L46" s="30">
        <v>33</v>
      </c>
      <c r="M46" s="30">
        <v>33</v>
      </c>
      <c r="N46" s="23">
        <f>((M46*35500)+(M46*35500)*10%)+8250+((0*150))</f>
        <v>1296900</v>
      </c>
      <c r="O46" s="21">
        <f t="shared" si="48"/>
        <v>39930</v>
      </c>
      <c r="P46" s="21">
        <f t="shared" si="49"/>
        <v>70221</v>
      </c>
      <c r="Q46" s="21">
        <f t="shared" ref="Q46:Q47" si="52">M46*1100</f>
        <v>36300</v>
      </c>
      <c r="R46" s="14">
        <f t="shared" si="50"/>
        <v>1443351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x14ac:dyDescent="0.25">
      <c r="A47" s="26">
        <v>46</v>
      </c>
      <c r="B47" s="26" t="s">
        <v>1475</v>
      </c>
      <c r="C47" s="30" t="s">
        <v>1744</v>
      </c>
      <c r="D47" s="26" t="s">
        <v>29</v>
      </c>
      <c r="E47" s="30" t="s">
        <v>491</v>
      </c>
      <c r="F47" s="30" t="s">
        <v>23</v>
      </c>
      <c r="G47" s="30" t="s">
        <v>29</v>
      </c>
      <c r="H47" s="30" t="s">
        <v>64</v>
      </c>
      <c r="I47" s="30" t="s">
        <v>1504</v>
      </c>
      <c r="J47" s="140">
        <v>44504</v>
      </c>
      <c r="K47" s="30">
        <v>1</v>
      </c>
      <c r="L47" s="30">
        <v>23</v>
      </c>
      <c r="M47" s="30">
        <v>23</v>
      </c>
      <c r="N47" s="23">
        <f>((M47*14400)+(M47*14400)*10%)+8250+((0*150))</f>
        <v>372570</v>
      </c>
      <c r="O47" s="21">
        <f t="shared" si="48"/>
        <v>27830</v>
      </c>
      <c r="P47" s="21">
        <f t="shared" si="49"/>
        <v>49851</v>
      </c>
      <c r="Q47" s="21">
        <f t="shared" si="52"/>
        <v>25300</v>
      </c>
      <c r="R47" s="14">
        <f t="shared" si="50"/>
        <v>475551</v>
      </c>
      <c r="S47" s="122" t="s">
        <v>94</v>
      </c>
      <c r="T47" s="122" t="s">
        <v>94</v>
      </c>
      <c r="U47" s="122" t="s">
        <v>94</v>
      </c>
      <c r="V47" s="30"/>
      <c r="W47" s="30"/>
    </row>
    <row r="48" spans="1:23" x14ac:dyDescent="0.25">
      <c r="A48" s="26">
        <v>47</v>
      </c>
      <c r="B48" s="26" t="s">
        <v>1475</v>
      </c>
      <c r="C48" s="30" t="s">
        <v>1745</v>
      </c>
      <c r="D48" s="26" t="s">
        <v>29</v>
      </c>
      <c r="E48" s="30" t="s">
        <v>815</v>
      </c>
      <c r="F48" s="30" t="s">
        <v>23</v>
      </c>
      <c r="G48" s="30" t="s">
        <v>29</v>
      </c>
      <c r="H48" s="30" t="s">
        <v>171</v>
      </c>
      <c r="I48" s="30" t="s">
        <v>1446</v>
      </c>
      <c r="J48" s="140">
        <v>44504</v>
      </c>
      <c r="K48" s="30">
        <v>3</v>
      </c>
      <c r="L48" s="30">
        <v>23</v>
      </c>
      <c r="M48" s="30">
        <v>23</v>
      </c>
      <c r="N48" s="23">
        <f t="shared" ref="N48" si="53">((M48*12000)+(M48*12000)*10%)+8250+((0*165))</f>
        <v>311850</v>
      </c>
      <c r="O48" s="21">
        <f t="shared" si="48"/>
        <v>27830</v>
      </c>
      <c r="P48" s="21">
        <f t="shared" si="49"/>
        <v>49851</v>
      </c>
      <c r="Q48" s="21">
        <f t="shared" ref="Q48" si="54">M48*2000</f>
        <v>46000</v>
      </c>
      <c r="R48" s="14">
        <f t="shared" ref="R48" si="55">SUM(N48:Q48)</f>
        <v>435531</v>
      </c>
      <c r="S48" s="122" t="s">
        <v>94</v>
      </c>
      <c r="T48" s="122" t="s">
        <v>94</v>
      </c>
      <c r="U48" s="122" t="s">
        <v>94</v>
      </c>
      <c r="V48" s="30"/>
      <c r="W48" s="30"/>
    </row>
    <row r="49" spans="1:23" x14ac:dyDescent="0.25">
      <c r="A49" s="26">
        <v>48</v>
      </c>
      <c r="B49" s="26" t="s">
        <v>1475</v>
      </c>
      <c r="C49" s="30" t="s">
        <v>1746</v>
      </c>
      <c r="D49" s="26" t="s">
        <v>29</v>
      </c>
      <c r="E49" s="30" t="s">
        <v>491</v>
      </c>
      <c r="F49" s="30" t="s">
        <v>23</v>
      </c>
      <c r="G49" s="30" t="s">
        <v>29</v>
      </c>
      <c r="H49" s="30" t="s">
        <v>241</v>
      </c>
      <c r="I49" s="30" t="s">
        <v>1472</v>
      </c>
      <c r="J49" s="140">
        <v>44504</v>
      </c>
      <c r="K49" s="30">
        <v>1</v>
      </c>
      <c r="L49" s="30">
        <v>8</v>
      </c>
      <c r="M49" s="30">
        <v>10</v>
      </c>
      <c r="N49" s="23">
        <f>((M49*27500)+(M49*27500)*10%)+8250+((M49*165))</f>
        <v>312400</v>
      </c>
      <c r="O49" s="21">
        <f t="shared" si="48"/>
        <v>12100</v>
      </c>
      <c r="P49" s="21">
        <f t="shared" si="49"/>
        <v>23370</v>
      </c>
      <c r="Q49" s="21">
        <f>M49*1100</f>
        <v>11000</v>
      </c>
      <c r="R49" s="14">
        <f t="shared" ref="R49:R58" si="56">SUM(N49:Q49)</f>
        <v>358870</v>
      </c>
      <c r="S49" s="122" t="s">
        <v>94</v>
      </c>
      <c r="T49" s="122" t="s">
        <v>94</v>
      </c>
      <c r="U49" s="122" t="s">
        <v>94</v>
      </c>
      <c r="V49" s="30"/>
      <c r="W49" s="30"/>
    </row>
    <row r="50" spans="1:23" x14ac:dyDescent="0.25">
      <c r="A50" s="26">
        <v>49</v>
      </c>
      <c r="B50" s="26" t="s">
        <v>1475</v>
      </c>
      <c r="C50" s="30" t="s">
        <v>1747</v>
      </c>
      <c r="D50" s="26" t="s">
        <v>29</v>
      </c>
      <c r="E50" s="30" t="s">
        <v>815</v>
      </c>
      <c r="F50" s="30" t="s">
        <v>23</v>
      </c>
      <c r="G50" s="30" t="s">
        <v>29</v>
      </c>
      <c r="H50" s="30" t="s">
        <v>210</v>
      </c>
      <c r="I50" s="30" t="s">
        <v>1002</v>
      </c>
      <c r="J50" s="140">
        <v>44504</v>
      </c>
      <c r="K50" s="30">
        <v>2</v>
      </c>
      <c r="L50" s="30">
        <v>10</v>
      </c>
      <c r="M50" s="30">
        <v>10</v>
      </c>
      <c r="N50" s="23">
        <f>((M50*8500)+(M50*8500)*10%)+8250+((0*150))</f>
        <v>101750</v>
      </c>
      <c r="O50" s="21">
        <f t="shared" si="48"/>
        <v>12100</v>
      </c>
      <c r="P50" s="21">
        <f t="shared" si="49"/>
        <v>23370</v>
      </c>
      <c r="Q50" s="21">
        <f t="shared" ref="Q50" si="57">M50*2000</f>
        <v>20000</v>
      </c>
      <c r="R50" s="14">
        <f t="shared" si="56"/>
        <v>157220</v>
      </c>
      <c r="S50" s="122" t="s">
        <v>94</v>
      </c>
      <c r="T50" s="122" t="s">
        <v>94</v>
      </c>
      <c r="U50" s="122" t="s">
        <v>94</v>
      </c>
      <c r="V50" s="30"/>
      <c r="W50" s="30"/>
    </row>
    <row r="51" spans="1:23" x14ac:dyDescent="0.25">
      <c r="A51" s="26">
        <v>50</v>
      </c>
      <c r="B51" s="26" t="s">
        <v>1475</v>
      </c>
      <c r="C51" s="30" t="s">
        <v>1748</v>
      </c>
      <c r="D51" s="26" t="s">
        <v>29</v>
      </c>
      <c r="E51" s="30" t="s">
        <v>1503</v>
      </c>
      <c r="F51" s="30" t="s">
        <v>23</v>
      </c>
      <c r="G51" s="30" t="s">
        <v>29</v>
      </c>
      <c r="H51" s="30" t="s">
        <v>112</v>
      </c>
      <c r="I51" s="30" t="s">
        <v>997</v>
      </c>
      <c r="J51" s="140">
        <v>44504</v>
      </c>
      <c r="K51" s="30">
        <v>1</v>
      </c>
      <c r="L51" s="30">
        <v>8</v>
      </c>
      <c r="M51" s="30">
        <v>10</v>
      </c>
      <c r="N51" s="23">
        <f>((M51*41500)+(M51*41500)*10%)+8250+((M51*165))</f>
        <v>466400</v>
      </c>
      <c r="O51" s="21">
        <f t="shared" si="48"/>
        <v>12100</v>
      </c>
      <c r="P51" s="21">
        <f t="shared" si="49"/>
        <v>23370</v>
      </c>
      <c r="Q51" s="21">
        <f>M51*2100</f>
        <v>21000</v>
      </c>
      <c r="R51" s="14">
        <f t="shared" si="56"/>
        <v>522870</v>
      </c>
      <c r="S51" s="122" t="s">
        <v>94</v>
      </c>
      <c r="T51" s="122" t="s">
        <v>94</v>
      </c>
      <c r="U51" s="122" t="s">
        <v>94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1749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24</v>
      </c>
      <c r="I52" s="30" t="s">
        <v>138</v>
      </c>
      <c r="J52" s="140">
        <v>44504</v>
      </c>
      <c r="K52" s="30">
        <v>5</v>
      </c>
      <c r="L52" s="30">
        <v>49</v>
      </c>
      <c r="M52" s="30">
        <v>70</v>
      </c>
      <c r="N52" s="23">
        <f>((M52*22000)+(M52*22000)*10%)+8250+((M52*150))</f>
        <v>1712750</v>
      </c>
      <c r="O52" s="21">
        <f t="shared" si="48"/>
        <v>84700</v>
      </c>
      <c r="P52" s="21">
        <f t="shared" si="49"/>
        <v>145590</v>
      </c>
      <c r="Q52" s="21">
        <f t="shared" ref="Q52" si="58">M52*2000</f>
        <v>140000</v>
      </c>
      <c r="R52" s="14">
        <f t="shared" si="56"/>
        <v>2083040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1750</v>
      </c>
      <c r="D53" s="26" t="s">
        <v>29</v>
      </c>
      <c r="E53" s="30" t="s">
        <v>1503</v>
      </c>
      <c r="F53" s="30" t="s">
        <v>23</v>
      </c>
      <c r="G53" s="30" t="s">
        <v>29</v>
      </c>
      <c r="H53" s="30" t="s">
        <v>713</v>
      </c>
      <c r="I53" s="30" t="s">
        <v>1445</v>
      </c>
      <c r="J53" s="140">
        <v>44504</v>
      </c>
      <c r="K53" s="30">
        <v>1</v>
      </c>
      <c r="L53" s="30">
        <v>8</v>
      </c>
      <c r="M53" s="30">
        <v>10</v>
      </c>
      <c r="N53" s="23">
        <f>((M53*14000)+(M53*14000)*10%)+8250+((0*150))</f>
        <v>162250</v>
      </c>
      <c r="O53" s="21">
        <f t="shared" si="48"/>
        <v>12100</v>
      </c>
      <c r="P53" s="21">
        <f t="shared" si="49"/>
        <v>23370</v>
      </c>
      <c r="Q53" s="21">
        <f>M53*2100</f>
        <v>21000</v>
      </c>
      <c r="R53" s="14">
        <f t="shared" si="56"/>
        <v>218720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hidden="1" x14ac:dyDescent="0.25">
      <c r="A54" s="26">
        <v>53</v>
      </c>
      <c r="B54" s="26" t="s">
        <v>1474</v>
      </c>
      <c r="C54" s="30" t="s">
        <v>1754</v>
      </c>
      <c r="D54" s="26" t="s">
        <v>21</v>
      </c>
      <c r="E54" s="30" t="s">
        <v>1756</v>
      </c>
      <c r="F54" s="30" t="s">
        <v>23</v>
      </c>
      <c r="G54" s="30" t="s">
        <v>21</v>
      </c>
      <c r="H54" s="30" t="s">
        <v>171</v>
      </c>
      <c r="I54" s="30" t="s">
        <v>189</v>
      </c>
      <c r="J54" s="36">
        <v>44505</v>
      </c>
      <c r="K54" s="30">
        <v>1</v>
      </c>
      <c r="L54" s="30">
        <v>12</v>
      </c>
      <c r="M54" s="30">
        <v>12</v>
      </c>
      <c r="N54" s="23">
        <f t="shared" ref="N54:N55" si="59">((M54*6500)+(M54*6500)*10%)+8250+((M54*0))</f>
        <v>94050</v>
      </c>
      <c r="O54" s="21">
        <f t="shared" ref="O54:O55" si="60">M54*869</f>
        <v>10428</v>
      </c>
      <c r="P54" s="21">
        <f t="shared" ref="P54:P55" si="61">(M54*1153)+20000</f>
        <v>33836</v>
      </c>
      <c r="Q54" s="21">
        <f t="shared" ref="Q54:Q55" si="62">M54*1100</f>
        <v>13200</v>
      </c>
      <c r="R54" s="14">
        <f t="shared" si="56"/>
        <v>151514</v>
      </c>
      <c r="S54" s="122">
        <v>151514</v>
      </c>
      <c r="T54" s="130" t="s">
        <v>1811</v>
      </c>
      <c r="U54" s="122" t="s">
        <v>27</v>
      </c>
      <c r="V54" s="30"/>
      <c r="W54" s="30"/>
    </row>
    <row r="55" spans="1:23" hidden="1" x14ac:dyDescent="0.25">
      <c r="A55" s="26">
        <v>54</v>
      </c>
      <c r="B55" s="26" t="s">
        <v>1474</v>
      </c>
      <c r="C55" s="30" t="s">
        <v>1755</v>
      </c>
      <c r="D55" s="26" t="s">
        <v>21</v>
      </c>
      <c r="E55" s="30" t="s">
        <v>1163</v>
      </c>
      <c r="F55" s="30" t="s">
        <v>23</v>
      </c>
      <c r="G55" s="30" t="s">
        <v>21</v>
      </c>
      <c r="H55" s="30" t="s">
        <v>171</v>
      </c>
      <c r="I55" s="30" t="s">
        <v>189</v>
      </c>
      <c r="J55" s="36">
        <v>44505</v>
      </c>
      <c r="K55" s="30">
        <v>3</v>
      </c>
      <c r="L55" s="30">
        <v>40</v>
      </c>
      <c r="M55" s="30">
        <v>40</v>
      </c>
      <c r="N55" s="23">
        <f t="shared" si="59"/>
        <v>294250</v>
      </c>
      <c r="O55" s="21">
        <f t="shared" si="60"/>
        <v>34760</v>
      </c>
      <c r="P55" s="21">
        <f t="shared" si="61"/>
        <v>66120</v>
      </c>
      <c r="Q55" s="21">
        <f t="shared" si="62"/>
        <v>44000</v>
      </c>
      <c r="R55" s="14">
        <f t="shared" si="56"/>
        <v>439130</v>
      </c>
      <c r="S55" s="122">
        <v>440000</v>
      </c>
      <c r="T55" s="130" t="s">
        <v>1810</v>
      </c>
      <c r="U55" s="122" t="s">
        <v>27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1757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50</v>
      </c>
      <c r="I56" s="30" t="s">
        <v>58</v>
      </c>
      <c r="J56" s="140">
        <v>44505</v>
      </c>
      <c r="K56" s="30">
        <v>2</v>
      </c>
      <c r="L56" s="30">
        <v>29</v>
      </c>
      <c r="M56" s="30">
        <v>29</v>
      </c>
      <c r="N56" s="23">
        <f>((M56*31000)+(M56*31000)*10%)+8250+((0*150))</f>
        <v>997150</v>
      </c>
      <c r="O56" s="21">
        <f t="shared" ref="O56:O63" si="63">M56*1210</f>
        <v>35090</v>
      </c>
      <c r="P56" s="21">
        <f t="shared" ref="P56:P63" si="64">(M56*2037)+3000</f>
        <v>62073</v>
      </c>
      <c r="Q56" s="21">
        <f t="shared" ref="Q56:Q60" si="65">M56*2000</f>
        <v>58000</v>
      </c>
      <c r="R56" s="14">
        <f t="shared" si="56"/>
        <v>1152313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x14ac:dyDescent="0.25">
      <c r="A57" s="26">
        <v>56</v>
      </c>
      <c r="B57" s="26" t="s">
        <v>1475</v>
      </c>
      <c r="C57" s="30" t="s">
        <v>1758</v>
      </c>
      <c r="D57" s="26" t="s">
        <v>29</v>
      </c>
      <c r="E57" s="30" t="s">
        <v>815</v>
      </c>
      <c r="F57" s="30" t="s">
        <v>23</v>
      </c>
      <c r="G57" s="30" t="s">
        <v>29</v>
      </c>
      <c r="H57" s="30" t="s">
        <v>50</v>
      </c>
      <c r="I57" s="30" t="s">
        <v>58</v>
      </c>
      <c r="J57" s="140">
        <v>44505</v>
      </c>
      <c r="K57" s="30">
        <v>3</v>
      </c>
      <c r="L57" s="30">
        <v>31</v>
      </c>
      <c r="M57" s="30">
        <v>31</v>
      </c>
      <c r="N57" s="23">
        <f>((M57*31000)+(M57*31000)*10%)+8250+((0*150))</f>
        <v>1065350</v>
      </c>
      <c r="O57" s="21">
        <f t="shared" si="63"/>
        <v>37510</v>
      </c>
      <c r="P57" s="21">
        <f t="shared" si="64"/>
        <v>66147</v>
      </c>
      <c r="Q57" s="21">
        <f t="shared" si="65"/>
        <v>62000</v>
      </c>
      <c r="R57" s="14">
        <f t="shared" si="56"/>
        <v>1231007</v>
      </c>
      <c r="S57" s="122" t="s">
        <v>94</v>
      </c>
      <c r="T57" s="122" t="s">
        <v>94</v>
      </c>
      <c r="U57" s="122" t="s">
        <v>94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1759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60</v>
      </c>
      <c r="I58" s="30" t="s">
        <v>61</v>
      </c>
      <c r="J58" s="140">
        <v>44505</v>
      </c>
      <c r="K58" s="30">
        <v>3</v>
      </c>
      <c r="L58" s="30">
        <v>55</v>
      </c>
      <c r="M58" s="30">
        <v>55</v>
      </c>
      <c r="N58" s="23">
        <f>((M58*14500)+(M58*14500)*10%)+8250+((0*150))</f>
        <v>885500</v>
      </c>
      <c r="O58" s="21">
        <f t="shared" si="63"/>
        <v>66550</v>
      </c>
      <c r="P58" s="21">
        <f t="shared" si="64"/>
        <v>115035</v>
      </c>
      <c r="Q58" s="21">
        <f t="shared" si="65"/>
        <v>110000</v>
      </c>
      <c r="R58" s="14">
        <f t="shared" si="56"/>
        <v>1177085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1760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713</v>
      </c>
      <c r="I59" s="30" t="s">
        <v>1445</v>
      </c>
      <c r="J59" s="140">
        <v>44505</v>
      </c>
      <c r="K59" s="30">
        <v>1</v>
      </c>
      <c r="L59" s="30">
        <v>30</v>
      </c>
      <c r="M59" s="30">
        <v>30</v>
      </c>
      <c r="N59" s="23">
        <f>((M59*14000)+(M59*14000)*10%)+8250+((0*150))</f>
        <v>470250</v>
      </c>
      <c r="O59" s="21">
        <f t="shared" si="63"/>
        <v>36300</v>
      </c>
      <c r="P59" s="21">
        <f t="shared" si="64"/>
        <v>64110</v>
      </c>
      <c r="Q59" s="21">
        <f t="shared" si="65"/>
        <v>60000</v>
      </c>
      <c r="R59" s="14">
        <f t="shared" ref="R59:R63" si="66">SUM(N59:Q59)</f>
        <v>630660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1761</v>
      </c>
      <c r="D60" s="26" t="s">
        <v>29</v>
      </c>
      <c r="E60" s="30" t="s">
        <v>815</v>
      </c>
      <c r="F60" s="30" t="s">
        <v>23</v>
      </c>
      <c r="G60" s="30" t="s">
        <v>29</v>
      </c>
      <c r="H60" s="30" t="s">
        <v>76</v>
      </c>
      <c r="I60" s="30" t="s">
        <v>1122</v>
      </c>
      <c r="J60" s="140">
        <v>44505</v>
      </c>
      <c r="K60" s="30">
        <v>3</v>
      </c>
      <c r="L60" s="30">
        <v>30</v>
      </c>
      <c r="M60" s="30">
        <v>34</v>
      </c>
      <c r="N60" s="23">
        <f>((M60*19000)+(M60*19000)*10%)+8250+((M60*150))</f>
        <v>723950</v>
      </c>
      <c r="O60" s="21">
        <f t="shared" si="63"/>
        <v>41140</v>
      </c>
      <c r="P60" s="21">
        <f t="shared" si="64"/>
        <v>72258</v>
      </c>
      <c r="Q60" s="21">
        <f t="shared" si="65"/>
        <v>68000</v>
      </c>
      <c r="R60" s="14">
        <f t="shared" si="66"/>
        <v>905348</v>
      </c>
      <c r="S60" s="122" t="s">
        <v>94</v>
      </c>
      <c r="T60" s="122" t="s">
        <v>94</v>
      </c>
      <c r="U60" s="122" t="s">
        <v>94</v>
      </c>
      <c r="V60" s="30"/>
      <c r="W60" s="30"/>
    </row>
    <row r="61" spans="1:23" x14ac:dyDescent="0.25">
      <c r="A61" s="26">
        <v>60</v>
      </c>
      <c r="B61" s="26" t="s">
        <v>1475</v>
      </c>
      <c r="C61" s="30" t="s">
        <v>1762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486</v>
      </c>
      <c r="J61" s="140">
        <v>44505</v>
      </c>
      <c r="K61" s="30">
        <v>4</v>
      </c>
      <c r="L61" s="30">
        <v>51</v>
      </c>
      <c r="M61" s="30">
        <v>51</v>
      </c>
      <c r="N61" s="23">
        <f>((M61*15000)+(M61*15000)*10%)+8250+((0*150))</f>
        <v>849750</v>
      </c>
      <c r="O61" s="21">
        <f t="shared" si="63"/>
        <v>61710</v>
      </c>
      <c r="P61" s="21">
        <f t="shared" si="64"/>
        <v>106887</v>
      </c>
      <c r="Q61" s="21">
        <f>M61*500</f>
        <v>25500</v>
      </c>
      <c r="R61" s="14">
        <f t="shared" si="66"/>
        <v>1043847</v>
      </c>
      <c r="S61" s="122" t="s">
        <v>94</v>
      </c>
      <c r="T61" s="122" t="s">
        <v>94</v>
      </c>
      <c r="U61" s="122" t="s">
        <v>94</v>
      </c>
      <c r="V61" s="30"/>
      <c r="W61" s="30"/>
    </row>
    <row r="62" spans="1:23" x14ac:dyDescent="0.25">
      <c r="A62" s="26">
        <v>61</v>
      </c>
      <c r="B62" s="26" t="s">
        <v>1474</v>
      </c>
      <c r="C62" s="30" t="s">
        <v>1763</v>
      </c>
      <c r="D62" s="26" t="s">
        <v>29</v>
      </c>
      <c r="E62" s="30" t="s">
        <v>1503</v>
      </c>
      <c r="F62" s="30" t="s">
        <v>23</v>
      </c>
      <c r="G62" s="30" t="s">
        <v>29</v>
      </c>
      <c r="H62" s="30" t="s">
        <v>153</v>
      </c>
      <c r="I62" s="30" t="s">
        <v>154</v>
      </c>
      <c r="J62" s="140">
        <v>44505</v>
      </c>
      <c r="K62" s="30">
        <v>1</v>
      </c>
      <c r="L62" s="30">
        <v>10</v>
      </c>
      <c r="M62" s="30">
        <v>10</v>
      </c>
      <c r="N62" s="23">
        <f>((M62*35500)+(M62*35500)*10%)+8250+((0*150))</f>
        <v>398750</v>
      </c>
      <c r="O62" s="21">
        <f t="shared" si="63"/>
        <v>12100</v>
      </c>
      <c r="P62" s="21">
        <f t="shared" si="64"/>
        <v>23370</v>
      </c>
      <c r="Q62" s="21">
        <f>M62*2100</f>
        <v>21000</v>
      </c>
      <c r="R62" s="14">
        <f t="shared" si="66"/>
        <v>455220</v>
      </c>
      <c r="S62" s="122" t="s">
        <v>94</v>
      </c>
      <c r="T62" s="122" t="s">
        <v>94</v>
      </c>
      <c r="U62" s="122" t="s">
        <v>94</v>
      </c>
      <c r="V62" s="30"/>
      <c r="W62" s="30"/>
    </row>
    <row r="63" spans="1:23" x14ac:dyDescent="0.25">
      <c r="A63" s="26">
        <v>62</v>
      </c>
      <c r="B63" s="26" t="s">
        <v>1474</v>
      </c>
      <c r="C63" s="30" t="s">
        <v>1764</v>
      </c>
      <c r="D63" s="26" t="s">
        <v>29</v>
      </c>
      <c r="E63" s="30" t="s">
        <v>815</v>
      </c>
      <c r="F63" s="30" t="s">
        <v>23</v>
      </c>
      <c r="G63" s="30" t="s">
        <v>29</v>
      </c>
      <c r="H63" s="30" t="s">
        <v>24</v>
      </c>
      <c r="I63" s="30" t="s">
        <v>128</v>
      </c>
      <c r="J63" s="140">
        <v>44505</v>
      </c>
      <c r="K63" s="30">
        <v>5</v>
      </c>
      <c r="L63" s="30">
        <v>25</v>
      </c>
      <c r="M63" s="30">
        <v>28</v>
      </c>
      <c r="N63" s="23">
        <f>((M63*22000)+(M63*22000)*10%)+8250+((M63*150))</f>
        <v>690050</v>
      </c>
      <c r="O63" s="21">
        <f t="shared" si="63"/>
        <v>33880</v>
      </c>
      <c r="P63" s="21">
        <f t="shared" si="64"/>
        <v>60036</v>
      </c>
      <c r="Q63" s="21">
        <f t="shared" ref="Q63" si="67">M63*2000</f>
        <v>56000</v>
      </c>
      <c r="R63" s="14">
        <f t="shared" si="66"/>
        <v>839966</v>
      </c>
      <c r="S63" s="122" t="s">
        <v>94</v>
      </c>
      <c r="T63" s="122" t="s">
        <v>94</v>
      </c>
      <c r="U63" s="122" t="s">
        <v>94</v>
      </c>
      <c r="V63" s="30"/>
      <c r="W63" s="30"/>
    </row>
    <row r="64" spans="1:23" x14ac:dyDescent="0.25">
      <c r="A64" s="26">
        <v>63</v>
      </c>
      <c r="B64" s="26" t="s">
        <v>1474</v>
      </c>
      <c r="C64" s="30" t="s">
        <v>1765</v>
      </c>
      <c r="D64" s="26" t="s">
        <v>29</v>
      </c>
      <c r="E64" s="30" t="s">
        <v>1503</v>
      </c>
      <c r="F64" s="30" t="s">
        <v>23</v>
      </c>
      <c r="G64" s="30" t="s">
        <v>29</v>
      </c>
      <c r="H64" s="30" t="s">
        <v>494</v>
      </c>
      <c r="I64" s="30" t="s">
        <v>1548</v>
      </c>
      <c r="J64" s="140">
        <v>44505</v>
      </c>
      <c r="K64" s="30">
        <v>2</v>
      </c>
      <c r="L64" s="30">
        <v>19</v>
      </c>
      <c r="M64" s="30">
        <v>19</v>
      </c>
      <c r="N64" s="23">
        <f>((M64*53500)+(M64*53500)*10%)+8250+((M64*0))</f>
        <v>1126400</v>
      </c>
      <c r="O64" s="21">
        <f t="shared" ref="O64:O70" si="68">M64*1210</f>
        <v>22990</v>
      </c>
      <c r="P64" s="21">
        <f t="shared" ref="P64:P70" si="69">(M64*2037)+3000</f>
        <v>41703</v>
      </c>
      <c r="Q64" s="21">
        <f>M64*2100</f>
        <v>39900</v>
      </c>
      <c r="R64" s="14">
        <f t="shared" ref="R64:R70" si="70">SUM(N64:Q64)</f>
        <v>1230993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x14ac:dyDescent="0.25">
      <c r="A65" s="26">
        <v>64</v>
      </c>
      <c r="B65" s="26" t="s">
        <v>1474</v>
      </c>
      <c r="C65" s="30" t="s">
        <v>1766</v>
      </c>
      <c r="D65" s="26" t="s">
        <v>29</v>
      </c>
      <c r="E65" s="30" t="s">
        <v>815</v>
      </c>
      <c r="F65" s="30" t="s">
        <v>23</v>
      </c>
      <c r="G65" s="30" t="s">
        <v>29</v>
      </c>
      <c r="H65" s="30" t="s">
        <v>69</v>
      </c>
      <c r="I65" s="30" t="s">
        <v>488</v>
      </c>
      <c r="J65" s="140">
        <v>44505</v>
      </c>
      <c r="K65" s="30">
        <v>7</v>
      </c>
      <c r="L65" s="30">
        <v>80</v>
      </c>
      <c r="M65" s="30">
        <v>112</v>
      </c>
      <c r="N65" s="23">
        <f>((M65*11000)+(M65*11000)*10%)+8250+((0*165))</f>
        <v>1363450</v>
      </c>
      <c r="O65" s="21">
        <f t="shared" si="68"/>
        <v>135520</v>
      </c>
      <c r="P65" s="21">
        <f t="shared" si="69"/>
        <v>231144</v>
      </c>
      <c r="Q65" s="21">
        <f t="shared" ref="Q65" si="71">M65*2000</f>
        <v>224000</v>
      </c>
      <c r="R65" s="14">
        <f t="shared" si="70"/>
        <v>1954114</v>
      </c>
      <c r="S65" s="122" t="s">
        <v>94</v>
      </c>
      <c r="T65" s="122" t="s">
        <v>94</v>
      </c>
      <c r="U65" s="122" t="s">
        <v>94</v>
      </c>
      <c r="V65" s="30"/>
      <c r="W65" s="30"/>
    </row>
    <row r="66" spans="1:23" x14ac:dyDescent="0.25">
      <c r="A66" s="26">
        <v>65</v>
      </c>
      <c r="B66" s="26" t="s">
        <v>1474</v>
      </c>
      <c r="C66" s="30" t="s">
        <v>1767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241</v>
      </c>
      <c r="I66" s="30" t="s">
        <v>1548</v>
      </c>
      <c r="J66" s="140">
        <v>44505</v>
      </c>
      <c r="K66" s="30">
        <v>2</v>
      </c>
      <c r="L66" s="30">
        <v>31</v>
      </c>
      <c r="M66" s="30">
        <v>31</v>
      </c>
      <c r="N66" s="23">
        <f>((M66*27500)+(M66*27500)*10%)+8250+((M66*165))</f>
        <v>951115</v>
      </c>
      <c r="O66" s="21">
        <f t="shared" si="68"/>
        <v>37510</v>
      </c>
      <c r="P66" s="21">
        <f t="shared" si="69"/>
        <v>66147</v>
      </c>
      <c r="Q66" s="21">
        <f>M66*500</f>
        <v>15500</v>
      </c>
      <c r="R66" s="14">
        <f t="shared" si="70"/>
        <v>1070272</v>
      </c>
      <c r="S66" s="122" t="s">
        <v>94</v>
      </c>
      <c r="T66" s="122" t="s">
        <v>94</v>
      </c>
      <c r="U66" s="122" t="s">
        <v>94</v>
      </c>
      <c r="V66" s="30"/>
      <c r="W66" s="30"/>
    </row>
    <row r="67" spans="1:23" x14ac:dyDescent="0.25">
      <c r="A67" s="26">
        <v>66</v>
      </c>
      <c r="B67" s="26" t="s">
        <v>1474</v>
      </c>
      <c r="C67" s="30" t="s">
        <v>1768</v>
      </c>
      <c r="D67" s="26" t="s">
        <v>29</v>
      </c>
      <c r="E67" s="30" t="s">
        <v>815</v>
      </c>
      <c r="F67" s="30" t="s">
        <v>23</v>
      </c>
      <c r="G67" s="30" t="s">
        <v>29</v>
      </c>
      <c r="H67" s="30" t="s">
        <v>112</v>
      </c>
      <c r="I67" s="30" t="s">
        <v>113</v>
      </c>
      <c r="J67" s="140">
        <v>44505</v>
      </c>
      <c r="K67" s="30">
        <v>1</v>
      </c>
      <c r="L67" s="30">
        <v>30</v>
      </c>
      <c r="M67" s="30">
        <v>30</v>
      </c>
      <c r="N67" s="23">
        <f>((M67*41500)+(M67*41500)*10%)+8250+((M67*165))</f>
        <v>1382700</v>
      </c>
      <c r="O67" s="21">
        <f t="shared" si="68"/>
        <v>36300</v>
      </c>
      <c r="P67" s="21">
        <f t="shared" si="69"/>
        <v>64110</v>
      </c>
      <c r="Q67" s="21">
        <f t="shared" ref="Q67" si="72">M67*2000</f>
        <v>60000</v>
      </c>
      <c r="R67" s="14">
        <f t="shared" si="70"/>
        <v>1543110</v>
      </c>
      <c r="S67" s="122" t="s">
        <v>94</v>
      </c>
      <c r="T67" s="122" t="s">
        <v>94</v>
      </c>
      <c r="U67" s="122" t="s">
        <v>94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1769</v>
      </c>
      <c r="D68" s="26" t="s">
        <v>29</v>
      </c>
      <c r="E68" s="30" t="s">
        <v>631</v>
      </c>
      <c r="F68" s="30" t="s">
        <v>23</v>
      </c>
      <c r="G68" s="30" t="s">
        <v>29</v>
      </c>
      <c r="H68" s="30" t="s">
        <v>54</v>
      </c>
      <c r="I68" s="30" t="s">
        <v>1548</v>
      </c>
      <c r="J68" s="140">
        <v>44505</v>
      </c>
      <c r="K68" s="30">
        <v>1</v>
      </c>
      <c r="L68" s="30">
        <v>23</v>
      </c>
      <c r="M68" s="30">
        <v>23</v>
      </c>
      <c r="N68" s="23">
        <f>((M68*58500)+(M68*58500)*10%)+8250+((0*150))</f>
        <v>1488300</v>
      </c>
      <c r="O68" s="21">
        <f t="shared" si="68"/>
        <v>27830</v>
      </c>
      <c r="P68" s="21">
        <f t="shared" si="69"/>
        <v>49851</v>
      </c>
      <c r="Q68" s="21">
        <f t="shared" ref="Q68:Q69" si="73">M68*500</f>
        <v>11500</v>
      </c>
      <c r="R68" s="14">
        <f t="shared" si="70"/>
        <v>1577481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1770</v>
      </c>
      <c r="D69" s="26" t="s">
        <v>29</v>
      </c>
      <c r="E69" s="30" t="s">
        <v>631</v>
      </c>
      <c r="F69" s="30" t="s">
        <v>23</v>
      </c>
      <c r="G69" s="30" t="s">
        <v>29</v>
      </c>
      <c r="H69" s="30" t="s">
        <v>101</v>
      </c>
      <c r="I69" s="30" t="s">
        <v>999</v>
      </c>
      <c r="J69" s="140">
        <v>44505</v>
      </c>
      <c r="K69" s="30">
        <v>1</v>
      </c>
      <c r="L69" s="30">
        <v>25</v>
      </c>
      <c r="M69" s="30">
        <v>25</v>
      </c>
      <c r="N69" s="23">
        <f>((M69*36000)+(M69*36000)*10%)+8250+((M69*165))</f>
        <v>1002375</v>
      </c>
      <c r="O69" s="21">
        <f t="shared" si="68"/>
        <v>30250</v>
      </c>
      <c r="P69" s="21">
        <f t="shared" si="69"/>
        <v>53925</v>
      </c>
      <c r="Q69" s="21">
        <f t="shared" si="73"/>
        <v>12500</v>
      </c>
      <c r="R69" s="14">
        <f t="shared" si="70"/>
        <v>1099050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1771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231</v>
      </c>
      <c r="I70" s="30" t="s">
        <v>583</v>
      </c>
      <c r="J70" s="140">
        <v>44505</v>
      </c>
      <c r="K70" s="30">
        <v>6</v>
      </c>
      <c r="L70" s="30">
        <v>86</v>
      </c>
      <c r="M70" s="30">
        <v>86</v>
      </c>
      <c r="N70" s="23">
        <f>((M70*24000)+(M70*24000)*10%)+8250+((0*165))</f>
        <v>2278650</v>
      </c>
      <c r="O70" s="21">
        <f t="shared" si="68"/>
        <v>104060</v>
      </c>
      <c r="P70" s="21">
        <f t="shared" si="69"/>
        <v>178182</v>
      </c>
      <c r="Q70" s="21">
        <f t="shared" ref="Q70" si="74">M70*2000</f>
        <v>172000</v>
      </c>
      <c r="R70" s="14">
        <f t="shared" si="70"/>
        <v>2732892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x14ac:dyDescent="0.25">
      <c r="A71" s="26">
        <v>70</v>
      </c>
      <c r="B71" s="26" t="s">
        <v>1474</v>
      </c>
      <c r="C71" s="30" t="s">
        <v>1772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69</v>
      </c>
      <c r="I71" s="30" t="s">
        <v>70</v>
      </c>
      <c r="J71" s="140">
        <v>44505</v>
      </c>
      <c r="K71" s="30">
        <v>1</v>
      </c>
      <c r="L71" s="30">
        <v>27</v>
      </c>
      <c r="M71" s="30">
        <v>27</v>
      </c>
      <c r="N71" s="23">
        <f>((M71*11000)+(M71*11000)*10%)+8250+((0*165))</f>
        <v>334950</v>
      </c>
      <c r="O71" s="21">
        <f t="shared" ref="O71:O72" si="75">M71*1210</f>
        <v>32670</v>
      </c>
      <c r="P71" s="21">
        <f t="shared" ref="P71:P72" si="76">(M71*2037)+3000</f>
        <v>57999</v>
      </c>
      <c r="Q71" s="21">
        <f>M71*500</f>
        <v>13500</v>
      </c>
      <c r="R71" s="14">
        <f t="shared" ref="R71:R72" si="77">SUM(N71:Q71)</f>
        <v>439119</v>
      </c>
      <c r="S71" s="122" t="s">
        <v>94</v>
      </c>
      <c r="T71" s="122" t="s">
        <v>94</v>
      </c>
      <c r="U71" s="122" t="s">
        <v>94</v>
      </c>
      <c r="V71" s="30"/>
      <c r="W71" s="30"/>
    </row>
    <row r="72" spans="1:23" x14ac:dyDescent="0.25">
      <c r="A72" s="26">
        <v>71</v>
      </c>
      <c r="B72" s="26" t="s">
        <v>1474</v>
      </c>
      <c r="C72" s="30" t="s">
        <v>1773</v>
      </c>
      <c r="D72" s="26" t="s">
        <v>29</v>
      </c>
      <c r="E72" s="30" t="s">
        <v>1503</v>
      </c>
      <c r="F72" s="30" t="s">
        <v>23</v>
      </c>
      <c r="G72" s="30" t="s">
        <v>29</v>
      </c>
      <c r="H72" s="30" t="s">
        <v>494</v>
      </c>
      <c r="I72" s="30" t="s">
        <v>495</v>
      </c>
      <c r="J72" s="140">
        <v>44505</v>
      </c>
      <c r="K72" s="30">
        <v>2</v>
      </c>
      <c r="L72" s="30">
        <v>69</v>
      </c>
      <c r="M72" s="30">
        <v>69</v>
      </c>
      <c r="N72" s="23">
        <f>((M72*53500)+(M72*53500)*10%)+8250+((M72*0))</f>
        <v>4068900</v>
      </c>
      <c r="O72" s="21">
        <f t="shared" si="75"/>
        <v>83490</v>
      </c>
      <c r="P72" s="21">
        <f t="shared" si="76"/>
        <v>143553</v>
      </c>
      <c r="Q72" s="21">
        <f>M72*2100</f>
        <v>144900</v>
      </c>
      <c r="R72" s="14">
        <f t="shared" si="77"/>
        <v>4440843</v>
      </c>
      <c r="S72" s="122" t="s">
        <v>94</v>
      </c>
      <c r="T72" s="122" t="s">
        <v>94</v>
      </c>
      <c r="U72" s="122" t="s">
        <v>94</v>
      </c>
      <c r="V72" s="30"/>
      <c r="W72" s="30"/>
    </row>
    <row r="73" spans="1:23" x14ac:dyDescent="0.25">
      <c r="A73" s="26">
        <v>72</v>
      </c>
      <c r="B73" s="26" t="s">
        <v>1474</v>
      </c>
      <c r="C73" s="30" t="s">
        <v>1774</v>
      </c>
      <c r="D73" s="26" t="s">
        <v>29</v>
      </c>
      <c r="E73" s="30" t="s">
        <v>815</v>
      </c>
      <c r="F73" s="30" t="s">
        <v>23</v>
      </c>
      <c r="G73" s="30" t="s">
        <v>29</v>
      </c>
      <c r="H73" s="30" t="s">
        <v>713</v>
      </c>
      <c r="I73" s="30" t="s">
        <v>714</v>
      </c>
      <c r="J73" s="140">
        <v>44505</v>
      </c>
      <c r="K73" s="30">
        <v>6</v>
      </c>
      <c r="L73" s="30">
        <v>82</v>
      </c>
      <c r="M73" s="30">
        <v>82</v>
      </c>
      <c r="N73" s="23">
        <f>((M73*14000)+(M73*14000)*10%)+8250+((0*150))</f>
        <v>1271050</v>
      </c>
      <c r="O73" s="21">
        <f t="shared" ref="O73:O83" si="78">M73*1210</f>
        <v>99220</v>
      </c>
      <c r="P73" s="21">
        <f t="shared" ref="P73:P83" si="79">(M73*2037)+3000</f>
        <v>170034</v>
      </c>
      <c r="Q73" s="21">
        <f t="shared" ref="Q73:Q74" si="80">M73*2000</f>
        <v>164000</v>
      </c>
      <c r="R73" s="14">
        <f t="shared" ref="R73:R83" si="81">SUM(N73:Q73)</f>
        <v>1704304</v>
      </c>
      <c r="S73" s="122" t="s">
        <v>94</v>
      </c>
      <c r="T73" s="122" t="s">
        <v>94</v>
      </c>
      <c r="U73" s="122" t="s">
        <v>94</v>
      </c>
      <c r="V73" s="30"/>
      <c r="W73" s="30"/>
    </row>
    <row r="74" spans="1:23" x14ac:dyDescent="0.25">
      <c r="A74" s="26">
        <v>73</v>
      </c>
      <c r="B74" s="26" t="s">
        <v>1474</v>
      </c>
      <c r="C74" s="30" t="s">
        <v>1775</v>
      </c>
      <c r="D74" s="26" t="s">
        <v>29</v>
      </c>
      <c r="E74" s="30" t="s">
        <v>815</v>
      </c>
      <c r="F74" s="30" t="s">
        <v>23</v>
      </c>
      <c r="G74" s="30" t="s">
        <v>29</v>
      </c>
      <c r="H74" s="30" t="s">
        <v>69</v>
      </c>
      <c r="I74" s="30" t="s">
        <v>70</v>
      </c>
      <c r="J74" s="140">
        <v>44505</v>
      </c>
      <c r="K74" s="30">
        <v>2</v>
      </c>
      <c r="L74" s="30">
        <v>10</v>
      </c>
      <c r="M74" s="30">
        <v>12</v>
      </c>
      <c r="N74" s="23">
        <f>((M74*11000)+(M74*11000)*10%)+8250+((0*165))</f>
        <v>153450</v>
      </c>
      <c r="O74" s="21">
        <f t="shared" si="78"/>
        <v>14520</v>
      </c>
      <c r="P74" s="21">
        <f t="shared" si="79"/>
        <v>27444</v>
      </c>
      <c r="Q74" s="21">
        <f t="shared" si="80"/>
        <v>24000</v>
      </c>
      <c r="R74" s="14">
        <f t="shared" si="81"/>
        <v>219414</v>
      </c>
      <c r="S74" s="122" t="s">
        <v>94</v>
      </c>
      <c r="T74" s="122" t="s">
        <v>94</v>
      </c>
      <c r="U74" s="122" t="s">
        <v>94</v>
      </c>
      <c r="V74" s="30"/>
      <c r="W74" s="30"/>
    </row>
    <row r="75" spans="1:23" x14ac:dyDescent="0.25">
      <c r="A75" s="26">
        <v>74</v>
      </c>
      <c r="B75" s="26" t="s">
        <v>1474</v>
      </c>
      <c r="C75" s="30" t="s">
        <v>1776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104</v>
      </c>
      <c r="I75" s="30" t="s">
        <v>105</v>
      </c>
      <c r="J75" s="140">
        <v>44506</v>
      </c>
      <c r="K75" s="30">
        <v>2</v>
      </c>
      <c r="L75" s="30">
        <v>53</v>
      </c>
      <c r="M75" s="30">
        <v>53</v>
      </c>
      <c r="N75" s="23">
        <f>((M75*35000)+(M75*35000)*10%)+8250+((M75*165))</f>
        <v>2057495</v>
      </c>
      <c r="O75" s="21">
        <f t="shared" si="78"/>
        <v>64130</v>
      </c>
      <c r="P75" s="21">
        <f t="shared" si="79"/>
        <v>110961</v>
      </c>
      <c r="Q75" s="21">
        <f>M75*500</f>
        <v>26500</v>
      </c>
      <c r="R75" s="14">
        <f t="shared" si="81"/>
        <v>2259086</v>
      </c>
      <c r="S75" s="122" t="s">
        <v>94</v>
      </c>
      <c r="T75" s="122" t="s">
        <v>94</v>
      </c>
      <c r="U75" s="122" t="s">
        <v>94</v>
      </c>
      <c r="V75" s="30"/>
      <c r="W75" s="30"/>
    </row>
    <row r="76" spans="1:23" x14ac:dyDescent="0.25">
      <c r="A76" s="26">
        <v>75</v>
      </c>
      <c r="B76" s="26" t="s">
        <v>1474</v>
      </c>
      <c r="C76" s="30" t="s">
        <v>1777</v>
      </c>
      <c r="D76" s="26" t="s">
        <v>29</v>
      </c>
      <c r="E76" s="30" t="s">
        <v>815</v>
      </c>
      <c r="F76" s="30" t="s">
        <v>23</v>
      </c>
      <c r="G76" s="30" t="s">
        <v>29</v>
      </c>
      <c r="H76" s="30" t="s">
        <v>713</v>
      </c>
      <c r="I76" s="30" t="s">
        <v>1445</v>
      </c>
      <c r="J76" s="140">
        <v>44506</v>
      </c>
      <c r="K76" s="30">
        <v>9</v>
      </c>
      <c r="L76" s="30">
        <v>109</v>
      </c>
      <c r="M76" s="30">
        <v>140</v>
      </c>
      <c r="N76" s="23">
        <f>((M76*14000)+(M76*14000)*10%)+8250+((0*150))</f>
        <v>2164250</v>
      </c>
      <c r="O76" s="21">
        <f t="shared" si="78"/>
        <v>169400</v>
      </c>
      <c r="P76" s="21">
        <f t="shared" si="79"/>
        <v>288180</v>
      </c>
      <c r="Q76" s="21">
        <f t="shared" ref="Q76:Q77" si="82">M76*2000</f>
        <v>280000</v>
      </c>
      <c r="R76" s="14">
        <f t="shared" si="81"/>
        <v>2901830</v>
      </c>
      <c r="S76" s="122" t="s">
        <v>94</v>
      </c>
      <c r="T76" s="122" t="s">
        <v>94</v>
      </c>
      <c r="U76" s="122" t="s">
        <v>94</v>
      </c>
      <c r="V76" s="30"/>
      <c r="W76" s="30"/>
    </row>
    <row r="77" spans="1:23" x14ac:dyDescent="0.25">
      <c r="A77" s="26">
        <v>76</v>
      </c>
      <c r="B77" s="26" t="s">
        <v>1474</v>
      </c>
      <c r="C77" s="30" t="s">
        <v>1778</v>
      </c>
      <c r="D77" s="26" t="s">
        <v>29</v>
      </c>
      <c r="E77" s="30" t="s">
        <v>815</v>
      </c>
      <c r="F77" s="30" t="s">
        <v>23</v>
      </c>
      <c r="G77" s="30" t="s">
        <v>29</v>
      </c>
      <c r="H77" s="30" t="s">
        <v>69</v>
      </c>
      <c r="I77" s="30" t="s">
        <v>488</v>
      </c>
      <c r="J77" s="140">
        <v>44506</v>
      </c>
      <c r="K77" s="30">
        <v>3</v>
      </c>
      <c r="L77" s="30">
        <v>10</v>
      </c>
      <c r="M77" s="30">
        <v>80</v>
      </c>
      <c r="N77" s="23">
        <f>((M77*11000)+(M77*11000)*10%)+8250+((0*165))</f>
        <v>976250</v>
      </c>
      <c r="O77" s="21">
        <f t="shared" si="78"/>
        <v>96800</v>
      </c>
      <c r="P77" s="21">
        <f t="shared" si="79"/>
        <v>165960</v>
      </c>
      <c r="Q77" s="21">
        <f t="shared" si="82"/>
        <v>160000</v>
      </c>
      <c r="R77" s="14">
        <f t="shared" si="81"/>
        <v>1399010</v>
      </c>
      <c r="S77" s="122" t="s">
        <v>94</v>
      </c>
      <c r="T77" s="122" t="s">
        <v>94</v>
      </c>
      <c r="U77" s="122" t="s">
        <v>94</v>
      </c>
      <c r="V77" s="30"/>
      <c r="W77" s="30"/>
    </row>
    <row r="78" spans="1:23" x14ac:dyDescent="0.25">
      <c r="A78" s="26">
        <v>77</v>
      </c>
      <c r="B78" s="26" t="s">
        <v>1474</v>
      </c>
      <c r="C78" s="30" t="s">
        <v>1779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153</v>
      </c>
      <c r="I78" s="30" t="s">
        <v>154</v>
      </c>
      <c r="J78" s="140">
        <v>44506</v>
      </c>
      <c r="K78" s="30">
        <v>11</v>
      </c>
      <c r="L78" s="30">
        <v>108</v>
      </c>
      <c r="M78" s="30">
        <v>139</v>
      </c>
      <c r="N78" s="23">
        <f>((M78*35500)+(M78*35500)*10%)+8250+((0*150))</f>
        <v>5436200</v>
      </c>
      <c r="O78" s="21">
        <f t="shared" si="78"/>
        <v>168190</v>
      </c>
      <c r="P78" s="21">
        <f t="shared" si="79"/>
        <v>286143</v>
      </c>
      <c r="Q78" s="21">
        <f t="shared" ref="Q78:Q79" si="83">M78*500</f>
        <v>69500</v>
      </c>
      <c r="R78" s="14">
        <f t="shared" si="81"/>
        <v>5960033</v>
      </c>
      <c r="S78" s="122" t="s">
        <v>94</v>
      </c>
      <c r="T78" s="122" t="s">
        <v>94</v>
      </c>
      <c r="U78" s="122" t="s">
        <v>94</v>
      </c>
      <c r="V78" s="30"/>
      <c r="W78" s="30"/>
    </row>
    <row r="79" spans="1:23" x14ac:dyDescent="0.25">
      <c r="A79" s="26">
        <v>78</v>
      </c>
      <c r="B79" s="26" t="s">
        <v>1475</v>
      </c>
      <c r="C79" s="30" t="s">
        <v>1780</v>
      </c>
      <c r="D79" s="26" t="s">
        <v>29</v>
      </c>
      <c r="E79" s="30" t="s">
        <v>631</v>
      </c>
      <c r="F79" s="30" t="s">
        <v>23</v>
      </c>
      <c r="G79" s="30" t="s">
        <v>29</v>
      </c>
      <c r="H79" s="30" t="s">
        <v>79</v>
      </c>
      <c r="I79" s="30" t="s">
        <v>486</v>
      </c>
      <c r="J79" s="140">
        <v>44506</v>
      </c>
      <c r="K79" s="30">
        <v>10</v>
      </c>
      <c r="L79" s="30">
        <v>94</v>
      </c>
      <c r="M79" s="30">
        <v>94</v>
      </c>
      <c r="N79" s="23">
        <f>((M79*15000)+(M79*15000)*10%)+8250+((0*150))</f>
        <v>1559250</v>
      </c>
      <c r="O79" s="21">
        <f t="shared" si="78"/>
        <v>113740</v>
      </c>
      <c r="P79" s="21">
        <f t="shared" si="79"/>
        <v>194478</v>
      </c>
      <c r="Q79" s="21">
        <f t="shared" si="83"/>
        <v>47000</v>
      </c>
      <c r="R79" s="14">
        <f t="shared" si="81"/>
        <v>1914468</v>
      </c>
      <c r="S79" s="122" t="s">
        <v>94</v>
      </c>
      <c r="T79" s="122" t="s">
        <v>94</v>
      </c>
      <c r="U79" s="122" t="s">
        <v>94</v>
      </c>
      <c r="V79" s="30"/>
      <c r="W79" s="30"/>
    </row>
    <row r="80" spans="1:23" x14ac:dyDescent="0.25">
      <c r="A80" s="26">
        <v>79</v>
      </c>
      <c r="B80" s="26" t="s">
        <v>1475</v>
      </c>
      <c r="C80" s="30" t="s">
        <v>1781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50</v>
      </c>
      <c r="I80" s="30" t="s">
        <v>58</v>
      </c>
      <c r="J80" s="140">
        <v>44506</v>
      </c>
      <c r="K80" s="30">
        <v>2</v>
      </c>
      <c r="L80" s="30">
        <v>27</v>
      </c>
      <c r="M80" s="30">
        <v>27</v>
      </c>
      <c r="N80" s="23">
        <f>((M80*31000)+(M80*31000)*10%)+8250+((0*150))</f>
        <v>928950</v>
      </c>
      <c r="O80" s="21">
        <f t="shared" si="78"/>
        <v>32670</v>
      </c>
      <c r="P80" s="21">
        <f t="shared" si="79"/>
        <v>57999</v>
      </c>
      <c r="Q80" s="21">
        <f t="shared" ref="Q80" si="84">M80*2000</f>
        <v>54000</v>
      </c>
      <c r="R80" s="14">
        <f t="shared" si="81"/>
        <v>1073619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3" x14ac:dyDescent="0.25">
      <c r="A81" s="26">
        <v>80</v>
      </c>
      <c r="B81" s="26" t="s">
        <v>1475</v>
      </c>
      <c r="C81" s="30" t="s">
        <v>1782</v>
      </c>
      <c r="D81" s="26" t="s">
        <v>29</v>
      </c>
      <c r="E81" s="30" t="s">
        <v>491</v>
      </c>
      <c r="F81" s="30" t="s">
        <v>23</v>
      </c>
      <c r="G81" s="30" t="s">
        <v>29</v>
      </c>
      <c r="H81" s="30" t="s">
        <v>101</v>
      </c>
      <c r="I81" s="30" t="s">
        <v>102</v>
      </c>
      <c r="J81" s="140">
        <v>44506</v>
      </c>
      <c r="K81" s="30">
        <v>9</v>
      </c>
      <c r="L81" s="30">
        <v>201</v>
      </c>
      <c r="M81" s="30">
        <v>201</v>
      </c>
      <c r="N81" s="23">
        <f>((M81*36000)+(M81*36000)*10%)+8250+((M81*165))</f>
        <v>8001015</v>
      </c>
      <c r="O81" s="21">
        <f t="shared" si="78"/>
        <v>243210</v>
      </c>
      <c r="P81" s="21">
        <f t="shared" si="79"/>
        <v>412437</v>
      </c>
      <c r="Q81" s="21">
        <f>M81*1100</f>
        <v>221100</v>
      </c>
      <c r="R81" s="14">
        <f t="shared" si="81"/>
        <v>8877762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3" x14ac:dyDescent="0.25">
      <c r="A82" s="26">
        <v>81</v>
      </c>
      <c r="B82" s="26" t="s">
        <v>1475</v>
      </c>
      <c r="C82" s="30" t="s">
        <v>1783</v>
      </c>
      <c r="D82" s="26" t="s">
        <v>29</v>
      </c>
      <c r="E82" s="30" t="s">
        <v>815</v>
      </c>
      <c r="F82" s="30" t="s">
        <v>23</v>
      </c>
      <c r="G82" s="30" t="s">
        <v>29</v>
      </c>
      <c r="H82" s="30" t="s">
        <v>210</v>
      </c>
      <c r="I82" s="30" t="s">
        <v>1002</v>
      </c>
      <c r="J82" s="140">
        <v>44506</v>
      </c>
      <c r="K82" s="30">
        <v>5</v>
      </c>
      <c r="L82" s="30">
        <v>112</v>
      </c>
      <c r="M82" s="30">
        <v>112</v>
      </c>
      <c r="N82" s="23">
        <f>((M82*8500)+(M82*8500)*10%)+8250+((0*150))</f>
        <v>1055450</v>
      </c>
      <c r="O82" s="21">
        <f t="shared" si="78"/>
        <v>135520</v>
      </c>
      <c r="P82" s="21">
        <f t="shared" si="79"/>
        <v>231144</v>
      </c>
      <c r="Q82" s="21">
        <f t="shared" ref="Q82" si="85">M82*2000</f>
        <v>224000</v>
      </c>
      <c r="R82" s="14">
        <f t="shared" si="81"/>
        <v>1646114</v>
      </c>
      <c r="S82" s="122" t="s">
        <v>94</v>
      </c>
      <c r="T82" s="122" t="s">
        <v>94</v>
      </c>
      <c r="U82" s="122" t="s">
        <v>94</v>
      </c>
      <c r="V82" s="30"/>
      <c r="W82" s="30"/>
    </row>
    <row r="83" spans="1:23" hidden="1" x14ac:dyDescent="0.25">
      <c r="A83" s="26">
        <v>82</v>
      </c>
      <c r="B83" s="26" t="s">
        <v>1475</v>
      </c>
      <c r="C83" s="30" t="s">
        <v>1784</v>
      </c>
      <c r="D83" s="26" t="s">
        <v>29</v>
      </c>
      <c r="E83" s="30" t="s">
        <v>346</v>
      </c>
      <c r="F83" s="30" t="s">
        <v>23</v>
      </c>
      <c r="G83" s="30" t="s">
        <v>29</v>
      </c>
      <c r="H83" s="30" t="s">
        <v>263</v>
      </c>
      <c r="I83" s="30" t="s">
        <v>1505</v>
      </c>
      <c r="J83" s="140">
        <v>44507</v>
      </c>
      <c r="K83" s="30">
        <v>15</v>
      </c>
      <c r="L83" s="30">
        <v>183</v>
      </c>
      <c r="M83" s="30">
        <v>183</v>
      </c>
      <c r="N83" s="23">
        <f>((M83*10500)+(M83*10500)*10%)+8250+((0*150))</f>
        <v>2121900</v>
      </c>
      <c r="O83" s="21">
        <f t="shared" si="78"/>
        <v>221430</v>
      </c>
      <c r="P83" s="21">
        <f t="shared" si="79"/>
        <v>375771</v>
      </c>
      <c r="Q83" s="21">
        <f>M83*1100</f>
        <v>201300</v>
      </c>
      <c r="R83" s="14">
        <f t="shared" si="81"/>
        <v>2920401</v>
      </c>
      <c r="S83" s="122">
        <v>2920950</v>
      </c>
      <c r="T83" s="130" t="s">
        <v>1863</v>
      </c>
      <c r="U83" s="122" t="s">
        <v>27</v>
      </c>
      <c r="V83" s="30"/>
      <c r="W83" s="30"/>
    </row>
    <row r="84" spans="1:23" x14ac:dyDescent="0.25">
      <c r="A84" s="26">
        <v>83</v>
      </c>
      <c r="B84" s="26" t="s">
        <v>1475</v>
      </c>
      <c r="C84" s="30" t="s">
        <v>1785</v>
      </c>
      <c r="D84" s="26" t="s">
        <v>29</v>
      </c>
      <c r="E84" s="30" t="s">
        <v>815</v>
      </c>
      <c r="F84" s="30" t="s">
        <v>23</v>
      </c>
      <c r="G84" s="30" t="s">
        <v>29</v>
      </c>
      <c r="H84" s="30" t="s">
        <v>50</v>
      </c>
      <c r="I84" s="30" t="s">
        <v>58</v>
      </c>
      <c r="J84" s="140">
        <v>44507</v>
      </c>
      <c r="K84" s="30">
        <v>5</v>
      </c>
      <c r="L84" s="30">
        <v>91</v>
      </c>
      <c r="M84" s="30">
        <v>91</v>
      </c>
      <c r="N84" s="23">
        <f>((M84*31000)+(M84*31000)*10%)+8250+((0*150))</f>
        <v>3111350</v>
      </c>
      <c r="O84" s="21">
        <f t="shared" ref="O84" si="86">M84*1210</f>
        <v>110110</v>
      </c>
      <c r="P84" s="21">
        <f t="shared" ref="P84" si="87">(M84*2037)+3000</f>
        <v>188367</v>
      </c>
      <c r="Q84" s="21">
        <f t="shared" ref="Q83:Q84" si="88">M84*2000</f>
        <v>182000</v>
      </c>
      <c r="R84" s="14">
        <f t="shared" ref="R84" si="89">SUM(N84:Q84)</f>
        <v>3591827</v>
      </c>
      <c r="S84" s="122" t="s">
        <v>94</v>
      </c>
      <c r="T84" s="122" t="s">
        <v>94</v>
      </c>
      <c r="U84" s="122" t="s">
        <v>94</v>
      </c>
      <c r="V84" s="30"/>
      <c r="W84" s="30"/>
    </row>
    <row r="85" spans="1:23" x14ac:dyDescent="0.25">
      <c r="A85" s="26">
        <v>84</v>
      </c>
      <c r="B85" s="26" t="s">
        <v>1474</v>
      </c>
      <c r="C85" s="30" t="s">
        <v>1786</v>
      </c>
      <c r="D85" s="26" t="s">
        <v>29</v>
      </c>
      <c r="E85" s="30" t="s">
        <v>1503</v>
      </c>
      <c r="F85" s="30" t="s">
        <v>23</v>
      </c>
      <c r="G85" s="30" t="s">
        <v>29</v>
      </c>
      <c r="H85" s="30" t="s">
        <v>153</v>
      </c>
      <c r="I85" s="30" t="s">
        <v>154</v>
      </c>
      <c r="J85" s="140">
        <v>44507</v>
      </c>
      <c r="K85" s="30">
        <v>1</v>
      </c>
      <c r="L85" s="30">
        <v>18</v>
      </c>
      <c r="M85" s="30">
        <v>18</v>
      </c>
      <c r="N85" s="23">
        <f>((M85*35500)+(M85*35500)*10%)+8250+((0*150))</f>
        <v>711150</v>
      </c>
      <c r="O85" s="21">
        <f t="shared" ref="O85:O87" si="90">M85*1210</f>
        <v>21780</v>
      </c>
      <c r="P85" s="21">
        <f t="shared" ref="P85:P87" si="91">(M85*2037)+3000</f>
        <v>39666</v>
      </c>
      <c r="Q85" s="21">
        <f>M85*2100</f>
        <v>37800</v>
      </c>
      <c r="R85" s="14">
        <f t="shared" ref="R85:R87" si="92">SUM(N85:Q85)</f>
        <v>810396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3" x14ac:dyDescent="0.25">
      <c r="A86" s="26">
        <v>85</v>
      </c>
      <c r="B86" s="26" t="s">
        <v>1474</v>
      </c>
      <c r="C86" s="30" t="s">
        <v>1787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231</v>
      </c>
      <c r="I86" s="30" t="s">
        <v>583</v>
      </c>
      <c r="J86" s="140">
        <v>44507</v>
      </c>
      <c r="K86" s="30">
        <v>2</v>
      </c>
      <c r="L86" s="30">
        <v>6</v>
      </c>
      <c r="M86" s="30">
        <v>10</v>
      </c>
      <c r="N86" s="23">
        <f>((M86*24000)+(M86*24000)*10%)+8250+((0*165))</f>
        <v>272250</v>
      </c>
      <c r="O86" s="21">
        <f t="shared" si="90"/>
        <v>12100</v>
      </c>
      <c r="P86" s="21">
        <f t="shared" si="91"/>
        <v>23370</v>
      </c>
      <c r="Q86" s="21">
        <f t="shared" ref="Q86" si="93">M86*2000</f>
        <v>20000</v>
      </c>
      <c r="R86" s="14">
        <f t="shared" si="92"/>
        <v>327720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3" x14ac:dyDescent="0.25">
      <c r="A87" s="26">
        <v>86</v>
      </c>
      <c r="B87" s="26" t="s">
        <v>1474</v>
      </c>
      <c r="C87" s="30" t="s">
        <v>1788</v>
      </c>
      <c r="D87" s="26" t="s">
        <v>29</v>
      </c>
      <c r="E87" s="30" t="s">
        <v>1503</v>
      </c>
      <c r="F87" s="30" t="s">
        <v>23</v>
      </c>
      <c r="G87" s="30" t="s">
        <v>29</v>
      </c>
      <c r="H87" s="30" t="s">
        <v>112</v>
      </c>
      <c r="I87" s="30" t="s">
        <v>87</v>
      </c>
      <c r="J87" s="140">
        <v>44508</v>
      </c>
      <c r="K87" s="30">
        <v>1</v>
      </c>
      <c r="L87" s="30">
        <v>12</v>
      </c>
      <c r="M87" s="30">
        <v>12</v>
      </c>
      <c r="N87" s="23">
        <f>((M87*41500)+(M87*41500)*10%)+8250+((M87*165))</f>
        <v>558030</v>
      </c>
      <c r="O87" s="21">
        <f t="shared" si="90"/>
        <v>14520</v>
      </c>
      <c r="P87" s="21">
        <f t="shared" si="91"/>
        <v>27444</v>
      </c>
      <c r="Q87" s="21">
        <f>M87*2100</f>
        <v>25200</v>
      </c>
      <c r="R87" s="14">
        <f t="shared" si="92"/>
        <v>625194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3" x14ac:dyDescent="0.25">
      <c r="A88" s="26">
        <v>87</v>
      </c>
      <c r="B88" s="26" t="s">
        <v>1475</v>
      </c>
      <c r="C88" s="30" t="s">
        <v>1789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50</v>
      </c>
      <c r="I88" s="30" t="s">
        <v>58</v>
      </c>
      <c r="J88" s="140">
        <v>44509</v>
      </c>
      <c r="K88" s="30">
        <v>2</v>
      </c>
      <c r="L88" s="30">
        <v>28</v>
      </c>
      <c r="M88" s="30">
        <v>31</v>
      </c>
      <c r="N88" s="23">
        <f>((M88*31000)+(M88*31000)*10%)+8250+((0*150))</f>
        <v>1065350</v>
      </c>
      <c r="O88" s="21">
        <f t="shared" ref="O88:O91" si="94">M88*1210</f>
        <v>37510</v>
      </c>
      <c r="P88" s="21">
        <f t="shared" ref="P88:P91" si="95">(M88*2037)+3000</f>
        <v>66147</v>
      </c>
      <c r="Q88" s="21">
        <f t="shared" ref="Q88" si="96">M88*2000</f>
        <v>62000</v>
      </c>
      <c r="R88" s="14">
        <f t="shared" ref="R88:R91" si="97">SUM(N88:Q88)</f>
        <v>1231007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3" x14ac:dyDescent="0.25">
      <c r="A89" s="26">
        <v>88</v>
      </c>
      <c r="B89" s="26" t="s">
        <v>1475</v>
      </c>
      <c r="C89" s="30" t="s">
        <v>1790</v>
      </c>
      <c r="D89" s="26" t="s">
        <v>29</v>
      </c>
      <c r="E89" s="30" t="s">
        <v>1503</v>
      </c>
      <c r="F89" s="30" t="s">
        <v>23</v>
      </c>
      <c r="G89" s="30" t="s">
        <v>29</v>
      </c>
      <c r="H89" s="30" t="s">
        <v>101</v>
      </c>
      <c r="I89" s="30" t="s">
        <v>102</v>
      </c>
      <c r="J89" s="140">
        <v>44509</v>
      </c>
      <c r="K89" s="30">
        <v>1</v>
      </c>
      <c r="L89" s="30">
        <v>11</v>
      </c>
      <c r="M89" s="30">
        <v>11</v>
      </c>
      <c r="N89" s="23">
        <f>((M89*36000)+(M89*36000)*10%)+8250+((M89*165))</f>
        <v>445665</v>
      </c>
      <c r="O89" s="21">
        <f t="shared" si="94"/>
        <v>13310</v>
      </c>
      <c r="P89" s="21">
        <f t="shared" si="95"/>
        <v>25407</v>
      </c>
      <c r="Q89" s="21">
        <f>M89*2100</f>
        <v>23100</v>
      </c>
      <c r="R89" s="14">
        <f t="shared" si="97"/>
        <v>507482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3" x14ac:dyDescent="0.25">
      <c r="A90" s="26">
        <v>89</v>
      </c>
      <c r="B90" s="26" t="s">
        <v>1475</v>
      </c>
      <c r="C90" s="30" t="s">
        <v>1791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24</v>
      </c>
      <c r="I90" s="30" t="s">
        <v>93</v>
      </c>
      <c r="J90" s="140">
        <v>44509</v>
      </c>
      <c r="K90" s="30">
        <v>2</v>
      </c>
      <c r="L90" s="30">
        <v>41</v>
      </c>
      <c r="M90" s="30">
        <v>41</v>
      </c>
      <c r="N90" s="23">
        <f>((M90*22000)+(M90*22000)*10%)+8250+((M90*150))</f>
        <v>1006600</v>
      </c>
      <c r="O90" s="21">
        <f t="shared" si="94"/>
        <v>49610</v>
      </c>
      <c r="P90" s="21">
        <f t="shared" si="95"/>
        <v>86517</v>
      </c>
      <c r="Q90" s="21">
        <f t="shared" ref="Q90" si="98">M90*2000</f>
        <v>82000</v>
      </c>
      <c r="R90" s="14">
        <f t="shared" si="97"/>
        <v>1224727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3" x14ac:dyDescent="0.25">
      <c r="A91" s="26">
        <v>90</v>
      </c>
      <c r="B91" s="26" t="s">
        <v>1475</v>
      </c>
      <c r="C91" s="30" t="s">
        <v>1792</v>
      </c>
      <c r="D91" s="26" t="s">
        <v>29</v>
      </c>
      <c r="E91" s="30" t="s">
        <v>1503</v>
      </c>
      <c r="F91" s="30" t="s">
        <v>23</v>
      </c>
      <c r="G91" s="30" t="s">
        <v>29</v>
      </c>
      <c r="H91" s="30" t="s">
        <v>1799</v>
      </c>
      <c r="I91" s="30" t="s">
        <v>486</v>
      </c>
      <c r="J91" s="140">
        <v>44509</v>
      </c>
      <c r="K91" s="30">
        <v>1</v>
      </c>
      <c r="L91" s="30">
        <v>8</v>
      </c>
      <c r="M91" s="30">
        <v>10</v>
      </c>
      <c r="N91" s="23">
        <f>((M91*23800)+(M91*23800)*10%)+8250+((M91*0))</f>
        <v>270050</v>
      </c>
      <c r="O91" s="21">
        <f t="shared" si="94"/>
        <v>12100</v>
      </c>
      <c r="P91" s="21">
        <f t="shared" si="95"/>
        <v>23370</v>
      </c>
      <c r="Q91" s="21">
        <f>M91*2100</f>
        <v>21000</v>
      </c>
      <c r="R91" s="14">
        <f t="shared" si="97"/>
        <v>326520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3" x14ac:dyDescent="0.25">
      <c r="A92" s="26">
        <v>91</v>
      </c>
      <c r="B92" s="26" t="s">
        <v>1475</v>
      </c>
      <c r="C92" s="30" t="s">
        <v>1793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76</v>
      </c>
      <c r="I92" s="30" t="s">
        <v>1122</v>
      </c>
      <c r="J92" s="140">
        <v>44509</v>
      </c>
      <c r="K92" s="30">
        <v>2</v>
      </c>
      <c r="L92" s="30">
        <v>31</v>
      </c>
      <c r="M92" s="30">
        <v>31</v>
      </c>
      <c r="N92" s="23">
        <f>((M92*19000)+(M92*19000)*10%)+8250+((M92*150))</f>
        <v>660800</v>
      </c>
      <c r="O92" s="21">
        <f t="shared" ref="O92" si="99">M92*1210</f>
        <v>37510</v>
      </c>
      <c r="P92" s="21">
        <f t="shared" ref="P92" si="100">(M92*2037)+3000</f>
        <v>66147</v>
      </c>
      <c r="Q92" s="21">
        <f t="shared" ref="Q92:Q93" si="101">M92*2000</f>
        <v>62000</v>
      </c>
      <c r="R92" s="14">
        <f t="shared" ref="R92" si="102">SUM(N92:Q92)</f>
        <v>826457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3" x14ac:dyDescent="0.25">
      <c r="A93" s="26">
        <v>92</v>
      </c>
      <c r="B93" s="26" t="s">
        <v>1475</v>
      </c>
      <c r="C93" s="30" t="s">
        <v>1794</v>
      </c>
      <c r="D93" s="26" t="s">
        <v>29</v>
      </c>
      <c r="E93" s="30" t="s">
        <v>815</v>
      </c>
      <c r="F93" s="30" t="s">
        <v>23</v>
      </c>
      <c r="G93" s="30" t="s">
        <v>29</v>
      </c>
      <c r="H93" s="30" t="s">
        <v>210</v>
      </c>
      <c r="I93" s="30" t="s">
        <v>1002</v>
      </c>
      <c r="J93" s="140">
        <v>44509</v>
      </c>
      <c r="K93" s="30">
        <v>5</v>
      </c>
      <c r="L93" s="30">
        <v>68</v>
      </c>
      <c r="M93" s="30">
        <v>68</v>
      </c>
      <c r="N93" s="23">
        <f>((M93*8500)+(M93*8500)*10%)+8250+((0*150))</f>
        <v>644050</v>
      </c>
      <c r="O93" s="21">
        <f t="shared" ref="O93" si="103">M93*1210</f>
        <v>82280</v>
      </c>
      <c r="P93" s="21">
        <f t="shared" ref="P93" si="104">(M93*2037)+3000</f>
        <v>141516</v>
      </c>
      <c r="Q93" s="21">
        <f t="shared" si="101"/>
        <v>136000</v>
      </c>
      <c r="R93" s="14">
        <f t="shared" ref="R93" si="105">SUM(N93:Q93)</f>
        <v>1003846</v>
      </c>
      <c r="S93" s="122" t="s">
        <v>94</v>
      </c>
      <c r="T93" s="122" t="s">
        <v>94</v>
      </c>
      <c r="U93" s="122" t="s">
        <v>94</v>
      </c>
      <c r="V93" s="30"/>
      <c r="W93" s="30"/>
    </row>
    <row r="94" spans="1:23" x14ac:dyDescent="0.25">
      <c r="A94" s="26">
        <v>93</v>
      </c>
      <c r="B94" s="26" t="s">
        <v>1475</v>
      </c>
      <c r="C94" s="30" t="s">
        <v>1795</v>
      </c>
      <c r="D94" s="26" t="s">
        <v>29</v>
      </c>
      <c r="E94" s="30" t="s">
        <v>631</v>
      </c>
      <c r="F94" s="30" t="s">
        <v>23</v>
      </c>
      <c r="G94" s="30" t="s">
        <v>29</v>
      </c>
      <c r="H94" s="30" t="s">
        <v>79</v>
      </c>
      <c r="I94" s="30" t="s">
        <v>486</v>
      </c>
      <c r="J94" s="140">
        <v>44509</v>
      </c>
      <c r="K94" s="30">
        <v>7</v>
      </c>
      <c r="L94" s="30">
        <v>100</v>
      </c>
      <c r="M94" s="30">
        <v>100</v>
      </c>
      <c r="N94" s="23">
        <f>((M94*15000)+(M94*15000)*10%)+8250+((0*150))</f>
        <v>1658250</v>
      </c>
      <c r="O94" s="21">
        <f t="shared" ref="O94:O95" si="106">M94*1210</f>
        <v>121000</v>
      </c>
      <c r="P94" s="21">
        <f t="shared" ref="P94:P95" si="107">(M94*2037)+3000</f>
        <v>206700</v>
      </c>
      <c r="Q94" s="21">
        <f>M94*500</f>
        <v>50000</v>
      </c>
      <c r="R94" s="14">
        <f t="shared" ref="R94:R95" si="108">SUM(N94:Q94)</f>
        <v>2035950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3" x14ac:dyDescent="0.25">
      <c r="A95" s="26">
        <v>94</v>
      </c>
      <c r="B95" s="26" t="s">
        <v>1474</v>
      </c>
      <c r="C95" s="30" t="s">
        <v>1796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1197</v>
      </c>
      <c r="I95" s="30" t="s">
        <v>138</v>
      </c>
      <c r="J95" s="140">
        <v>44509</v>
      </c>
      <c r="K95" s="30">
        <v>2</v>
      </c>
      <c r="L95" s="30">
        <v>24</v>
      </c>
      <c r="M95" s="30">
        <v>24</v>
      </c>
      <c r="N95" s="23">
        <f>((M95*46400)+(M95*46400)*10%)+8250+((0*150))</f>
        <v>1233210</v>
      </c>
      <c r="O95" s="21">
        <f t="shared" si="106"/>
        <v>29040</v>
      </c>
      <c r="P95" s="21">
        <f t="shared" si="107"/>
        <v>51888</v>
      </c>
      <c r="Q95" s="21">
        <f t="shared" ref="Q95:Q97" si="109">M95*2000</f>
        <v>48000</v>
      </c>
      <c r="R95" s="14">
        <f t="shared" si="108"/>
        <v>1362138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3" x14ac:dyDescent="0.25">
      <c r="A96" s="26">
        <v>95</v>
      </c>
      <c r="B96" s="26" t="s">
        <v>1474</v>
      </c>
      <c r="C96" s="30" t="s">
        <v>1797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713</v>
      </c>
      <c r="I96" s="30" t="s">
        <v>1730</v>
      </c>
      <c r="J96" s="140">
        <v>44509</v>
      </c>
      <c r="K96" s="30">
        <v>2</v>
      </c>
      <c r="L96" s="30">
        <v>12</v>
      </c>
      <c r="M96" s="30">
        <v>12</v>
      </c>
      <c r="N96" s="23">
        <f>((M96*14000)+(M96*14000)*10%)+8250+((0*150))</f>
        <v>193050</v>
      </c>
      <c r="O96" s="21">
        <f t="shared" ref="O96:O97" si="110">M96*1210</f>
        <v>14520</v>
      </c>
      <c r="P96" s="21">
        <f t="shared" ref="P96:P97" si="111">(M96*2037)+3000</f>
        <v>27444</v>
      </c>
      <c r="Q96" s="21">
        <f t="shared" si="109"/>
        <v>24000</v>
      </c>
      <c r="R96" s="14">
        <f t="shared" ref="R96:R104" si="112">SUM(N96:Q96)</f>
        <v>259014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1474</v>
      </c>
      <c r="C97" s="30" t="s">
        <v>1798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281</v>
      </c>
      <c r="I97" s="30" t="s">
        <v>998</v>
      </c>
      <c r="J97" s="140">
        <v>44509</v>
      </c>
      <c r="K97" s="30">
        <v>3</v>
      </c>
      <c r="L97" s="30">
        <v>27</v>
      </c>
      <c r="M97" s="30">
        <v>27</v>
      </c>
      <c r="N97" s="23">
        <f>((M97*14000)+(M97*14000)*10%)+8250+((0*150))</f>
        <v>424050</v>
      </c>
      <c r="O97" s="21">
        <f t="shared" si="110"/>
        <v>32670</v>
      </c>
      <c r="P97" s="21">
        <f t="shared" si="111"/>
        <v>57999</v>
      </c>
      <c r="Q97" s="21">
        <f t="shared" si="109"/>
        <v>54000</v>
      </c>
      <c r="R97" s="14">
        <f t="shared" si="112"/>
        <v>568719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1474</v>
      </c>
      <c r="C98" s="30" t="s">
        <v>1800</v>
      </c>
      <c r="D98" s="26" t="s">
        <v>21</v>
      </c>
      <c r="E98" s="30" t="s">
        <v>1804</v>
      </c>
      <c r="F98" s="30" t="s">
        <v>23</v>
      </c>
      <c r="G98" s="30" t="s">
        <v>21</v>
      </c>
      <c r="H98" s="30" t="s">
        <v>24</v>
      </c>
      <c r="I98" s="30" t="s">
        <v>25</v>
      </c>
      <c r="J98" s="36">
        <v>44509</v>
      </c>
      <c r="K98" s="30">
        <v>1</v>
      </c>
      <c r="L98" s="30">
        <v>14</v>
      </c>
      <c r="M98" s="30">
        <v>14</v>
      </c>
      <c r="N98" s="23">
        <f>((M98*32550)+(M98*32550)*10%)+8250+((M98*165))</f>
        <v>511830</v>
      </c>
      <c r="O98" s="21">
        <f t="shared" ref="O98:O102" si="113">M98*869</f>
        <v>12166</v>
      </c>
      <c r="P98" s="21">
        <f t="shared" ref="P98:P102" si="114">(M98*1153)+20000</f>
        <v>36142</v>
      </c>
      <c r="Q98" s="21">
        <f t="shared" ref="Q98:Q99" si="115">M98*1100</f>
        <v>15400</v>
      </c>
      <c r="R98" s="14">
        <f t="shared" si="112"/>
        <v>575538</v>
      </c>
      <c r="S98" s="122">
        <v>575538</v>
      </c>
      <c r="T98" s="130" t="s">
        <v>1812</v>
      </c>
      <c r="U98" s="122" t="s">
        <v>27</v>
      </c>
      <c r="V98" s="30"/>
      <c r="W98" s="30"/>
    </row>
    <row r="99" spans="1:23" hidden="1" x14ac:dyDescent="0.25">
      <c r="A99" s="26">
        <v>98</v>
      </c>
      <c r="B99" s="26" t="s">
        <v>1474</v>
      </c>
      <c r="C99" s="30" t="s">
        <v>1801</v>
      </c>
      <c r="D99" s="26" t="s">
        <v>21</v>
      </c>
      <c r="E99" s="30" t="s">
        <v>1805</v>
      </c>
      <c r="F99" s="30" t="s">
        <v>23</v>
      </c>
      <c r="G99" s="30" t="s">
        <v>21</v>
      </c>
      <c r="H99" s="30" t="s">
        <v>40</v>
      </c>
      <c r="I99" s="30" t="s">
        <v>564</v>
      </c>
      <c r="J99" s="36">
        <v>44509</v>
      </c>
      <c r="K99" s="30">
        <v>1</v>
      </c>
      <c r="L99" s="30">
        <v>10</v>
      </c>
      <c r="M99" s="30">
        <v>10</v>
      </c>
      <c r="N99" s="23">
        <f>((M99*5000)+(M99*5000)*10%)+8250+((M99*165))</f>
        <v>64900</v>
      </c>
      <c r="O99" s="21">
        <f t="shared" si="113"/>
        <v>8690</v>
      </c>
      <c r="P99" s="21">
        <f t="shared" si="114"/>
        <v>31530</v>
      </c>
      <c r="Q99" s="21">
        <f t="shared" si="115"/>
        <v>11000</v>
      </c>
      <c r="R99" s="14">
        <f t="shared" si="112"/>
        <v>116120</v>
      </c>
      <c r="S99" s="122">
        <v>249814</v>
      </c>
      <c r="T99" s="130" t="s">
        <v>1814</v>
      </c>
      <c r="U99" s="122" t="s">
        <v>27</v>
      </c>
      <c r="V99" s="30"/>
      <c r="W99" s="30"/>
    </row>
    <row r="100" spans="1:23" x14ac:dyDescent="0.25">
      <c r="A100" s="26">
        <v>99</v>
      </c>
      <c r="B100" s="26" t="s">
        <v>1474</v>
      </c>
      <c r="C100" s="30" t="s">
        <v>1802</v>
      </c>
      <c r="D100" s="26" t="s">
        <v>21</v>
      </c>
      <c r="E100" s="30" t="s">
        <v>631</v>
      </c>
      <c r="F100" s="30" t="s">
        <v>23</v>
      </c>
      <c r="G100" s="30" t="s">
        <v>21</v>
      </c>
      <c r="H100" s="30" t="s">
        <v>50</v>
      </c>
      <c r="I100" s="30" t="s">
        <v>25</v>
      </c>
      <c r="J100" s="36">
        <v>44509</v>
      </c>
      <c r="K100" s="30">
        <v>1</v>
      </c>
      <c r="L100" s="30">
        <v>7</v>
      </c>
      <c r="M100" s="30">
        <v>10</v>
      </c>
      <c r="N100" s="23">
        <f>((M100*30600)+(M100*30600)*10%)+8250+((M100*0))</f>
        <v>344850</v>
      </c>
      <c r="O100" s="21">
        <f t="shared" si="113"/>
        <v>8690</v>
      </c>
      <c r="P100" s="21">
        <f t="shared" si="114"/>
        <v>31530</v>
      </c>
      <c r="Q100" s="21">
        <f>M100*500</f>
        <v>5000</v>
      </c>
      <c r="R100" s="14">
        <f t="shared" si="112"/>
        <v>390070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1474</v>
      </c>
      <c r="C101" s="30" t="s">
        <v>1803</v>
      </c>
      <c r="D101" s="26" t="s">
        <v>21</v>
      </c>
      <c r="E101" s="30" t="s">
        <v>1806</v>
      </c>
      <c r="F101" s="30" t="s">
        <v>23</v>
      </c>
      <c r="G101" s="30" t="s">
        <v>21</v>
      </c>
      <c r="H101" s="30" t="s">
        <v>621</v>
      </c>
      <c r="I101" s="30" t="s">
        <v>1049</v>
      </c>
      <c r="J101" s="36">
        <v>44509</v>
      </c>
      <c r="K101" s="30">
        <v>1</v>
      </c>
      <c r="L101" s="30">
        <v>56</v>
      </c>
      <c r="M101" s="30">
        <v>107</v>
      </c>
      <c r="N101" s="23">
        <f>((M101*7500)+(M101*7500)*10%)+8250+((M101*0))</f>
        <v>891000</v>
      </c>
      <c r="O101" s="21">
        <f t="shared" si="113"/>
        <v>92983</v>
      </c>
      <c r="P101" s="21">
        <f t="shared" si="114"/>
        <v>143371</v>
      </c>
      <c r="Q101" s="21">
        <f>M101*2500</f>
        <v>267500</v>
      </c>
      <c r="R101" s="14">
        <f t="shared" si="112"/>
        <v>1394854</v>
      </c>
      <c r="S101" s="122">
        <v>1676050</v>
      </c>
      <c r="T101" s="130" t="s">
        <v>1813</v>
      </c>
      <c r="U101" s="122" t="s">
        <v>27</v>
      </c>
      <c r="V101" s="30"/>
      <c r="W101" s="30"/>
    </row>
    <row r="102" spans="1:23" hidden="1" x14ac:dyDescent="0.25">
      <c r="A102" s="26">
        <v>101</v>
      </c>
      <c r="B102" s="26" t="s">
        <v>1474</v>
      </c>
      <c r="C102" s="30" t="s">
        <v>1815</v>
      </c>
      <c r="D102" s="26" t="s">
        <v>21</v>
      </c>
      <c r="E102" s="30" t="s">
        <v>1046</v>
      </c>
      <c r="F102" s="30" t="s">
        <v>23</v>
      </c>
      <c r="G102" s="30" t="s">
        <v>21</v>
      </c>
      <c r="H102" s="30" t="s">
        <v>171</v>
      </c>
      <c r="I102" s="30" t="s">
        <v>189</v>
      </c>
      <c r="J102" s="36">
        <v>44510</v>
      </c>
      <c r="K102" s="30">
        <v>5</v>
      </c>
      <c r="L102" s="30">
        <v>82</v>
      </c>
      <c r="M102" s="30">
        <v>82</v>
      </c>
      <c r="N102" s="23">
        <f>((M102*6500)+(M102*6500)*10%)+8250+((M102*0))</f>
        <v>594550</v>
      </c>
      <c r="O102" s="21">
        <f t="shared" si="113"/>
        <v>71258</v>
      </c>
      <c r="P102" s="21">
        <f t="shared" si="114"/>
        <v>114546</v>
      </c>
      <c r="Q102" s="21">
        <f t="shared" ref="Q102" si="116">M102*1100</f>
        <v>90200</v>
      </c>
      <c r="R102" s="14">
        <f t="shared" si="112"/>
        <v>870554</v>
      </c>
      <c r="S102" s="122">
        <v>871000</v>
      </c>
      <c r="T102" s="130" t="s">
        <v>1813</v>
      </c>
      <c r="U102" s="122" t="s">
        <v>27</v>
      </c>
      <c r="V102" s="30"/>
      <c r="W102" s="30"/>
    </row>
    <row r="103" spans="1:23" x14ac:dyDescent="0.25">
      <c r="A103" s="26">
        <v>102</v>
      </c>
      <c r="B103" s="26" t="s">
        <v>1475</v>
      </c>
      <c r="C103" s="30" t="s">
        <v>1816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210</v>
      </c>
      <c r="I103" s="30" t="s">
        <v>1002</v>
      </c>
      <c r="J103" s="140">
        <v>44510</v>
      </c>
      <c r="K103" s="30">
        <v>2</v>
      </c>
      <c r="L103" s="30">
        <v>36</v>
      </c>
      <c r="M103" s="30">
        <v>36</v>
      </c>
      <c r="N103" s="23">
        <f>((M103*8500)+(M103*8500)*10%)+8250+((0*150))</f>
        <v>344850</v>
      </c>
      <c r="O103" s="21">
        <f t="shared" ref="O103:O104" si="117">M103*1210</f>
        <v>43560</v>
      </c>
      <c r="P103" s="21">
        <f t="shared" ref="P103:P104" si="118">(M103*2037)+3000</f>
        <v>76332</v>
      </c>
      <c r="Q103" s="21">
        <f t="shared" ref="Q103" si="119">M103*2000</f>
        <v>72000</v>
      </c>
      <c r="R103" s="14">
        <f t="shared" si="112"/>
        <v>536742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x14ac:dyDescent="0.25">
      <c r="A104" s="26">
        <v>103</v>
      </c>
      <c r="B104" s="26" t="s">
        <v>1475</v>
      </c>
      <c r="C104" s="30" t="s">
        <v>1817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79</v>
      </c>
      <c r="I104" s="30" t="s">
        <v>486</v>
      </c>
      <c r="J104" s="140">
        <v>44510</v>
      </c>
      <c r="K104" s="30">
        <v>4</v>
      </c>
      <c r="L104" s="30">
        <v>42</v>
      </c>
      <c r="M104" s="30">
        <v>42</v>
      </c>
      <c r="N104" s="23">
        <f>((M104*15000)+(M104*15000)*10%)+8250+((0*150))</f>
        <v>701250</v>
      </c>
      <c r="O104" s="21">
        <f t="shared" si="117"/>
        <v>50820</v>
      </c>
      <c r="P104" s="21">
        <f t="shared" si="118"/>
        <v>88554</v>
      </c>
      <c r="Q104" s="21">
        <f>M104*500</f>
        <v>21000</v>
      </c>
      <c r="R104" s="14">
        <f t="shared" si="112"/>
        <v>861624</v>
      </c>
      <c r="S104" s="122" t="s">
        <v>94</v>
      </c>
      <c r="T104" s="122" t="s">
        <v>94</v>
      </c>
      <c r="U104" s="122" t="s">
        <v>94</v>
      </c>
      <c r="V104" s="30"/>
      <c r="W104" s="30"/>
    </row>
    <row r="105" spans="1:23" x14ac:dyDescent="0.25">
      <c r="A105" s="26">
        <v>104</v>
      </c>
      <c r="B105" s="26" t="s">
        <v>1475</v>
      </c>
      <c r="C105" s="30" t="s">
        <v>1818</v>
      </c>
      <c r="D105" s="26" t="s">
        <v>29</v>
      </c>
      <c r="E105" s="30" t="s">
        <v>815</v>
      </c>
      <c r="F105" s="30" t="s">
        <v>23</v>
      </c>
      <c r="G105" s="30" t="s">
        <v>29</v>
      </c>
      <c r="H105" s="30" t="s">
        <v>24</v>
      </c>
      <c r="I105" s="30" t="s">
        <v>138</v>
      </c>
      <c r="J105" s="140">
        <v>44510</v>
      </c>
      <c r="K105" s="30">
        <v>12</v>
      </c>
      <c r="L105" s="30">
        <v>142</v>
      </c>
      <c r="M105" s="30">
        <v>162</v>
      </c>
      <c r="N105" s="23">
        <f>((M105*22000)+(M105*22000)*10%)+8250+((M105*150))</f>
        <v>3952950</v>
      </c>
      <c r="O105" s="21">
        <f t="shared" ref="O105:O109" si="120">M105*1210</f>
        <v>196020</v>
      </c>
      <c r="P105" s="21">
        <f t="shared" ref="P105:P109" si="121">(M105*2037)+3000</f>
        <v>332994</v>
      </c>
      <c r="Q105" s="21">
        <f t="shared" ref="Q105:Q109" si="122">M105*2000</f>
        <v>324000</v>
      </c>
      <c r="R105" s="14">
        <f t="shared" ref="R105:R109" si="123">SUM(N105:Q105)</f>
        <v>4805964</v>
      </c>
      <c r="S105" s="122" t="s">
        <v>94</v>
      </c>
      <c r="T105" s="122" t="s">
        <v>94</v>
      </c>
      <c r="U105" s="122" t="s">
        <v>94</v>
      </c>
      <c r="V105" s="30"/>
      <c r="W105" s="30"/>
    </row>
    <row r="106" spans="1:23" x14ac:dyDescent="0.25">
      <c r="A106" s="26">
        <v>105</v>
      </c>
      <c r="B106" s="26" t="s">
        <v>1475</v>
      </c>
      <c r="C106" s="30" t="s">
        <v>1819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50</v>
      </c>
      <c r="I106" s="30" t="s">
        <v>58</v>
      </c>
      <c r="J106" s="140">
        <v>44510</v>
      </c>
      <c r="K106" s="30">
        <v>6</v>
      </c>
      <c r="L106" s="30">
        <v>127</v>
      </c>
      <c r="M106" s="30">
        <v>127</v>
      </c>
      <c r="N106" s="23">
        <f>((M106*31000)+(M106*31000)*10%)+8250+((0*150))</f>
        <v>4338950</v>
      </c>
      <c r="O106" s="21">
        <f t="shared" si="120"/>
        <v>153670</v>
      </c>
      <c r="P106" s="21">
        <f t="shared" si="121"/>
        <v>261699</v>
      </c>
      <c r="Q106" s="21">
        <f t="shared" si="122"/>
        <v>254000</v>
      </c>
      <c r="R106" s="14">
        <f t="shared" si="123"/>
        <v>5008319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1820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1197</v>
      </c>
      <c r="I107" s="30" t="s">
        <v>502</v>
      </c>
      <c r="J107" s="140">
        <v>44510</v>
      </c>
      <c r="K107" s="30">
        <v>1</v>
      </c>
      <c r="L107" s="30">
        <v>20</v>
      </c>
      <c r="M107" s="30">
        <v>20</v>
      </c>
      <c r="N107" s="23">
        <f>((M107*46400)+(M107*46400)*10%)+8250+((0*150))</f>
        <v>1029050</v>
      </c>
      <c r="O107" s="21">
        <f t="shared" si="120"/>
        <v>24200</v>
      </c>
      <c r="P107" s="21">
        <f t="shared" si="121"/>
        <v>43740</v>
      </c>
      <c r="Q107" s="21">
        <f t="shared" si="122"/>
        <v>40000</v>
      </c>
      <c r="R107" s="14">
        <f t="shared" si="123"/>
        <v>1136990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x14ac:dyDescent="0.25">
      <c r="A108" s="26">
        <v>107</v>
      </c>
      <c r="B108" s="26" t="s">
        <v>1474</v>
      </c>
      <c r="C108" s="30" t="s">
        <v>1821</v>
      </c>
      <c r="D108" s="26" t="s">
        <v>29</v>
      </c>
      <c r="E108" s="30" t="s">
        <v>815</v>
      </c>
      <c r="F108" s="30" t="s">
        <v>23</v>
      </c>
      <c r="G108" s="30" t="s">
        <v>29</v>
      </c>
      <c r="H108" s="30" t="s">
        <v>109</v>
      </c>
      <c r="I108" s="30" t="s">
        <v>1373</v>
      </c>
      <c r="J108" s="140">
        <v>44510</v>
      </c>
      <c r="K108" s="30">
        <v>2</v>
      </c>
      <c r="L108" s="30">
        <v>22</v>
      </c>
      <c r="M108" s="30">
        <v>63</v>
      </c>
      <c r="N108" s="23">
        <f>((M108*37400)+(M108*37400)*10%)+8250+((0*150))</f>
        <v>2600070</v>
      </c>
      <c r="O108" s="21">
        <f t="shared" si="120"/>
        <v>76230</v>
      </c>
      <c r="P108" s="21">
        <f t="shared" si="121"/>
        <v>131331</v>
      </c>
      <c r="Q108" s="21">
        <f t="shared" si="122"/>
        <v>126000</v>
      </c>
      <c r="R108" s="14">
        <f t="shared" si="123"/>
        <v>2933631</v>
      </c>
      <c r="S108" s="122" t="s">
        <v>94</v>
      </c>
      <c r="T108" s="122" t="s">
        <v>94</v>
      </c>
      <c r="U108" s="122" t="s">
        <v>94</v>
      </c>
      <c r="V108" s="30"/>
      <c r="W108" s="30"/>
    </row>
    <row r="109" spans="1:23" x14ac:dyDescent="0.25">
      <c r="A109" s="26">
        <v>108</v>
      </c>
      <c r="B109" s="26" t="s">
        <v>1474</v>
      </c>
      <c r="C109" s="30" t="s">
        <v>1822</v>
      </c>
      <c r="D109" s="26" t="s">
        <v>29</v>
      </c>
      <c r="E109" s="30" t="s">
        <v>815</v>
      </c>
      <c r="F109" s="30" t="s">
        <v>23</v>
      </c>
      <c r="G109" s="30" t="s">
        <v>29</v>
      </c>
      <c r="H109" s="30" t="s">
        <v>231</v>
      </c>
      <c r="I109" s="30" t="s">
        <v>583</v>
      </c>
      <c r="J109" s="140">
        <v>44510</v>
      </c>
      <c r="K109" s="30">
        <v>6</v>
      </c>
      <c r="L109" s="30">
        <v>68</v>
      </c>
      <c r="M109" s="30">
        <v>73</v>
      </c>
      <c r="N109" s="23">
        <f>((M109*24000)+(M109*24000)*10%)+8250+((0*165))</f>
        <v>1935450</v>
      </c>
      <c r="O109" s="21">
        <f t="shared" si="120"/>
        <v>88330</v>
      </c>
      <c r="P109" s="21">
        <f t="shared" si="121"/>
        <v>151701</v>
      </c>
      <c r="Q109" s="21">
        <f t="shared" si="122"/>
        <v>146000</v>
      </c>
      <c r="R109" s="14">
        <f t="shared" si="123"/>
        <v>2321481</v>
      </c>
      <c r="S109" s="122" t="s">
        <v>94</v>
      </c>
      <c r="T109" s="122" t="s">
        <v>94</v>
      </c>
      <c r="U109" s="122" t="s">
        <v>94</v>
      </c>
      <c r="V109" s="30"/>
      <c r="W109" s="30"/>
    </row>
    <row r="110" spans="1:23" x14ac:dyDescent="0.25">
      <c r="A110" s="26">
        <v>109</v>
      </c>
      <c r="B110" s="26" t="s">
        <v>1474</v>
      </c>
      <c r="C110" s="30" t="s">
        <v>1823</v>
      </c>
      <c r="D110" s="26" t="s">
        <v>21</v>
      </c>
      <c r="E110" s="30" t="s">
        <v>631</v>
      </c>
      <c r="F110" s="30" t="s">
        <v>23</v>
      </c>
      <c r="G110" s="30" t="s">
        <v>21</v>
      </c>
      <c r="H110" s="30" t="s">
        <v>50</v>
      </c>
      <c r="I110" s="30" t="s">
        <v>25</v>
      </c>
      <c r="J110" s="36">
        <v>44511</v>
      </c>
      <c r="K110" s="30">
        <v>1</v>
      </c>
      <c r="L110" s="30">
        <v>35</v>
      </c>
      <c r="M110" s="30">
        <v>35</v>
      </c>
      <c r="N110" s="23">
        <f>((M110*30600)+(M110*30600)*10%)+8250+((M110*0))</f>
        <v>1186350</v>
      </c>
      <c r="O110" s="21">
        <f t="shared" ref="O110" si="124">M110*869</f>
        <v>30415</v>
      </c>
      <c r="P110" s="21">
        <f t="shared" ref="P110" si="125">(M110*1153)+20000</f>
        <v>60355</v>
      </c>
      <c r="Q110" s="21">
        <f>M110*500</f>
        <v>17500</v>
      </c>
      <c r="R110" s="14">
        <f t="shared" ref="R110:R111" si="126">SUM(N110:Q110)</f>
        <v>1294620</v>
      </c>
      <c r="S110" s="122" t="s">
        <v>94</v>
      </c>
      <c r="T110" s="122" t="s">
        <v>94</v>
      </c>
      <c r="U110" s="122" t="s">
        <v>94</v>
      </c>
      <c r="V110" s="30"/>
      <c r="W110" s="30"/>
    </row>
    <row r="111" spans="1:23" x14ac:dyDescent="0.25">
      <c r="A111" s="26">
        <v>110</v>
      </c>
      <c r="B111" s="26" t="s">
        <v>1474</v>
      </c>
      <c r="C111" s="30" t="s">
        <v>1824</v>
      </c>
      <c r="D111" s="26" t="s">
        <v>29</v>
      </c>
      <c r="E111" s="30" t="s">
        <v>631</v>
      </c>
      <c r="F111" s="30" t="s">
        <v>23</v>
      </c>
      <c r="G111" s="30" t="s">
        <v>29</v>
      </c>
      <c r="H111" s="30" t="s">
        <v>79</v>
      </c>
      <c r="I111" s="30" t="s">
        <v>725</v>
      </c>
      <c r="J111" s="140">
        <v>44511</v>
      </c>
      <c r="K111" s="30">
        <v>15</v>
      </c>
      <c r="L111" s="30">
        <v>181</v>
      </c>
      <c r="M111" s="30">
        <v>181</v>
      </c>
      <c r="N111" s="23">
        <f>((M111*15000)+(M111*15000)*10%)+8250+((0*150))</f>
        <v>2994750</v>
      </c>
      <c r="O111" s="21">
        <f t="shared" ref="O111" si="127">M111*1210</f>
        <v>219010</v>
      </c>
      <c r="P111" s="21">
        <f t="shared" ref="P111" si="128">(M111*2037)+3000</f>
        <v>371697</v>
      </c>
      <c r="Q111" s="21">
        <f>M111*500</f>
        <v>90500</v>
      </c>
      <c r="R111" s="14">
        <f t="shared" si="126"/>
        <v>3675957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x14ac:dyDescent="0.25">
      <c r="A112" s="26">
        <v>111</v>
      </c>
      <c r="B112" s="26" t="s">
        <v>1474</v>
      </c>
      <c r="C112" s="30" t="s">
        <v>1825</v>
      </c>
      <c r="D112" s="26" t="s">
        <v>29</v>
      </c>
      <c r="E112" s="30" t="s">
        <v>1503</v>
      </c>
      <c r="F112" s="30" t="s">
        <v>23</v>
      </c>
      <c r="G112" s="30" t="s">
        <v>29</v>
      </c>
      <c r="H112" s="30" t="s">
        <v>112</v>
      </c>
      <c r="I112" s="30" t="s">
        <v>997</v>
      </c>
      <c r="J112" s="140">
        <v>44511</v>
      </c>
      <c r="K112" s="30">
        <v>1</v>
      </c>
      <c r="L112" s="30">
        <v>9</v>
      </c>
      <c r="M112" s="30">
        <v>10</v>
      </c>
      <c r="N112" s="23">
        <f>((M112*41500)+(M112*41500)*10%)+8250+((M112*165))</f>
        <v>466400</v>
      </c>
      <c r="O112" s="21">
        <f t="shared" ref="O112:O114" si="129">M112*1210</f>
        <v>12100</v>
      </c>
      <c r="P112" s="21">
        <f t="shared" ref="P112:P114" si="130">(M112*2037)+3000</f>
        <v>23370</v>
      </c>
      <c r="Q112" s="21">
        <f>M112*2100</f>
        <v>21000</v>
      </c>
      <c r="R112" s="14">
        <f t="shared" ref="R112:R114" si="131">SUM(N112:Q112)</f>
        <v>522870</v>
      </c>
      <c r="S112" s="122" t="s">
        <v>94</v>
      </c>
      <c r="T112" s="122" t="s">
        <v>94</v>
      </c>
      <c r="U112" s="122" t="s">
        <v>94</v>
      </c>
      <c r="V112" s="30"/>
      <c r="W112" s="30"/>
    </row>
    <row r="113" spans="1:23" x14ac:dyDescent="0.25">
      <c r="A113" s="26">
        <v>112</v>
      </c>
      <c r="B113" s="26" t="s">
        <v>1474</v>
      </c>
      <c r="C113" s="30" t="s">
        <v>1826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281</v>
      </c>
      <c r="I113" s="30" t="s">
        <v>998</v>
      </c>
      <c r="J113" s="140">
        <v>44511</v>
      </c>
      <c r="K113" s="30">
        <v>1</v>
      </c>
      <c r="L113" s="30">
        <v>23</v>
      </c>
      <c r="M113" s="30">
        <v>23</v>
      </c>
      <c r="N113" s="23">
        <f>((M113*14000)+(M113*14000)*10%)+8250+((0*150))</f>
        <v>362450</v>
      </c>
      <c r="O113" s="21">
        <f t="shared" si="129"/>
        <v>27830</v>
      </c>
      <c r="P113" s="21">
        <f t="shared" si="130"/>
        <v>49851</v>
      </c>
      <c r="Q113" s="21">
        <f t="shared" ref="Q113" si="132">M113*2000</f>
        <v>46000</v>
      </c>
      <c r="R113" s="14">
        <f t="shared" si="131"/>
        <v>486131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1474</v>
      </c>
      <c r="C114" s="30" t="s">
        <v>1827</v>
      </c>
      <c r="D114" s="26" t="s">
        <v>29</v>
      </c>
      <c r="E114" s="30" t="s">
        <v>631</v>
      </c>
      <c r="F114" s="30" t="s">
        <v>23</v>
      </c>
      <c r="G114" s="30" t="s">
        <v>29</v>
      </c>
      <c r="H114" s="30" t="s">
        <v>79</v>
      </c>
      <c r="I114" s="30" t="s">
        <v>725</v>
      </c>
      <c r="J114" s="140">
        <v>44511</v>
      </c>
      <c r="K114" s="30">
        <v>12</v>
      </c>
      <c r="L114" s="30">
        <v>119</v>
      </c>
      <c r="M114" s="30">
        <v>119</v>
      </c>
      <c r="N114" s="23">
        <f>((M114*15000)+(M114*15000)*10%)+8250+((0*150))</f>
        <v>1971750</v>
      </c>
      <c r="O114" s="21">
        <f t="shared" si="129"/>
        <v>143990</v>
      </c>
      <c r="P114" s="21">
        <f t="shared" si="130"/>
        <v>245403</v>
      </c>
      <c r="Q114" s="21">
        <f>M114*500</f>
        <v>59500</v>
      </c>
      <c r="R114" s="14">
        <f t="shared" si="131"/>
        <v>2420643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1828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69</v>
      </c>
      <c r="I115" s="30" t="s">
        <v>488</v>
      </c>
      <c r="J115" s="140">
        <v>44511</v>
      </c>
      <c r="K115" s="30">
        <v>3</v>
      </c>
      <c r="L115" s="30">
        <v>15</v>
      </c>
      <c r="M115" s="30">
        <v>15</v>
      </c>
      <c r="N115" s="23">
        <f>((M115*11000)+(M115*11000)*10%)+8250+((0*165))</f>
        <v>189750</v>
      </c>
      <c r="O115" s="21">
        <f t="shared" ref="O115" si="133">M115*1210</f>
        <v>18150</v>
      </c>
      <c r="P115" s="21">
        <f t="shared" ref="P115" si="134">(M115*2037)+3000</f>
        <v>33555</v>
      </c>
      <c r="Q115" s="21">
        <f t="shared" ref="Q115" si="135">M115*2000</f>
        <v>30000</v>
      </c>
      <c r="R115" s="14">
        <f t="shared" ref="R115" si="136">SUM(N115:Q115)</f>
        <v>271455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1829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210</v>
      </c>
      <c r="I116" s="30" t="s">
        <v>1002</v>
      </c>
      <c r="J116" s="140">
        <v>44511</v>
      </c>
      <c r="K116" s="30">
        <v>5</v>
      </c>
      <c r="L116" s="30">
        <v>44</v>
      </c>
      <c r="M116" s="30">
        <v>44</v>
      </c>
      <c r="N116" s="23">
        <f>((M116*8500)+(M116*8500)*10%)+8250+((0*150))</f>
        <v>419650</v>
      </c>
      <c r="O116" s="21">
        <f t="shared" ref="O116:O117" si="137">M116*1210</f>
        <v>53240</v>
      </c>
      <c r="P116" s="21">
        <f t="shared" ref="P116:P117" si="138">(M116*2037)+3000</f>
        <v>92628</v>
      </c>
      <c r="Q116" s="21">
        <f t="shared" ref="Q116:Q117" si="139">M116*2000</f>
        <v>88000</v>
      </c>
      <c r="R116" s="14">
        <f t="shared" ref="R116:R117" si="140">SUM(N116:Q116)</f>
        <v>653518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1475</v>
      </c>
      <c r="C117" s="30" t="s">
        <v>1830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241</v>
      </c>
      <c r="I117" s="30" t="s">
        <v>102</v>
      </c>
      <c r="J117" s="140">
        <v>44511</v>
      </c>
      <c r="K117" s="30">
        <v>5</v>
      </c>
      <c r="L117" s="30">
        <v>87</v>
      </c>
      <c r="M117" s="30">
        <v>87</v>
      </c>
      <c r="N117" s="23">
        <f>((M117*27500)+(M117*27500)*10%)+8250+((M117*165))</f>
        <v>2654355</v>
      </c>
      <c r="O117" s="21">
        <f t="shared" si="137"/>
        <v>105270</v>
      </c>
      <c r="P117" s="21">
        <f t="shared" si="138"/>
        <v>180219</v>
      </c>
      <c r="Q117" s="21">
        <f t="shared" si="139"/>
        <v>174000</v>
      </c>
      <c r="R117" s="14">
        <f t="shared" si="140"/>
        <v>3113844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1475</v>
      </c>
      <c r="C118" s="30" t="s">
        <v>1831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50</v>
      </c>
      <c r="I118" s="30" t="s">
        <v>58</v>
      </c>
      <c r="J118" s="140">
        <v>44511</v>
      </c>
      <c r="K118" s="30">
        <v>2</v>
      </c>
      <c r="L118" s="30">
        <v>6</v>
      </c>
      <c r="M118" s="30">
        <v>10</v>
      </c>
      <c r="N118" s="23">
        <f>((M118*31000)+(M118*31000)*10%)+8250+((0*150))</f>
        <v>349250</v>
      </c>
      <c r="O118" s="21">
        <f t="shared" ref="O118:O120" si="141">M118*1210</f>
        <v>12100</v>
      </c>
      <c r="P118" s="21">
        <f t="shared" ref="P118:P120" si="142">(M118*2037)+3000</f>
        <v>23370</v>
      </c>
      <c r="Q118" s="21">
        <f t="shared" ref="Q118:Q120" si="143">M118*2000</f>
        <v>20000</v>
      </c>
      <c r="R118" s="14">
        <f t="shared" ref="R118:R120" si="144">SUM(N118:Q118)</f>
        <v>404720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x14ac:dyDescent="0.25">
      <c r="A119" s="26">
        <v>118</v>
      </c>
      <c r="B119" s="26" t="s">
        <v>1475</v>
      </c>
      <c r="C119" s="30" t="s">
        <v>1832</v>
      </c>
      <c r="D119" s="26" t="s">
        <v>29</v>
      </c>
      <c r="E119" s="30" t="s">
        <v>815</v>
      </c>
      <c r="F119" s="30" t="s">
        <v>23</v>
      </c>
      <c r="G119" s="30" t="s">
        <v>29</v>
      </c>
      <c r="H119" s="30" t="s">
        <v>184</v>
      </c>
      <c r="I119" s="30" t="s">
        <v>256</v>
      </c>
      <c r="J119" s="140">
        <v>44511</v>
      </c>
      <c r="K119" s="30">
        <v>12</v>
      </c>
      <c r="L119" s="30">
        <v>153</v>
      </c>
      <c r="M119" s="30">
        <v>153</v>
      </c>
      <c r="N119" s="23">
        <f>((M119*14000)+(M119*14000)*10%)+8250+((0*150))</f>
        <v>2364450</v>
      </c>
      <c r="O119" s="21">
        <f t="shared" si="141"/>
        <v>185130</v>
      </c>
      <c r="P119" s="21">
        <f t="shared" si="142"/>
        <v>314661</v>
      </c>
      <c r="Q119" s="21">
        <f t="shared" si="143"/>
        <v>306000</v>
      </c>
      <c r="R119" s="14">
        <f t="shared" si="144"/>
        <v>3170241</v>
      </c>
      <c r="S119" s="122" t="s">
        <v>94</v>
      </c>
      <c r="T119" s="122" t="s">
        <v>94</v>
      </c>
      <c r="U119" s="122" t="s">
        <v>94</v>
      </c>
      <c r="V119" s="30"/>
      <c r="W119" s="30"/>
    </row>
    <row r="120" spans="1:23" x14ac:dyDescent="0.25">
      <c r="A120" s="26">
        <v>119</v>
      </c>
      <c r="B120" s="26" t="s">
        <v>1475</v>
      </c>
      <c r="C120" s="30" t="s">
        <v>1833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60</v>
      </c>
      <c r="I120" s="30" t="s">
        <v>816</v>
      </c>
      <c r="J120" s="140">
        <v>44511</v>
      </c>
      <c r="K120" s="30">
        <v>7</v>
      </c>
      <c r="L120" s="30">
        <v>44</v>
      </c>
      <c r="M120" s="30">
        <v>48</v>
      </c>
      <c r="N120" s="23">
        <f>((M120*14500)+(M120*14500)*10%)+8250+((0*150))</f>
        <v>773850</v>
      </c>
      <c r="O120" s="21">
        <f t="shared" si="141"/>
        <v>58080</v>
      </c>
      <c r="P120" s="21">
        <f t="shared" si="142"/>
        <v>100776</v>
      </c>
      <c r="Q120" s="21">
        <f t="shared" si="143"/>
        <v>96000</v>
      </c>
      <c r="R120" s="14">
        <f t="shared" si="144"/>
        <v>1028706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hidden="1" x14ac:dyDescent="0.25">
      <c r="A121" s="26">
        <v>120</v>
      </c>
      <c r="B121" s="26" t="s">
        <v>1474</v>
      </c>
      <c r="C121" s="30" t="s">
        <v>1834</v>
      </c>
      <c r="D121" s="26" t="s">
        <v>21</v>
      </c>
      <c r="E121" s="30" t="s">
        <v>1837</v>
      </c>
      <c r="F121" s="30" t="s">
        <v>23</v>
      </c>
      <c r="G121" s="30" t="s">
        <v>21</v>
      </c>
      <c r="H121" s="30" t="s">
        <v>24</v>
      </c>
      <c r="I121" s="30" t="s">
        <v>25</v>
      </c>
      <c r="J121" s="36">
        <v>44512</v>
      </c>
      <c r="K121" s="30">
        <v>1</v>
      </c>
      <c r="L121" s="30">
        <v>10</v>
      </c>
      <c r="M121" s="30">
        <v>10</v>
      </c>
      <c r="N121" s="23">
        <f>((M121*32550)+(M121*32550)*10%)+8250+((M121*165))</f>
        <v>367950</v>
      </c>
      <c r="O121" s="21">
        <f t="shared" ref="O121:O122" si="145">M121*869</f>
        <v>8690</v>
      </c>
      <c r="P121" s="21">
        <f t="shared" ref="P121:P122" si="146">(M121*1153)+20000</f>
        <v>31530</v>
      </c>
      <c r="Q121" s="21">
        <f t="shared" ref="Q121" si="147">M121*1100</f>
        <v>11000</v>
      </c>
      <c r="R121" s="14">
        <f t="shared" ref="R121:R122" si="148">SUM(N121:Q121)</f>
        <v>419170</v>
      </c>
      <c r="S121" s="122">
        <v>419170</v>
      </c>
      <c r="T121" s="130" t="s">
        <v>1814</v>
      </c>
      <c r="U121" s="122" t="s">
        <v>27</v>
      </c>
      <c r="V121" s="30"/>
      <c r="W121" s="30"/>
    </row>
    <row r="122" spans="1:23" x14ac:dyDescent="0.25">
      <c r="A122" s="26">
        <v>121</v>
      </c>
      <c r="B122" s="26" t="s">
        <v>1474</v>
      </c>
      <c r="C122" s="30" t="s">
        <v>1835</v>
      </c>
      <c r="D122" s="26" t="s">
        <v>21</v>
      </c>
      <c r="E122" s="30" t="s">
        <v>631</v>
      </c>
      <c r="F122" s="30" t="s">
        <v>23</v>
      </c>
      <c r="G122" s="30" t="s">
        <v>21</v>
      </c>
      <c r="H122" s="30" t="s">
        <v>50</v>
      </c>
      <c r="I122" s="30" t="s">
        <v>25</v>
      </c>
      <c r="J122" s="36">
        <v>44512</v>
      </c>
      <c r="K122" s="30">
        <v>1</v>
      </c>
      <c r="L122" s="30">
        <v>30</v>
      </c>
      <c r="M122" s="30">
        <v>30</v>
      </c>
      <c r="N122" s="23">
        <f>((M122*30600)+(M122*30600)*10%)+8250+((M122*0))</f>
        <v>1018050</v>
      </c>
      <c r="O122" s="21">
        <f t="shared" si="145"/>
        <v>26070</v>
      </c>
      <c r="P122" s="21">
        <f t="shared" si="146"/>
        <v>54590</v>
      </c>
      <c r="Q122" s="21">
        <f>M122*500</f>
        <v>15000</v>
      </c>
      <c r="R122" s="14">
        <f t="shared" si="148"/>
        <v>1113710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hidden="1" x14ac:dyDescent="0.25">
      <c r="A123" s="26">
        <v>122</v>
      </c>
      <c r="B123" s="26" t="s">
        <v>1474</v>
      </c>
      <c r="C123" s="30" t="s">
        <v>1836</v>
      </c>
      <c r="D123" s="26" t="s">
        <v>21</v>
      </c>
      <c r="E123" s="30" t="s">
        <v>1838</v>
      </c>
      <c r="F123" s="30" t="s">
        <v>23</v>
      </c>
      <c r="G123" s="30" t="s">
        <v>21</v>
      </c>
      <c r="H123" s="30" t="s">
        <v>241</v>
      </c>
      <c r="I123" s="30" t="s">
        <v>560</v>
      </c>
      <c r="J123" s="36">
        <v>44512</v>
      </c>
      <c r="K123" s="30">
        <v>3</v>
      </c>
      <c r="L123" s="30">
        <v>44</v>
      </c>
      <c r="M123" s="30">
        <v>44</v>
      </c>
      <c r="N123" s="23">
        <f>((M123*27500)+(M123*27500)*10%)+8250+((M123*165))</f>
        <v>1346510</v>
      </c>
      <c r="O123" s="21">
        <f t="shared" ref="O123" si="149">M123*869</f>
        <v>38236</v>
      </c>
      <c r="P123" s="21">
        <f t="shared" ref="P123" si="150">(M123*1153)+20000</f>
        <v>70732</v>
      </c>
      <c r="Q123" s="21">
        <f t="shared" ref="Q123" si="151">M123*1100</f>
        <v>48400</v>
      </c>
      <c r="R123" s="14">
        <f t="shared" ref="R123:R125" si="152">SUM(N123:Q123)</f>
        <v>1503878</v>
      </c>
      <c r="S123" s="122">
        <v>1503878</v>
      </c>
      <c r="T123" s="130" t="s">
        <v>1814</v>
      </c>
      <c r="U123" s="122" t="s">
        <v>27</v>
      </c>
      <c r="V123" s="30"/>
      <c r="W123" s="30"/>
    </row>
    <row r="124" spans="1:23" x14ac:dyDescent="0.25">
      <c r="A124" s="26">
        <v>123</v>
      </c>
      <c r="B124" s="26" t="s">
        <v>1475</v>
      </c>
      <c r="C124" s="30" t="s">
        <v>1839</v>
      </c>
      <c r="D124" s="26" t="s">
        <v>29</v>
      </c>
      <c r="E124" s="30" t="s">
        <v>1503</v>
      </c>
      <c r="F124" s="30" t="s">
        <v>23</v>
      </c>
      <c r="G124" s="30" t="s">
        <v>29</v>
      </c>
      <c r="H124" s="30" t="s">
        <v>60</v>
      </c>
      <c r="I124" s="30" t="s">
        <v>816</v>
      </c>
      <c r="J124" s="140">
        <v>44512</v>
      </c>
      <c r="K124" s="30">
        <v>2</v>
      </c>
      <c r="L124" s="30">
        <v>36</v>
      </c>
      <c r="M124" s="30">
        <v>36</v>
      </c>
      <c r="N124" s="23">
        <f>((M124*14500)+(M124*14500)*10%)+8250+((0*165))</f>
        <v>582450</v>
      </c>
      <c r="O124" s="21">
        <f t="shared" ref="O124:O125" si="153">M124*1210</f>
        <v>43560</v>
      </c>
      <c r="P124" s="21">
        <f t="shared" ref="P124:P125" si="154">(M124*2037)+3000</f>
        <v>76332</v>
      </c>
      <c r="Q124" s="21">
        <f>M124*2100</f>
        <v>75600</v>
      </c>
      <c r="R124" s="14">
        <f t="shared" si="152"/>
        <v>777942</v>
      </c>
      <c r="S124" s="122" t="s">
        <v>94</v>
      </c>
      <c r="T124" s="122" t="s">
        <v>94</v>
      </c>
      <c r="U124" s="122" t="s">
        <v>94</v>
      </c>
      <c r="V124" s="30"/>
      <c r="W124" s="30"/>
    </row>
    <row r="125" spans="1:23" x14ac:dyDescent="0.25">
      <c r="A125" s="26">
        <v>124</v>
      </c>
      <c r="B125" s="26" t="s">
        <v>1475</v>
      </c>
      <c r="C125" s="30" t="s">
        <v>1840</v>
      </c>
      <c r="D125" s="26" t="s">
        <v>29</v>
      </c>
      <c r="E125" s="30" t="s">
        <v>631</v>
      </c>
      <c r="F125" s="30" t="s">
        <v>23</v>
      </c>
      <c r="G125" s="30" t="s">
        <v>29</v>
      </c>
      <c r="H125" s="30" t="s">
        <v>79</v>
      </c>
      <c r="I125" s="30" t="s">
        <v>486</v>
      </c>
      <c r="J125" s="140">
        <v>44512</v>
      </c>
      <c r="K125" s="30">
        <v>1</v>
      </c>
      <c r="L125" s="30">
        <v>1</v>
      </c>
      <c r="M125" s="30">
        <v>10</v>
      </c>
      <c r="N125" s="23">
        <f>((M125*15000)+(M125*15000)*10%)+8250+((0*150))</f>
        <v>173250</v>
      </c>
      <c r="O125" s="21">
        <f t="shared" si="153"/>
        <v>12100</v>
      </c>
      <c r="P125" s="21">
        <f t="shared" si="154"/>
        <v>23370</v>
      </c>
      <c r="Q125" s="21">
        <f>M125*500</f>
        <v>5000</v>
      </c>
      <c r="R125" s="14">
        <f t="shared" si="152"/>
        <v>213720</v>
      </c>
      <c r="S125" s="122" t="s">
        <v>94</v>
      </c>
      <c r="T125" s="122" t="s">
        <v>94</v>
      </c>
      <c r="U125" s="122" t="s">
        <v>94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1841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50</v>
      </c>
      <c r="I126" s="30" t="s">
        <v>58</v>
      </c>
      <c r="J126" s="140">
        <v>44512</v>
      </c>
      <c r="K126" s="30">
        <v>5</v>
      </c>
      <c r="L126" s="30">
        <v>64</v>
      </c>
      <c r="M126" s="30">
        <v>97</v>
      </c>
      <c r="N126" s="23">
        <f>((M126*31000)+(M126*31000)*10%)+8250+((0*150))</f>
        <v>3315950</v>
      </c>
      <c r="O126" s="21">
        <f t="shared" ref="O126:O128" si="155">M126*1210</f>
        <v>117370</v>
      </c>
      <c r="P126" s="21">
        <f t="shared" ref="P126:P128" si="156">(M126*2037)+3000</f>
        <v>200589</v>
      </c>
      <c r="Q126" s="21">
        <f t="shared" ref="Q126:Q128" si="157">M126*2000</f>
        <v>194000</v>
      </c>
      <c r="R126" s="14">
        <f t="shared" ref="R126:R128" si="158">SUM(N126:Q126)</f>
        <v>3827909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1842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1197</v>
      </c>
      <c r="I127" s="30" t="s">
        <v>58</v>
      </c>
      <c r="J127" s="140">
        <v>44512</v>
      </c>
      <c r="K127" s="30">
        <v>1</v>
      </c>
      <c r="L127" s="30">
        <v>1</v>
      </c>
      <c r="M127" s="30">
        <v>10</v>
      </c>
      <c r="N127" s="23">
        <f>((M127*46400)+(M127*46400)*10%)+8250+((0*150))</f>
        <v>518650</v>
      </c>
      <c r="O127" s="21">
        <f t="shared" si="155"/>
        <v>12100</v>
      </c>
      <c r="P127" s="21">
        <f t="shared" si="156"/>
        <v>23370</v>
      </c>
      <c r="Q127" s="21">
        <f t="shared" si="157"/>
        <v>20000</v>
      </c>
      <c r="R127" s="14">
        <f t="shared" si="158"/>
        <v>574120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1843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713</v>
      </c>
      <c r="I128" s="30" t="s">
        <v>1445</v>
      </c>
      <c r="J128" s="140">
        <v>44512</v>
      </c>
      <c r="K128" s="30">
        <v>5</v>
      </c>
      <c r="L128" s="30">
        <v>45</v>
      </c>
      <c r="M128" s="30">
        <v>76</v>
      </c>
      <c r="N128" s="23">
        <f>((M128*14000)+(M128*14000)*10%)+8250+((0*150))</f>
        <v>1178650</v>
      </c>
      <c r="O128" s="21">
        <f t="shared" si="155"/>
        <v>91960</v>
      </c>
      <c r="P128" s="21">
        <f t="shared" si="156"/>
        <v>157812</v>
      </c>
      <c r="Q128" s="21">
        <f t="shared" si="157"/>
        <v>152000</v>
      </c>
      <c r="R128" s="14">
        <f t="shared" si="158"/>
        <v>1580422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x14ac:dyDescent="0.25">
      <c r="A129" s="26">
        <v>128</v>
      </c>
      <c r="B129" s="26" t="s">
        <v>1474</v>
      </c>
      <c r="C129" s="30" t="s">
        <v>1844</v>
      </c>
      <c r="D129" s="26" t="s">
        <v>29</v>
      </c>
      <c r="E129" s="30" t="s">
        <v>1503</v>
      </c>
      <c r="F129" s="30" t="s">
        <v>23</v>
      </c>
      <c r="G129" s="30" t="s">
        <v>29</v>
      </c>
      <c r="H129" s="30" t="s">
        <v>494</v>
      </c>
      <c r="I129" s="30" t="s">
        <v>1548</v>
      </c>
      <c r="J129" s="140">
        <v>44512</v>
      </c>
      <c r="K129" s="30">
        <v>1</v>
      </c>
      <c r="L129" s="30">
        <v>15</v>
      </c>
      <c r="M129" s="30">
        <v>15</v>
      </c>
      <c r="N129" s="23">
        <f>((M129*53500)+(M129*53500)*10%)+8250+((M129*0))</f>
        <v>891000</v>
      </c>
      <c r="O129" s="21">
        <f t="shared" ref="O129:O130" si="159">M129*1210</f>
        <v>18150</v>
      </c>
      <c r="P129" s="21">
        <f t="shared" ref="P129:P130" si="160">(M129*2037)+3000</f>
        <v>33555</v>
      </c>
      <c r="Q129" s="21">
        <f>M129*2100</f>
        <v>31500</v>
      </c>
      <c r="R129" s="14">
        <f t="shared" ref="R129:R130" si="161">SUM(N129:Q129)</f>
        <v>974205</v>
      </c>
      <c r="S129" s="122" t="s">
        <v>94</v>
      </c>
      <c r="T129" s="122" t="s">
        <v>94</v>
      </c>
      <c r="U129" s="122" t="s">
        <v>94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1845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281</v>
      </c>
      <c r="I130" s="30" t="s">
        <v>998</v>
      </c>
      <c r="J130" s="140">
        <v>44512</v>
      </c>
      <c r="K130" s="30">
        <v>4</v>
      </c>
      <c r="L130" s="30">
        <v>57</v>
      </c>
      <c r="M130" s="30">
        <v>57</v>
      </c>
      <c r="N130" s="23">
        <f>((M130*14000)+(M130*14000)*10%)+8250+((0*150))</f>
        <v>886050</v>
      </c>
      <c r="O130" s="21">
        <f t="shared" si="159"/>
        <v>68970</v>
      </c>
      <c r="P130" s="21">
        <f t="shared" si="160"/>
        <v>119109</v>
      </c>
      <c r="Q130" s="21">
        <f t="shared" ref="Q130" si="162">M130*2000</f>
        <v>114000</v>
      </c>
      <c r="R130" s="14">
        <f t="shared" si="161"/>
        <v>1188129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x14ac:dyDescent="0.25">
      <c r="A131" s="26">
        <v>130</v>
      </c>
      <c r="B131" s="26" t="s">
        <v>1474</v>
      </c>
      <c r="C131" s="30" t="s">
        <v>1846</v>
      </c>
      <c r="D131" s="26" t="s">
        <v>29</v>
      </c>
      <c r="E131" s="30" t="s">
        <v>1503</v>
      </c>
      <c r="F131" s="30" t="s">
        <v>23</v>
      </c>
      <c r="G131" s="30" t="s">
        <v>29</v>
      </c>
      <c r="H131" s="30" t="s">
        <v>713</v>
      </c>
      <c r="I131" s="30" t="s">
        <v>714</v>
      </c>
      <c r="J131" s="140">
        <v>44512</v>
      </c>
      <c r="K131" s="30">
        <v>1</v>
      </c>
      <c r="L131" s="30">
        <v>18</v>
      </c>
      <c r="M131" s="30">
        <v>18</v>
      </c>
      <c r="N131" s="23">
        <f>((M131*14000)+(M131*14000)*10%)+8250+((0*150))</f>
        <v>285450</v>
      </c>
      <c r="O131" s="21">
        <f t="shared" ref="O131" si="163">M131*1210</f>
        <v>21780</v>
      </c>
      <c r="P131" s="21">
        <f t="shared" ref="P131" si="164">(M131*2037)+3000</f>
        <v>39666</v>
      </c>
      <c r="Q131" s="21">
        <f>M131*2100</f>
        <v>37800</v>
      </c>
      <c r="R131" s="14">
        <f t="shared" ref="R131" si="165">SUM(N131:Q131)</f>
        <v>384696</v>
      </c>
      <c r="S131" s="122" t="s">
        <v>94</v>
      </c>
      <c r="T131" s="122" t="s">
        <v>94</v>
      </c>
      <c r="U131" s="122" t="s">
        <v>94</v>
      </c>
      <c r="V131" s="30"/>
      <c r="W131" s="30"/>
    </row>
    <row r="132" spans="1:23" x14ac:dyDescent="0.25">
      <c r="A132" s="26">
        <v>131</v>
      </c>
      <c r="B132" s="26" t="s">
        <v>1474</v>
      </c>
      <c r="C132" s="30" t="s">
        <v>1847</v>
      </c>
      <c r="D132" s="26" t="s">
        <v>29</v>
      </c>
      <c r="E132" s="30" t="s">
        <v>1503</v>
      </c>
      <c r="F132" s="30" t="s">
        <v>23</v>
      </c>
      <c r="G132" s="30" t="s">
        <v>29</v>
      </c>
      <c r="H132" s="30" t="s">
        <v>109</v>
      </c>
      <c r="I132" s="30" t="s">
        <v>1373</v>
      </c>
      <c r="J132" s="140">
        <v>44512</v>
      </c>
      <c r="K132" s="30">
        <v>1</v>
      </c>
      <c r="L132" s="30">
        <v>28</v>
      </c>
      <c r="M132" s="30">
        <v>28</v>
      </c>
      <c r="N132" s="23">
        <f>((M132*37400)+(M132*37400)*10%)+8250+((0*150))</f>
        <v>1160170</v>
      </c>
      <c r="O132" s="21">
        <f t="shared" ref="O132:O133" si="166">M132*1210</f>
        <v>33880</v>
      </c>
      <c r="P132" s="21">
        <f t="shared" ref="P132:P133" si="167">(M132*2037)+3000</f>
        <v>60036</v>
      </c>
      <c r="Q132" s="21">
        <f>M132*2100</f>
        <v>58800</v>
      </c>
      <c r="R132" s="14">
        <f t="shared" ref="R132:R133" si="168">SUM(N132:Q132)</f>
        <v>1312886</v>
      </c>
      <c r="S132" s="122" t="s">
        <v>94</v>
      </c>
      <c r="T132" s="122" t="s">
        <v>94</v>
      </c>
      <c r="U132" s="122" t="s">
        <v>94</v>
      </c>
      <c r="V132" s="30"/>
      <c r="W132" s="30"/>
    </row>
    <row r="133" spans="1:23" x14ac:dyDescent="0.25">
      <c r="A133" s="26">
        <v>132</v>
      </c>
      <c r="B133" s="26" t="s">
        <v>1474</v>
      </c>
      <c r="C133" s="30" t="s">
        <v>1848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54</v>
      </c>
      <c r="I133" s="30" t="s">
        <v>1548</v>
      </c>
      <c r="J133" s="140">
        <v>44512</v>
      </c>
      <c r="K133" s="30">
        <v>1</v>
      </c>
      <c r="L133" s="30">
        <v>15</v>
      </c>
      <c r="M133" s="30">
        <v>15</v>
      </c>
      <c r="N133" s="23">
        <f>((M133*58500)+(M133*58500)*10%)+8250+((0*150))</f>
        <v>973500</v>
      </c>
      <c r="O133" s="21">
        <f t="shared" si="166"/>
        <v>18150</v>
      </c>
      <c r="P133" s="21">
        <f t="shared" si="167"/>
        <v>33555</v>
      </c>
      <c r="Q133" s="21">
        <f t="shared" ref="Q133" si="169">M133*500</f>
        <v>7500</v>
      </c>
      <c r="R133" s="14">
        <f t="shared" si="168"/>
        <v>1032705</v>
      </c>
      <c r="S133" s="122" t="s">
        <v>94</v>
      </c>
      <c r="T133" s="122" t="s">
        <v>94</v>
      </c>
      <c r="U133" s="122" t="s">
        <v>94</v>
      </c>
      <c r="V133" s="30"/>
      <c r="W133" s="30"/>
    </row>
    <row r="134" spans="1:23" x14ac:dyDescent="0.25">
      <c r="A134" s="26">
        <v>133</v>
      </c>
      <c r="B134" s="26" t="s">
        <v>1474</v>
      </c>
      <c r="C134" s="30" t="s">
        <v>1849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166</v>
      </c>
      <c r="I134" s="30" t="s">
        <v>1859</v>
      </c>
      <c r="J134" s="140">
        <v>44513</v>
      </c>
      <c r="K134" s="30">
        <v>4</v>
      </c>
      <c r="L134" s="30">
        <v>50</v>
      </c>
      <c r="M134" s="30">
        <v>50</v>
      </c>
      <c r="N134" s="23">
        <f>((M134*9000)+(M134*9000)*10%)+8250+((0*150))</f>
        <v>503250</v>
      </c>
      <c r="O134" s="21">
        <f t="shared" ref="O134:O135" si="170">M134*1210</f>
        <v>60500</v>
      </c>
      <c r="P134" s="21">
        <f t="shared" ref="P134:P135" si="171">(M134*2037)+3000</f>
        <v>104850</v>
      </c>
      <c r="Q134" s="21">
        <f t="shared" ref="Q134:Q135" si="172">M134*500</f>
        <v>25000</v>
      </c>
      <c r="R134" s="14">
        <f t="shared" ref="R134:R135" si="173">SUM(N134:Q134)</f>
        <v>693600</v>
      </c>
      <c r="S134" s="122" t="s">
        <v>94</v>
      </c>
      <c r="T134" s="122" t="s">
        <v>94</v>
      </c>
      <c r="U134" s="122" t="s">
        <v>94</v>
      </c>
      <c r="V134" s="30"/>
      <c r="W134" s="30"/>
    </row>
    <row r="135" spans="1:23" x14ac:dyDescent="0.25">
      <c r="A135" s="26">
        <v>134</v>
      </c>
      <c r="B135" s="26" t="s">
        <v>1474</v>
      </c>
      <c r="C135" s="30" t="s">
        <v>1850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184</v>
      </c>
      <c r="I135" s="30" t="s">
        <v>185</v>
      </c>
      <c r="J135" s="140">
        <v>44513</v>
      </c>
      <c r="K135" s="30">
        <v>4</v>
      </c>
      <c r="L135" s="30">
        <v>61</v>
      </c>
      <c r="M135" s="30">
        <v>61</v>
      </c>
      <c r="N135" s="23">
        <f>((M135*14000)+(M135*14000)*10%)+8250+((0*150))</f>
        <v>947650</v>
      </c>
      <c r="O135" s="21">
        <f t="shared" si="170"/>
        <v>73810</v>
      </c>
      <c r="P135" s="21">
        <f t="shared" si="171"/>
        <v>127257</v>
      </c>
      <c r="Q135" s="21">
        <f t="shared" si="172"/>
        <v>30500</v>
      </c>
      <c r="R135" s="14">
        <f t="shared" si="173"/>
        <v>1179217</v>
      </c>
      <c r="S135" s="122" t="s">
        <v>94</v>
      </c>
      <c r="T135" s="122" t="s">
        <v>94</v>
      </c>
      <c r="U135" s="122" t="s">
        <v>94</v>
      </c>
      <c r="V135" s="30"/>
      <c r="W135" s="30"/>
    </row>
    <row r="136" spans="1:23" x14ac:dyDescent="0.25">
      <c r="A136" s="26">
        <v>135</v>
      </c>
      <c r="B136" s="26" t="s">
        <v>1474</v>
      </c>
      <c r="C136" s="30" t="s">
        <v>1851</v>
      </c>
      <c r="D136" s="26" t="s">
        <v>29</v>
      </c>
      <c r="E136" s="30" t="s">
        <v>815</v>
      </c>
      <c r="F136" s="30" t="s">
        <v>23</v>
      </c>
      <c r="G136" s="30" t="s">
        <v>29</v>
      </c>
      <c r="H136" s="30" t="s">
        <v>1197</v>
      </c>
      <c r="I136" s="30" t="s">
        <v>128</v>
      </c>
      <c r="J136" s="140">
        <v>44513</v>
      </c>
      <c r="K136" s="30">
        <v>6</v>
      </c>
      <c r="L136" s="30">
        <v>96</v>
      </c>
      <c r="M136" s="30">
        <v>96</v>
      </c>
      <c r="N136" s="23">
        <f>((M136*46400)+(M136*46400)*10%)+8250+((0*150))</f>
        <v>4908090</v>
      </c>
      <c r="O136" s="21">
        <f t="shared" ref="O136" si="174">M136*1210</f>
        <v>116160</v>
      </c>
      <c r="P136" s="21">
        <f t="shared" ref="P136" si="175">(M136*2037)+3000</f>
        <v>198552</v>
      </c>
      <c r="Q136" s="21">
        <f t="shared" ref="Q136" si="176">M136*2000</f>
        <v>192000</v>
      </c>
      <c r="R136" s="14">
        <f t="shared" ref="R136" si="177">SUM(N136:Q136)</f>
        <v>5414802</v>
      </c>
      <c r="S136" s="122" t="s">
        <v>94</v>
      </c>
      <c r="T136" s="122" t="s">
        <v>94</v>
      </c>
      <c r="U136" s="122" t="s">
        <v>94</v>
      </c>
      <c r="V136" s="30"/>
      <c r="W136" s="30"/>
    </row>
    <row r="137" spans="1:23" x14ac:dyDescent="0.25">
      <c r="A137" s="26">
        <v>136</v>
      </c>
      <c r="B137" s="26" t="s">
        <v>1474</v>
      </c>
      <c r="C137" s="30" t="s">
        <v>1852</v>
      </c>
      <c r="D137" s="26" t="s">
        <v>29</v>
      </c>
      <c r="E137" s="30" t="s">
        <v>1503</v>
      </c>
      <c r="F137" s="30" t="s">
        <v>23</v>
      </c>
      <c r="G137" s="30" t="s">
        <v>29</v>
      </c>
      <c r="H137" s="30" t="s">
        <v>171</v>
      </c>
      <c r="I137" s="30" t="s">
        <v>246</v>
      </c>
      <c r="J137" s="140">
        <v>44513</v>
      </c>
      <c r="K137" s="30">
        <v>13</v>
      </c>
      <c r="L137" s="30">
        <v>344</v>
      </c>
      <c r="M137" s="30">
        <v>344</v>
      </c>
      <c r="N137" s="23">
        <f>((M137*12000)+(M137*12000)*10%)+8250+((0*150))</f>
        <v>4549050</v>
      </c>
      <c r="O137" s="21">
        <f t="shared" ref="O137:O138" si="178">M137*1210</f>
        <v>416240</v>
      </c>
      <c r="P137" s="21">
        <f t="shared" ref="P137:P138" si="179">(M137*2037)+3000</f>
        <v>703728</v>
      </c>
      <c r="Q137" s="21">
        <f>M137*2100</f>
        <v>722400</v>
      </c>
      <c r="R137" s="14">
        <f t="shared" ref="R137:R138" si="180">SUM(N137:Q137)</f>
        <v>6391418</v>
      </c>
      <c r="S137" s="122" t="s">
        <v>94</v>
      </c>
      <c r="T137" s="122" t="s">
        <v>94</v>
      </c>
      <c r="U137" s="122" t="s">
        <v>94</v>
      </c>
      <c r="V137" s="30"/>
      <c r="W137" s="30"/>
    </row>
    <row r="138" spans="1:23" x14ac:dyDescent="0.25">
      <c r="A138" s="26">
        <v>137</v>
      </c>
      <c r="B138" s="26" t="s">
        <v>1474</v>
      </c>
      <c r="C138" s="30" t="s">
        <v>1853</v>
      </c>
      <c r="D138" s="26" t="s">
        <v>29</v>
      </c>
      <c r="E138" s="30" t="s">
        <v>631</v>
      </c>
      <c r="F138" s="30" t="s">
        <v>23</v>
      </c>
      <c r="G138" s="30" t="s">
        <v>29</v>
      </c>
      <c r="H138" s="30" t="s">
        <v>171</v>
      </c>
      <c r="I138" s="30" t="s">
        <v>246</v>
      </c>
      <c r="J138" s="140">
        <v>44513</v>
      </c>
      <c r="K138" s="30">
        <v>6</v>
      </c>
      <c r="L138" s="30">
        <v>103</v>
      </c>
      <c r="M138" s="30">
        <v>103</v>
      </c>
      <c r="N138" s="23">
        <f>((M138*12000)+(M138*12000)*10%)+8250+((0*150))</f>
        <v>1367850</v>
      </c>
      <c r="O138" s="21">
        <f t="shared" si="178"/>
        <v>124630</v>
      </c>
      <c r="P138" s="21">
        <f t="shared" si="179"/>
        <v>212811</v>
      </c>
      <c r="Q138" s="21">
        <f t="shared" ref="Q138" si="181">M138*500</f>
        <v>51500</v>
      </c>
      <c r="R138" s="14">
        <f t="shared" si="180"/>
        <v>1756791</v>
      </c>
      <c r="S138" s="122" t="s">
        <v>94</v>
      </c>
      <c r="T138" s="122" t="s">
        <v>94</v>
      </c>
      <c r="U138" s="122" t="s">
        <v>94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1854</v>
      </c>
      <c r="D139" s="26" t="s">
        <v>29</v>
      </c>
      <c r="E139" s="30" t="s">
        <v>1503</v>
      </c>
      <c r="F139" s="30" t="s">
        <v>23</v>
      </c>
      <c r="G139" s="30" t="s">
        <v>29</v>
      </c>
      <c r="H139" s="30" t="s">
        <v>494</v>
      </c>
      <c r="I139" s="30" t="s">
        <v>1548</v>
      </c>
      <c r="J139" s="140">
        <v>44513</v>
      </c>
      <c r="K139" s="30">
        <v>1</v>
      </c>
      <c r="L139" s="30">
        <v>4</v>
      </c>
      <c r="M139" s="30">
        <v>10</v>
      </c>
      <c r="N139" s="23">
        <f>((M139*53500)+(M139*53500)*10%)+8250+((M139*0))</f>
        <v>596750</v>
      </c>
      <c r="O139" s="21">
        <f t="shared" ref="O139:O140" si="182">M139*1210</f>
        <v>12100</v>
      </c>
      <c r="P139" s="21">
        <f t="shared" ref="P139:P140" si="183">(M139*2037)+3000</f>
        <v>23370</v>
      </c>
      <c r="Q139" s="21">
        <f>M139*2100</f>
        <v>21000</v>
      </c>
      <c r="R139" s="14">
        <f t="shared" ref="R139:R140" si="184">SUM(N139:Q139)</f>
        <v>653220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x14ac:dyDescent="0.25">
      <c r="A140" s="26">
        <v>139</v>
      </c>
      <c r="B140" s="26" t="s">
        <v>1475</v>
      </c>
      <c r="C140" s="30" t="s">
        <v>1855</v>
      </c>
      <c r="D140" s="26" t="s">
        <v>29</v>
      </c>
      <c r="E140" s="30" t="s">
        <v>815</v>
      </c>
      <c r="F140" s="30" t="s">
        <v>23</v>
      </c>
      <c r="G140" s="30" t="s">
        <v>29</v>
      </c>
      <c r="H140" s="30" t="s">
        <v>50</v>
      </c>
      <c r="I140" s="30" t="s">
        <v>58</v>
      </c>
      <c r="J140" s="140">
        <v>44513</v>
      </c>
      <c r="K140" s="30">
        <v>4</v>
      </c>
      <c r="L140" s="30">
        <v>59</v>
      </c>
      <c r="M140" s="30">
        <v>59</v>
      </c>
      <c r="N140" s="23">
        <f>((M140*31000)+(M140*31000)*10%)+8250+((0*150))</f>
        <v>2020150</v>
      </c>
      <c r="O140" s="21">
        <f t="shared" si="182"/>
        <v>71390</v>
      </c>
      <c r="P140" s="21">
        <f t="shared" si="183"/>
        <v>123183</v>
      </c>
      <c r="Q140" s="21">
        <f t="shared" ref="Q140" si="185">M140*2000</f>
        <v>118000</v>
      </c>
      <c r="R140" s="14">
        <f t="shared" si="184"/>
        <v>2332723</v>
      </c>
      <c r="S140" s="122" t="s">
        <v>94</v>
      </c>
      <c r="T140" s="122" t="s">
        <v>94</v>
      </c>
      <c r="U140" s="122" t="s">
        <v>94</v>
      </c>
      <c r="V140" s="30"/>
      <c r="W140" s="30"/>
    </row>
    <row r="141" spans="1:23" x14ac:dyDescent="0.25">
      <c r="A141" s="26">
        <v>140</v>
      </c>
      <c r="B141" s="26" t="s">
        <v>1475</v>
      </c>
      <c r="C141" s="30" t="s">
        <v>1856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210</v>
      </c>
      <c r="I141" s="30" t="s">
        <v>1002</v>
      </c>
      <c r="J141" s="140">
        <v>44513</v>
      </c>
      <c r="K141" s="30">
        <v>1</v>
      </c>
      <c r="L141" s="30">
        <v>8</v>
      </c>
      <c r="M141" s="30">
        <v>10</v>
      </c>
      <c r="N141" s="23">
        <f>((M141*8500)+(M141*8500)*10%)+8250+((0*150))</f>
        <v>101750</v>
      </c>
      <c r="O141" s="21">
        <f t="shared" ref="O141:O145" si="186">M141*1210</f>
        <v>12100</v>
      </c>
      <c r="P141" s="21">
        <f t="shared" ref="P141:P145" si="187">(M141*2037)+3000</f>
        <v>23370</v>
      </c>
      <c r="Q141" s="21">
        <f t="shared" ref="Q141:Q143" si="188">M141*2000</f>
        <v>20000</v>
      </c>
      <c r="R141" s="14">
        <f t="shared" ref="R141:R145" si="189">SUM(N141:Q141)</f>
        <v>157220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1857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231</v>
      </c>
      <c r="I142" s="30" t="s">
        <v>583</v>
      </c>
      <c r="J142" s="140">
        <v>44514</v>
      </c>
      <c r="K142" s="30">
        <v>5</v>
      </c>
      <c r="L142" s="30">
        <v>59</v>
      </c>
      <c r="M142" s="30">
        <v>59</v>
      </c>
      <c r="N142" s="23">
        <f>((M142*24000)+(M142*24000)*10%)+8250+((0*165))</f>
        <v>1565850</v>
      </c>
      <c r="O142" s="21">
        <f t="shared" si="186"/>
        <v>71390</v>
      </c>
      <c r="P142" s="21">
        <f t="shared" si="187"/>
        <v>123183</v>
      </c>
      <c r="Q142" s="21">
        <f t="shared" si="188"/>
        <v>118000</v>
      </c>
      <c r="R142" s="14">
        <f t="shared" si="189"/>
        <v>1878423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x14ac:dyDescent="0.25">
      <c r="A143" s="26">
        <v>142</v>
      </c>
      <c r="B143" s="26" t="s">
        <v>1474</v>
      </c>
      <c r="C143" s="30" t="s">
        <v>1858</v>
      </c>
      <c r="D143" s="26" t="s">
        <v>29</v>
      </c>
      <c r="E143" s="30" t="s">
        <v>815</v>
      </c>
      <c r="F143" s="30" t="s">
        <v>23</v>
      </c>
      <c r="G143" s="30" t="s">
        <v>29</v>
      </c>
      <c r="H143" s="30" t="s">
        <v>713</v>
      </c>
      <c r="I143" s="30" t="s">
        <v>714</v>
      </c>
      <c r="J143" s="140">
        <v>44514</v>
      </c>
      <c r="K143" s="30">
        <v>1</v>
      </c>
      <c r="L143" s="30">
        <v>8</v>
      </c>
      <c r="M143" s="30">
        <v>11</v>
      </c>
      <c r="N143" s="23">
        <f>((M143*14000)+(M143*14000)*10%)+8250+((0*150))</f>
        <v>177650</v>
      </c>
      <c r="O143" s="21">
        <f t="shared" si="186"/>
        <v>13310</v>
      </c>
      <c r="P143" s="21">
        <f t="shared" si="187"/>
        <v>25407</v>
      </c>
      <c r="Q143" s="21">
        <f t="shared" si="188"/>
        <v>22000</v>
      </c>
      <c r="R143" s="14">
        <f t="shared" si="189"/>
        <v>238367</v>
      </c>
      <c r="S143" s="122" t="s">
        <v>94</v>
      </c>
      <c r="T143" s="122" t="s">
        <v>94</v>
      </c>
      <c r="U143" s="122" t="s">
        <v>94</v>
      </c>
      <c r="V143" s="30"/>
      <c r="W143" s="30"/>
    </row>
    <row r="144" spans="1:23" x14ac:dyDescent="0.25">
      <c r="A144" s="26">
        <v>143</v>
      </c>
      <c r="B144" s="26" t="s">
        <v>1474</v>
      </c>
      <c r="C144" s="30" t="s">
        <v>1864</v>
      </c>
      <c r="D144" s="26" t="s">
        <v>29</v>
      </c>
      <c r="E144" s="30" t="s">
        <v>631</v>
      </c>
      <c r="F144" s="30" t="s">
        <v>23</v>
      </c>
      <c r="G144" s="30" t="s">
        <v>29</v>
      </c>
      <c r="H144" s="30" t="s">
        <v>104</v>
      </c>
      <c r="I144" s="30" t="s">
        <v>105</v>
      </c>
      <c r="J144" s="140">
        <v>44515</v>
      </c>
      <c r="K144" s="30">
        <v>4</v>
      </c>
      <c r="L144" s="30">
        <v>131</v>
      </c>
      <c r="M144" s="30">
        <v>131</v>
      </c>
      <c r="N144" s="23">
        <f>((M144*35000)+(M144*35000)*10%)+8250+((M144*165))</f>
        <v>5073365</v>
      </c>
      <c r="O144" s="21">
        <f t="shared" si="186"/>
        <v>158510</v>
      </c>
      <c r="P144" s="21">
        <f t="shared" si="187"/>
        <v>269847</v>
      </c>
      <c r="Q144" s="21">
        <f>M144*500</f>
        <v>65500</v>
      </c>
      <c r="R144" s="14">
        <f t="shared" si="189"/>
        <v>5567222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30" t="s">
        <v>1865</v>
      </c>
      <c r="D145" s="26" t="s">
        <v>29</v>
      </c>
      <c r="E145" s="30" t="s">
        <v>631</v>
      </c>
      <c r="F145" s="30" t="s">
        <v>23</v>
      </c>
      <c r="G145" s="30" t="s">
        <v>29</v>
      </c>
      <c r="H145" s="30" t="s">
        <v>64</v>
      </c>
      <c r="I145" s="30" t="s">
        <v>818</v>
      </c>
      <c r="J145" s="140">
        <v>44516</v>
      </c>
      <c r="K145" s="30">
        <v>1</v>
      </c>
      <c r="L145" s="30">
        <v>8</v>
      </c>
      <c r="M145" s="30">
        <v>17</v>
      </c>
      <c r="N145" s="23">
        <f>((M145*14400)+(M145*14400)*10%)+8250+((0*150))</f>
        <v>277530</v>
      </c>
      <c r="O145" s="21">
        <f t="shared" si="186"/>
        <v>20570</v>
      </c>
      <c r="P145" s="21">
        <f t="shared" si="187"/>
        <v>37629</v>
      </c>
      <c r="Q145" s="21">
        <f t="shared" ref="Q145" si="190">M145*500</f>
        <v>8500</v>
      </c>
      <c r="R145" s="14">
        <f t="shared" si="189"/>
        <v>344229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x14ac:dyDescent="0.25">
      <c r="A146" s="26">
        <v>145</v>
      </c>
      <c r="B146" s="26" t="s">
        <v>1474</v>
      </c>
      <c r="C146" s="30" t="s">
        <v>1866</v>
      </c>
      <c r="D146" s="26" t="s">
        <v>29</v>
      </c>
      <c r="E146" s="30" t="s">
        <v>631</v>
      </c>
      <c r="F146" s="30" t="s">
        <v>23</v>
      </c>
      <c r="G146" s="30" t="s">
        <v>29</v>
      </c>
      <c r="H146" s="30" t="s">
        <v>24</v>
      </c>
      <c r="I146" s="30" t="s">
        <v>138</v>
      </c>
      <c r="J146" s="140">
        <v>44516</v>
      </c>
      <c r="K146" s="30">
        <v>3</v>
      </c>
      <c r="L146" s="30">
        <v>52</v>
      </c>
      <c r="M146" s="30">
        <v>52</v>
      </c>
      <c r="N146" s="23">
        <f>((M146*22000)+(M146*22000)*10%)+8250+((M146*165))</f>
        <v>1275230</v>
      </c>
      <c r="O146" s="21">
        <f t="shared" ref="O146" si="191">M146*1210</f>
        <v>62920</v>
      </c>
      <c r="P146" s="21">
        <f t="shared" ref="P146" si="192">(M146*2037)+3000</f>
        <v>108924</v>
      </c>
      <c r="Q146" s="21">
        <f>M146*500</f>
        <v>26000</v>
      </c>
      <c r="R146" s="14">
        <f t="shared" ref="R146" si="193">SUM(N146:Q146)</f>
        <v>1473074</v>
      </c>
      <c r="S146" s="122" t="s">
        <v>94</v>
      </c>
      <c r="T146" s="122" t="s">
        <v>94</v>
      </c>
      <c r="U146" s="122" t="s">
        <v>94</v>
      </c>
      <c r="V146" s="30"/>
      <c r="W146" s="30"/>
    </row>
    <row r="147" spans="1:23" x14ac:dyDescent="0.25">
      <c r="A147" s="26">
        <v>146</v>
      </c>
      <c r="B147" s="26" t="s">
        <v>1474</v>
      </c>
      <c r="C147" s="30" t="s">
        <v>1867</v>
      </c>
      <c r="D147" s="26" t="s">
        <v>29</v>
      </c>
      <c r="E147" s="30" t="s">
        <v>815</v>
      </c>
      <c r="F147" s="30" t="s">
        <v>23</v>
      </c>
      <c r="G147" s="30" t="s">
        <v>29</v>
      </c>
      <c r="H147" s="30" t="s">
        <v>281</v>
      </c>
      <c r="I147" s="30" t="s">
        <v>998</v>
      </c>
      <c r="J147" s="140">
        <v>44516</v>
      </c>
      <c r="K147" s="30">
        <v>2</v>
      </c>
      <c r="L147" s="30">
        <v>19</v>
      </c>
      <c r="M147" s="30">
        <v>19</v>
      </c>
      <c r="N147" s="23">
        <f>((M147*14000)+(M147*14000)*10%)+8250+((0*150))</f>
        <v>300850</v>
      </c>
      <c r="O147" s="21">
        <f t="shared" ref="O147:O148" si="194">M147*1210</f>
        <v>22990</v>
      </c>
      <c r="P147" s="21">
        <f t="shared" ref="P147:P148" si="195">(M147*2037)+3000</f>
        <v>41703</v>
      </c>
      <c r="Q147" s="21">
        <f t="shared" ref="Q147:Q148" si="196">M147*2000</f>
        <v>38000</v>
      </c>
      <c r="R147" s="14">
        <f t="shared" ref="R147:R148" si="197">SUM(N147:Q147)</f>
        <v>403543</v>
      </c>
      <c r="S147" s="122" t="s">
        <v>94</v>
      </c>
      <c r="T147" s="122" t="s">
        <v>94</v>
      </c>
      <c r="U147" s="122" t="s">
        <v>94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1868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263</v>
      </c>
      <c r="I148" s="30" t="s">
        <v>279</v>
      </c>
      <c r="J148" s="140">
        <v>44516</v>
      </c>
      <c r="K148" s="30">
        <v>1</v>
      </c>
      <c r="L148" s="30">
        <v>17</v>
      </c>
      <c r="M148" s="30">
        <v>18</v>
      </c>
      <c r="N148" s="23">
        <f>((M148*10500)+(M148*10500)*10%)+8250+((0*150))</f>
        <v>216150</v>
      </c>
      <c r="O148" s="21">
        <f t="shared" si="194"/>
        <v>21780</v>
      </c>
      <c r="P148" s="21">
        <f t="shared" si="195"/>
        <v>39666</v>
      </c>
      <c r="Q148" s="21">
        <f t="shared" si="196"/>
        <v>36000</v>
      </c>
      <c r="R148" s="14">
        <f t="shared" si="197"/>
        <v>313596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x14ac:dyDescent="0.25">
      <c r="A149" s="26">
        <v>148</v>
      </c>
      <c r="B149" s="26" t="s">
        <v>1474</v>
      </c>
      <c r="C149" s="30" t="s">
        <v>1869</v>
      </c>
      <c r="D149" s="26" t="s">
        <v>29</v>
      </c>
      <c r="E149" s="30" t="s">
        <v>815</v>
      </c>
      <c r="F149" s="30" t="s">
        <v>23</v>
      </c>
      <c r="G149" s="30" t="s">
        <v>29</v>
      </c>
      <c r="H149" s="30" t="s">
        <v>235</v>
      </c>
      <c r="I149" s="30" t="s">
        <v>236</v>
      </c>
      <c r="J149" s="140">
        <v>44516</v>
      </c>
      <c r="K149" s="30">
        <v>1</v>
      </c>
      <c r="L149" s="30">
        <v>9</v>
      </c>
      <c r="M149" s="30">
        <v>10</v>
      </c>
      <c r="N149" s="23">
        <f>((M149*35500)+(M149*35500)*10%)+8250+((M149*165))</f>
        <v>400400</v>
      </c>
      <c r="O149" s="21">
        <f t="shared" ref="O149:O151" si="198">M149*1210</f>
        <v>12100</v>
      </c>
      <c r="P149" s="21">
        <f t="shared" ref="P149:P151" si="199">(M149*2037)+3000</f>
        <v>23370</v>
      </c>
      <c r="Q149" s="21">
        <f t="shared" ref="Q149" si="200">M149*2000</f>
        <v>20000</v>
      </c>
      <c r="R149" s="14">
        <f t="shared" ref="R149:R151" si="201">SUM(N149:Q149)</f>
        <v>455870</v>
      </c>
      <c r="S149" s="122" t="s">
        <v>94</v>
      </c>
      <c r="T149" s="122" t="s">
        <v>94</v>
      </c>
      <c r="U149" s="122" t="s">
        <v>94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1870</v>
      </c>
      <c r="D150" s="26" t="s">
        <v>29</v>
      </c>
      <c r="E150" s="30" t="s">
        <v>631</v>
      </c>
      <c r="F150" s="30" t="s">
        <v>23</v>
      </c>
      <c r="G150" s="30" t="s">
        <v>29</v>
      </c>
      <c r="H150" s="30" t="s">
        <v>79</v>
      </c>
      <c r="I150" s="30" t="s">
        <v>725</v>
      </c>
      <c r="J150" s="140">
        <v>44516</v>
      </c>
      <c r="K150" s="30">
        <v>10</v>
      </c>
      <c r="L150" s="30">
        <v>106</v>
      </c>
      <c r="M150" s="30">
        <v>106</v>
      </c>
      <c r="N150" s="23">
        <f t="shared" ref="N150:N151" si="202">((M150*15000)+(M150*15000)*10%)+8250+((0*150))</f>
        <v>1757250</v>
      </c>
      <c r="O150" s="21">
        <f t="shared" si="198"/>
        <v>128260</v>
      </c>
      <c r="P150" s="21">
        <f t="shared" si="199"/>
        <v>218922</v>
      </c>
      <c r="Q150" s="21">
        <f t="shared" ref="Q150:Q151" si="203">M150*500</f>
        <v>53000</v>
      </c>
      <c r="R150" s="14">
        <f t="shared" si="201"/>
        <v>2157432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x14ac:dyDescent="0.25">
      <c r="A151" s="26">
        <v>150</v>
      </c>
      <c r="B151" s="26" t="s">
        <v>1474</v>
      </c>
      <c r="C151" s="30" t="s">
        <v>1871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44516</v>
      </c>
      <c r="K151" s="30">
        <v>6</v>
      </c>
      <c r="L151" s="30">
        <v>44</v>
      </c>
      <c r="M151" s="30">
        <v>56</v>
      </c>
      <c r="N151" s="23">
        <f t="shared" si="202"/>
        <v>932250</v>
      </c>
      <c r="O151" s="21">
        <f t="shared" si="198"/>
        <v>67760</v>
      </c>
      <c r="P151" s="21">
        <f t="shared" si="199"/>
        <v>117072</v>
      </c>
      <c r="Q151" s="21">
        <f t="shared" si="203"/>
        <v>28000</v>
      </c>
      <c r="R151" s="14">
        <f t="shared" si="201"/>
        <v>1145082</v>
      </c>
      <c r="S151" s="122" t="s">
        <v>94</v>
      </c>
      <c r="T151" s="122" t="s">
        <v>94</v>
      </c>
      <c r="U151" s="122" t="s">
        <v>94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1872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112</v>
      </c>
      <c r="I152" s="30" t="s">
        <v>997</v>
      </c>
      <c r="J152" s="140">
        <v>44516</v>
      </c>
      <c r="K152" s="30">
        <v>3</v>
      </c>
      <c r="L152" s="30">
        <v>31</v>
      </c>
      <c r="M152" s="30">
        <v>31</v>
      </c>
      <c r="N152" s="23">
        <f>((M152*41500)+(M152*41500)*10%)+8250+((M152*165))</f>
        <v>1428515</v>
      </c>
      <c r="O152" s="21">
        <f t="shared" ref="O152" si="204">M152*1210</f>
        <v>37510</v>
      </c>
      <c r="P152" s="21">
        <f t="shared" ref="P152" si="205">(M152*2037)+3000</f>
        <v>66147</v>
      </c>
      <c r="Q152" s="21">
        <f t="shared" ref="Q152" si="206">M152*2000</f>
        <v>62000</v>
      </c>
      <c r="R152" s="14">
        <f t="shared" ref="R152" si="207">SUM(N152:Q152)</f>
        <v>1594172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1474</v>
      </c>
      <c r="C153" s="30" t="s">
        <v>1873</v>
      </c>
      <c r="D153" s="26" t="s">
        <v>29</v>
      </c>
      <c r="E153" s="30" t="s">
        <v>1503</v>
      </c>
      <c r="F153" s="30" t="s">
        <v>23</v>
      </c>
      <c r="G153" s="30" t="s">
        <v>29</v>
      </c>
      <c r="H153" s="30" t="s">
        <v>112</v>
      </c>
      <c r="I153" s="30" t="s">
        <v>997</v>
      </c>
      <c r="J153" s="140">
        <v>44516</v>
      </c>
      <c r="K153" s="30">
        <v>1</v>
      </c>
      <c r="L153" s="30">
        <v>22</v>
      </c>
      <c r="M153" s="30">
        <v>22</v>
      </c>
      <c r="N153" s="23">
        <f>((M153*41500)+(M153*41500)*10%)+8250+((M153*165))</f>
        <v>1016180</v>
      </c>
      <c r="O153" s="21">
        <f t="shared" ref="O153:O156" si="208">M153*1210</f>
        <v>26620</v>
      </c>
      <c r="P153" s="21">
        <f t="shared" ref="P153:P156" si="209">(M153*2037)+3000</f>
        <v>47814</v>
      </c>
      <c r="Q153" s="21">
        <f>M153*2100</f>
        <v>46200</v>
      </c>
      <c r="R153" s="14">
        <f t="shared" ref="R153:R156" si="210">SUM(N153:Q153)</f>
        <v>1136814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1474</v>
      </c>
      <c r="C154" s="30" t="s">
        <v>1874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1197</v>
      </c>
      <c r="I154" s="30" t="s">
        <v>128</v>
      </c>
      <c r="J154" s="140">
        <v>44516</v>
      </c>
      <c r="K154" s="30">
        <v>3</v>
      </c>
      <c r="L154" s="30">
        <v>41</v>
      </c>
      <c r="M154" s="30">
        <v>41</v>
      </c>
      <c r="N154" s="23">
        <f>((M154*46400)+(M154*46400)*10%)+8250+((0*150))</f>
        <v>2100890</v>
      </c>
      <c r="O154" s="21">
        <f t="shared" si="208"/>
        <v>49610</v>
      </c>
      <c r="P154" s="21">
        <f t="shared" si="209"/>
        <v>86517</v>
      </c>
      <c r="Q154" s="21">
        <f t="shared" ref="Q154:Q155" si="211">M154*2000</f>
        <v>82000</v>
      </c>
      <c r="R154" s="14">
        <f t="shared" si="210"/>
        <v>2319017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1474</v>
      </c>
      <c r="C155" s="30" t="s">
        <v>1875</v>
      </c>
      <c r="D155" s="26" t="s">
        <v>29</v>
      </c>
      <c r="E155" s="30" t="s">
        <v>574</v>
      </c>
      <c r="F155" s="30" t="s">
        <v>23</v>
      </c>
      <c r="G155" s="30" t="s">
        <v>29</v>
      </c>
      <c r="H155" s="30" t="s">
        <v>263</v>
      </c>
      <c r="I155" s="30" t="s">
        <v>264</v>
      </c>
      <c r="J155" s="140">
        <v>44516</v>
      </c>
      <c r="K155" s="30">
        <v>1</v>
      </c>
      <c r="L155" s="30">
        <v>9</v>
      </c>
      <c r="M155" s="30">
        <v>10</v>
      </c>
      <c r="N155" s="23">
        <f>((M155*10500)+(M155*10500)*10%)+8250+((0*150))</f>
        <v>123750</v>
      </c>
      <c r="O155" s="21">
        <f t="shared" si="208"/>
        <v>12100</v>
      </c>
      <c r="P155" s="21">
        <f t="shared" si="209"/>
        <v>23370</v>
      </c>
      <c r="Q155" s="21">
        <f>M155*2500</f>
        <v>25000</v>
      </c>
      <c r="R155" s="14">
        <f t="shared" si="210"/>
        <v>184220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x14ac:dyDescent="0.25">
      <c r="A156" s="26">
        <v>155</v>
      </c>
      <c r="B156" s="26" t="s">
        <v>1475</v>
      </c>
      <c r="C156" s="30" t="s">
        <v>1876</v>
      </c>
      <c r="D156" s="26" t="s">
        <v>29</v>
      </c>
      <c r="E156" s="30" t="s">
        <v>574</v>
      </c>
      <c r="F156" s="30" t="s">
        <v>23</v>
      </c>
      <c r="G156" s="30" t="s">
        <v>29</v>
      </c>
      <c r="H156" s="30" t="s">
        <v>241</v>
      </c>
      <c r="I156" s="30" t="s">
        <v>1472</v>
      </c>
      <c r="J156" s="140">
        <v>44516</v>
      </c>
      <c r="K156" s="30">
        <v>1</v>
      </c>
      <c r="L156" s="30">
        <v>8</v>
      </c>
      <c r="M156" s="30">
        <v>13</v>
      </c>
      <c r="N156" s="23">
        <f>((M156*27500)+(M156*27500)*10%)+8250+((M156*165))</f>
        <v>403645</v>
      </c>
      <c r="O156" s="21">
        <f t="shared" si="208"/>
        <v>15730</v>
      </c>
      <c r="P156" s="21">
        <f t="shared" si="209"/>
        <v>29481</v>
      </c>
      <c r="Q156" s="21">
        <f>M156*1100</f>
        <v>14300</v>
      </c>
      <c r="R156" s="14">
        <f t="shared" si="210"/>
        <v>463156</v>
      </c>
      <c r="S156" s="122" t="s">
        <v>94</v>
      </c>
      <c r="T156" s="122" t="s">
        <v>94</v>
      </c>
      <c r="U156" s="122" t="s">
        <v>94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1877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24</v>
      </c>
      <c r="I157" s="30" t="s">
        <v>138</v>
      </c>
      <c r="J157" s="140">
        <v>44516</v>
      </c>
      <c r="K157" s="30">
        <v>2</v>
      </c>
      <c r="L157" s="30">
        <v>41</v>
      </c>
      <c r="M157" s="30">
        <v>41</v>
      </c>
      <c r="N157" s="23">
        <f>((M157*22000)+(M157*22000)*10%)+8250+((M157*150))</f>
        <v>1006600</v>
      </c>
      <c r="O157" s="21">
        <f t="shared" ref="O157:O159" si="212">M157*1210</f>
        <v>49610</v>
      </c>
      <c r="P157" s="21">
        <f t="shared" ref="P157:P159" si="213">(M157*2037)+3000</f>
        <v>86517</v>
      </c>
      <c r="Q157" s="21">
        <f t="shared" ref="Q157:Q159" si="214">M157*2000</f>
        <v>82000</v>
      </c>
      <c r="R157" s="14">
        <f t="shared" ref="R157:R159" si="215">SUM(N157:Q157)</f>
        <v>1224727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x14ac:dyDescent="0.25">
      <c r="A158" s="26">
        <v>157</v>
      </c>
      <c r="B158" s="26" t="s">
        <v>1475</v>
      </c>
      <c r="C158" s="30" t="s">
        <v>1878</v>
      </c>
      <c r="D158" s="26" t="s">
        <v>29</v>
      </c>
      <c r="E158" s="30" t="s">
        <v>815</v>
      </c>
      <c r="F158" s="30" t="s">
        <v>23</v>
      </c>
      <c r="G158" s="30" t="s">
        <v>29</v>
      </c>
      <c r="H158" s="30" t="s">
        <v>713</v>
      </c>
      <c r="I158" s="30" t="s">
        <v>1445</v>
      </c>
      <c r="J158" s="140">
        <v>44516</v>
      </c>
      <c r="K158" s="30">
        <v>3</v>
      </c>
      <c r="L158" s="30">
        <v>14</v>
      </c>
      <c r="M158" s="30">
        <v>14</v>
      </c>
      <c r="N158" s="23">
        <f>((M158*14000)+(M158*14000)*10%)+8250+((0*150))</f>
        <v>223850</v>
      </c>
      <c r="O158" s="21">
        <f t="shared" si="212"/>
        <v>16940</v>
      </c>
      <c r="P158" s="21">
        <f t="shared" si="213"/>
        <v>31518</v>
      </c>
      <c r="Q158" s="21">
        <f t="shared" si="214"/>
        <v>28000</v>
      </c>
      <c r="R158" s="14">
        <f t="shared" si="215"/>
        <v>300308</v>
      </c>
      <c r="S158" s="122" t="s">
        <v>94</v>
      </c>
      <c r="T158" s="122" t="s">
        <v>94</v>
      </c>
      <c r="U158" s="122" t="s">
        <v>94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1879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50</v>
      </c>
      <c r="I159" s="30" t="s">
        <v>58</v>
      </c>
      <c r="J159" s="140">
        <v>44516</v>
      </c>
      <c r="K159" s="30">
        <v>1</v>
      </c>
      <c r="L159" s="30">
        <v>1</v>
      </c>
      <c r="M159" s="30">
        <v>10</v>
      </c>
      <c r="N159" s="23">
        <f>((M159*31000)+(M159*31000)*10%)+8250+((0*150))</f>
        <v>349250</v>
      </c>
      <c r="O159" s="21">
        <f t="shared" si="212"/>
        <v>12100</v>
      </c>
      <c r="P159" s="21">
        <f t="shared" si="213"/>
        <v>23370</v>
      </c>
      <c r="Q159" s="21">
        <f t="shared" si="214"/>
        <v>20000</v>
      </c>
      <c r="R159" s="14">
        <f t="shared" si="215"/>
        <v>404720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x14ac:dyDescent="0.25">
      <c r="A160" s="26">
        <v>159</v>
      </c>
      <c r="B160" s="26" t="s">
        <v>1475</v>
      </c>
      <c r="C160" s="30" t="s">
        <v>1880</v>
      </c>
      <c r="D160" s="26" t="s">
        <v>29</v>
      </c>
      <c r="E160" s="30" t="s">
        <v>1503</v>
      </c>
      <c r="F160" s="30" t="s">
        <v>23</v>
      </c>
      <c r="G160" s="30" t="s">
        <v>29</v>
      </c>
      <c r="H160" s="30" t="s">
        <v>112</v>
      </c>
      <c r="I160" s="30" t="s">
        <v>997</v>
      </c>
      <c r="J160" s="140">
        <v>44516</v>
      </c>
      <c r="K160" s="30">
        <v>1</v>
      </c>
      <c r="L160" s="30">
        <v>47</v>
      </c>
      <c r="M160" s="30">
        <v>47</v>
      </c>
      <c r="N160" s="23">
        <f>((M160*41500)+(M160*41500)*10%)+8250+((M160*165))</f>
        <v>2161555</v>
      </c>
      <c r="O160" s="21">
        <f t="shared" ref="O160:O162" si="216">M160*1210</f>
        <v>56870</v>
      </c>
      <c r="P160" s="21">
        <f t="shared" ref="P160:P162" si="217">(M160*2037)+3000</f>
        <v>98739</v>
      </c>
      <c r="Q160" s="21">
        <f>M160*2100</f>
        <v>98700</v>
      </c>
      <c r="R160" s="14">
        <f t="shared" ref="R160:R162" si="218">SUM(N160:Q160)</f>
        <v>2415864</v>
      </c>
      <c r="S160" s="122" t="s">
        <v>94</v>
      </c>
      <c r="T160" s="122" t="s">
        <v>94</v>
      </c>
      <c r="U160" s="122" t="s">
        <v>94</v>
      </c>
      <c r="V160" s="30"/>
      <c r="W160" s="30"/>
    </row>
    <row r="161" spans="1:23" x14ac:dyDescent="0.25">
      <c r="A161" s="26">
        <v>160</v>
      </c>
      <c r="B161" s="26" t="s">
        <v>1475</v>
      </c>
      <c r="C161" s="30" t="s">
        <v>1881</v>
      </c>
      <c r="D161" s="26" t="s">
        <v>29</v>
      </c>
      <c r="E161" s="30" t="s">
        <v>815</v>
      </c>
      <c r="F161" s="30" t="s">
        <v>23</v>
      </c>
      <c r="G161" s="30" t="s">
        <v>29</v>
      </c>
      <c r="H161" s="30" t="s">
        <v>210</v>
      </c>
      <c r="I161" s="30" t="s">
        <v>1002</v>
      </c>
      <c r="J161" s="140">
        <v>44516</v>
      </c>
      <c r="K161" s="30">
        <v>6</v>
      </c>
      <c r="L161" s="30">
        <v>57</v>
      </c>
      <c r="M161" s="30">
        <v>57</v>
      </c>
      <c r="N161" s="23">
        <f>((M161*8500)+(M161*8500)*10%)+8250+((0*150))</f>
        <v>541200</v>
      </c>
      <c r="O161" s="21">
        <f t="shared" si="216"/>
        <v>68970</v>
      </c>
      <c r="P161" s="21">
        <f t="shared" si="217"/>
        <v>119109</v>
      </c>
      <c r="Q161" s="21">
        <f t="shared" ref="Q161" si="219">M161*2000</f>
        <v>114000</v>
      </c>
      <c r="R161" s="14">
        <f t="shared" si="218"/>
        <v>843279</v>
      </c>
      <c r="S161" s="122" t="s">
        <v>94</v>
      </c>
      <c r="T161" s="122" t="s">
        <v>94</v>
      </c>
      <c r="U161" s="122" t="s">
        <v>94</v>
      </c>
      <c r="V161" s="30"/>
      <c r="W161" s="30"/>
    </row>
    <row r="162" spans="1:23" x14ac:dyDescent="0.25">
      <c r="A162" s="26">
        <v>161</v>
      </c>
      <c r="B162" s="26" t="s">
        <v>1475</v>
      </c>
      <c r="C162" s="30" t="s">
        <v>1882</v>
      </c>
      <c r="D162" s="26" t="s">
        <v>29</v>
      </c>
      <c r="E162" s="30" t="s">
        <v>1503</v>
      </c>
      <c r="F162" s="30" t="s">
        <v>23</v>
      </c>
      <c r="G162" s="30" t="s">
        <v>29</v>
      </c>
      <c r="H162" s="30" t="s">
        <v>60</v>
      </c>
      <c r="I162" s="30" t="s">
        <v>816</v>
      </c>
      <c r="J162" s="140">
        <v>44516</v>
      </c>
      <c r="K162" s="30">
        <v>2</v>
      </c>
      <c r="L162" s="30">
        <v>48</v>
      </c>
      <c r="M162" s="30">
        <v>48</v>
      </c>
      <c r="N162" s="23">
        <f>((M162*14500)+(M162*14500)*10%)+8250+((0*165))</f>
        <v>773850</v>
      </c>
      <c r="O162" s="21">
        <f t="shared" si="216"/>
        <v>58080</v>
      </c>
      <c r="P162" s="21">
        <f t="shared" si="217"/>
        <v>100776</v>
      </c>
      <c r="Q162" s="21">
        <f>M162*2100</f>
        <v>100800</v>
      </c>
      <c r="R162" s="14">
        <f t="shared" si="218"/>
        <v>1033506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x14ac:dyDescent="0.25">
      <c r="A163" s="26">
        <v>162</v>
      </c>
      <c r="B163" s="26" t="s">
        <v>1475</v>
      </c>
      <c r="C163" s="30" t="s">
        <v>1883</v>
      </c>
      <c r="D163" s="26" t="s">
        <v>29</v>
      </c>
      <c r="E163" s="30" t="s">
        <v>815</v>
      </c>
      <c r="F163" s="30" t="s">
        <v>23</v>
      </c>
      <c r="G163" s="30" t="s">
        <v>29</v>
      </c>
      <c r="H163" s="30" t="s">
        <v>76</v>
      </c>
      <c r="I163" s="30" t="s">
        <v>1122</v>
      </c>
      <c r="J163" s="140">
        <v>44516</v>
      </c>
      <c r="K163" s="30">
        <v>3</v>
      </c>
      <c r="L163" s="30">
        <v>18</v>
      </c>
      <c r="M163" s="30">
        <v>20</v>
      </c>
      <c r="N163" s="23">
        <f>((M163*19000)+(M163*19000)*10%)+8250+((M163*165))</f>
        <v>429550</v>
      </c>
      <c r="O163" s="21">
        <f t="shared" ref="O163:O164" si="220">M163*1210</f>
        <v>24200</v>
      </c>
      <c r="P163" s="21">
        <f t="shared" ref="P163:P164" si="221">(M163*2037)+3000</f>
        <v>43740</v>
      </c>
      <c r="Q163" s="21">
        <f t="shared" ref="Q163:Q164" si="222">M163*2000</f>
        <v>40000</v>
      </c>
      <c r="R163" s="14">
        <f t="shared" ref="R163:R164" si="223">SUM(N163:Q163)</f>
        <v>537490</v>
      </c>
      <c r="S163" s="122" t="s">
        <v>94</v>
      </c>
      <c r="T163" s="122" t="s">
        <v>94</v>
      </c>
      <c r="U163" s="122" t="s">
        <v>94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1884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76</v>
      </c>
      <c r="I164" s="30" t="s">
        <v>1122</v>
      </c>
      <c r="J164" s="140">
        <v>44517</v>
      </c>
      <c r="K164" s="30">
        <v>2</v>
      </c>
      <c r="L164" s="30">
        <v>21</v>
      </c>
      <c r="M164" s="30">
        <v>21</v>
      </c>
      <c r="N164" s="23">
        <f>((M164*19000)+(M164*19000)*10%)+8250+((M164*165))</f>
        <v>450615</v>
      </c>
      <c r="O164" s="21">
        <f t="shared" si="220"/>
        <v>25410</v>
      </c>
      <c r="P164" s="21">
        <f t="shared" si="221"/>
        <v>45777</v>
      </c>
      <c r="Q164" s="21">
        <f t="shared" si="222"/>
        <v>42000</v>
      </c>
      <c r="R164" s="14">
        <f t="shared" si="223"/>
        <v>563802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1885</v>
      </c>
      <c r="D165" s="26" t="s">
        <v>29</v>
      </c>
      <c r="E165" s="30" t="s">
        <v>1503</v>
      </c>
      <c r="F165" s="30" t="s">
        <v>23</v>
      </c>
      <c r="G165" s="30" t="s">
        <v>29</v>
      </c>
      <c r="H165" s="30" t="s">
        <v>60</v>
      </c>
      <c r="I165" s="30" t="s">
        <v>453</v>
      </c>
      <c r="J165" s="140">
        <v>44517</v>
      </c>
      <c r="K165" s="30">
        <v>1</v>
      </c>
      <c r="L165" s="30">
        <v>49</v>
      </c>
      <c r="M165" s="30">
        <v>49</v>
      </c>
      <c r="N165" s="23">
        <f>((M165*14500)+(M165*14500)*10%)+8250+((0*165))</f>
        <v>789800</v>
      </c>
      <c r="O165" s="21">
        <f t="shared" ref="O165" si="224">M165*1210</f>
        <v>59290</v>
      </c>
      <c r="P165" s="21">
        <f t="shared" ref="P165" si="225">(M165*2037)+3000</f>
        <v>102813</v>
      </c>
      <c r="Q165" s="21">
        <f>M165*2100</f>
        <v>102900</v>
      </c>
      <c r="R165" s="14">
        <f t="shared" ref="R165" si="226">SUM(N165:Q165)</f>
        <v>1054803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x14ac:dyDescent="0.25">
      <c r="A166" s="26">
        <v>165</v>
      </c>
      <c r="B166" s="26" t="s">
        <v>1475</v>
      </c>
      <c r="C166" s="30" t="s">
        <v>1886</v>
      </c>
      <c r="D166" s="26" t="s">
        <v>29</v>
      </c>
      <c r="E166" s="30" t="s">
        <v>1503</v>
      </c>
      <c r="F166" s="30" t="s">
        <v>23</v>
      </c>
      <c r="G166" s="30" t="s">
        <v>29</v>
      </c>
      <c r="H166" s="30" t="s">
        <v>1895</v>
      </c>
      <c r="I166" s="30" t="s">
        <v>1896</v>
      </c>
      <c r="J166" s="140">
        <v>44517</v>
      </c>
      <c r="K166" s="30">
        <v>1</v>
      </c>
      <c r="L166" s="30">
        <v>10</v>
      </c>
      <c r="M166" s="30">
        <v>10</v>
      </c>
      <c r="N166" s="23">
        <f>((M166*10000)+(M166*10000)*10%)+8250+((0*165))</f>
        <v>118250</v>
      </c>
      <c r="O166" s="21">
        <f t="shared" ref="O166:O167" si="227">M166*1210</f>
        <v>12100</v>
      </c>
      <c r="P166" s="21">
        <f t="shared" ref="P166:P167" si="228">(M166*2037)+3000</f>
        <v>23370</v>
      </c>
      <c r="Q166" s="21">
        <f>M166*2100</f>
        <v>21000</v>
      </c>
      <c r="R166" s="14">
        <f t="shared" ref="R166:R167" si="229">SUM(N166:Q166)</f>
        <v>174720</v>
      </c>
      <c r="S166" s="122" t="s">
        <v>94</v>
      </c>
      <c r="T166" s="122" t="s">
        <v>94</v>
      </c>
      <c r="U166" s="122" t="s">
        <v>94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1887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101</v>
      </c>
      <c r="I167" s="30" t="s">
        <v>102</v>
      </c>
      <c r="J167" s="140">
        <v>44517</v>
      </c>
      <c r="K167" s="30">
        <v>1</v>
      </c>
      <c r="L167" s="30">
        <v>7</v>
      </c>
      <c r="M167" s="30">
        <v>10</v>
      </c>
      <c r="N167" s="23">
        <f>((M167*36000)+(M167*36000)*10%)+8250+((M167*165))</f>
        <v>405900</v>
      </c>
      <c r="O167" s="21">
        <f t="shared" si="227"/>
        <v>12100</v>
      </c>
      <c r="P167" s="21">
        <f t="shared" si="228"/>
        <v>23370</v>
      </c>
      <c r="Q167" s="21">
        <f t="shared" ref="Q167" si="230">M167*2000</f>
        <v>20000</v>
      </c>
      <c r="R167" s="14">
        <f t="shared" si="229"/>
        <v>461370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1888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210</v>
      </c>
      <c r="I168" s="30" t="s">
        <v>516</v>
      </c>
      <c r="J168" s="140">
        <v>44517</v>
      </c>
      <c r="K168" s="30">
        <v>1</v>
      </c>
      <c r="L168" s="30">
        <v>7</v>
      </c>
      <c r="M168" s="30">
        <v>10</v>
      </c>
      <c r="N168" s="23">
        <f>((M168*8500)+(M168*8500)*10%)+8250+((0*150))</f>
        <v>101750</v>
      </c>
      <c r="O168" s="21">
        <f t="shared" ref="O168" si="231">M168*1210</f>
        <v>12100</v>
      </c>
      <c r="P168" s="21">
        <f t="shared" ref="P168" si="232">(M168*2037)+3000</f>
        <v>23370</v>
      </c>
      <c r="Q168" s="21">
        <f t="shared" ref="Q168" si="233">M168*2000</f>
        <v>20000</v>
      </c>
      <c r="R168" s="14">
        <f t="shared" ref="R168" si="234">SUM(N168:Q168)</f>
        <v>157220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1474</v>
      </c>
      <c r="C169" s="30" t="s">
        <v>1889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24</v>
      </c>
      <c r="I169" s="30" t="s">
        <v>93</v>
      </c>
      <c r="J169" s="140">
        <v>44517</v>
      </c>
      <c r="K169" s="30">
        <v>4</v>
      </c>
      <c r="L169" s="30">
        <v>65</v>
      </c>
      <c r="M169" s="30">
        <v>65</v>
      </c>
      <c r="N169" s="23">
        <f>((M169*22000)+(M169*22000)*10%)+8250+((M169*150))</f>
        <v>1591000</v>
      </c>
      <c r="O169" s="21">
        <f t="shared" ref="O169:O170" si="235">M169*1210</f>
        <v>78650</v>
      </c>
      <c r="P169" s="21">
        <f t="shared" ref="P169:P170" si="236">(M169*2037)+3000</f>
        <v>135405</v>
      </c>
      <c r="Q169" s="21">
        <f t="shared" ref="Q169" si="237">M169*2000</f>
        <v>130000</v>
      </c>
      <c r="R169" s="14">
        <f t="shared" ref="R169:R170" si="238">SUM(N169:Q169)</f>
        <v>1935055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x14ac:dyDescent="0.25">
      <c r="A170" s="26">
        <v>169</v>
      </c>
      <c r="B170" s="26" t="s">
        <v>1474</v>
      </c>
      <c r="C170" s="30" t="s">
        <v>1890</v>
      </c>
      <c r="D170" s="26" t="s">
        <v>29</v>
      </c>
      <c r="E170" s="30" t="s">
        <v>631</v>
      </c>
      <c r="F170" s="30" t="s">
        <v>23</v>
      </c>
      <c r="G170" s="30" t="s">
        <v>29</v>
      </c>
      <c r="H170" s="30" t="s">
        <v>79</v>
      </c>
      <c r="I170" s="30" t="s">
        <v>89</v>
      </c>
      <c r="J170" s="140">
        <v>44517</v>
      </c>
      <c r="K170" s="30">
        <v>3</v>
      </c>
      <c r="L170" s="30">
        <v>29</v>
      </c>
      <c r="M170" s="30">
        <v>29</v>
      </c>
      <c r="N170" s="23">
        <f>((M170*15000)+(M170*15000)*10%)+8250+((0*150))</f>
        <v>486750</v>
      </c>
      <c r="O170" s="21">
        <f t="shared" si="235"/>
        <v>35090</v>
      </c>
      <c r="P170" s="21">
        <f t="shared" si="236"/>
        <v>62073</v>
      </c>
      <c r="Q170" s="21">
        <f>M170*500</f>
        <v>14500</v>
      </c>
      <c r="R170" s="14">
        <f t="shared" si="238"/>
        <v>598413</v>
      </c>
      <c r="S170" s="122" t="s">
        <v>94</v>
      </c>
      <c r="T170" s="122" t="s">
        <v>94</v>
      </c>
      <c r="U170" s="122" t="s">
        <v>94</v>
      </c>
      <c r="V170" s="30"/>
      <c r="W170" s="30"/>
    </row>
    <row r="171" spans="1:23" x14ac:dyDescent="0.25">
      <c r="A171" s="26">
        <v>170</v>
      </c>
      <c r="B171" s="26" t="s">
        <v>1474</v>
      </c>
      <c r="C171" s="30" t="s">
        <v>1891</v>
      </c>
      <c r="D171" s="26" t="s">
        <v>29</v>
      </c>
      <c r="E171" s="30" t="s">
        <v>815</v>
      </c>
      <c r="F171" s="30" t="s">
        <v>23</v>
      </c>
      <c r="G171" s="30" t="s">
        <v>29</v>
      </c>
      <c r="H171" s="30" t="s">
        <v>281</v>
      </c>
      <c r="I171" s="30" t="s">
        <v>998</v>
      </c>
      <c r="J171" s="140">
        <v>44517</v>
      </c>
      <c r="K171" s="30">
        <v>3</v>
      </c>
      <c r="L171" s="30">
        <v>12</v>
      </c>
      <c r="M171" s="30">
        <v>12</v>
      </c>
      <c r="N171" s="23">
        <f>((M171*14000)+(M171*14000)*10%)+8250+((0*150))</f>
        <v>193050</v>
      </c>
      <c r="O171" s="21">
        <f t="shared" ref="O171:O172" si="239">M171*1210</f>
        <v>14520</v>
      </c>
      <c r="P171" s="21">
        <f t="shared" ref="P171:P172" si="240">(M171*2037)+3000</f>
        <v>27444</v>
      </c>
      <c r="Q171" s="21">
        <f t="shared" ref="Q171:Q172" si="241">M171*2000</f>
        <v>24000</v>
      </c>
      <c r="R171" s="14">
        <f t="shared" ref="R171:R172" si="242">SUM(N171:Q171)</f>
        <v>259014</v>
      </c>
      <c r="S171" s="122" t="s">
        <v>94</v>
      </c>
      <c r="T171" s="122" t="s">
        <v>94</v>
      </c>
      <c r="U171" s="122" t="s">
        <v>94</v>
      </c>
      <c r="V171" s="30"/>
      <c r="W171" s="30"/>
    </row>
    <row r="172" spans="1:23" x14ac:dyDescent="0.25">
      <c r="A172" s="26">
        <v>171</v>
      </c>
      <c r="B172" s="26" t="s">
        <v>1474</v>
      </c>
      <c r="C172" s="30" t="s">
        <v>1892</v>
      </c>
      <c r="D172" s="26" t="s">
        <v>29</v>
      </c>
      <c r="E172" s="30" t="s">
        <v>815</v>
      </c>
      <c r="F172" s="30" t="s">
        <v>23</v>
      </c>
      <c r="G172" s="30" t="s">
        <v>29</v>
      </c>
      <c r="H172" s="30" t="s">
        <v>79</v>
      </c>
      <c r="I172" s="30" t="s">
        <v>725</v>
      </c>
      <c r="J172" s="140">
        <v>44517</v>
      </c>
      <c r="K172" s="30">
        <v>7</v>
      </c>
      <c r="L172" s="30">
        <v>207</v>
      </c>
      <c r="M172" s="30">
        <v>207</v>
      </c>
      <c r="N172" s="23">
        <f>((M172*15000)+(M172*15000)*10%)+8250+((0*150))</f>
        <v>3423750</v>
      </c>
      <c r="O172" s="21">
        <f t="shared" si="239"/>
        <v>250470</v>
      </c>
      <c r="P172" s="21">
        <f t="shared" si="240"/>
        <v>424659</v>
      </c>
      <c r="Q172" s="21">
        <f t="shared" si="241"/>
        <v>414000</v>
      </c>
      <c r="R172" s="14">
        <f t="shared" si="242"/>
        <v>4512879</v>
      </c>
      <c r="S172" s="122" t="s">
        <v>94</v>
      </c>
      <c r="T172" s="122" t="s">
        <v>94</v>
      </c>
      <c r="U172" s="122" t="s">
        <v>94</v>
      </c>
      <c r="V172" s="30"/>
      <c r="W172" s="30"/>
    </row>
    <row r="173" spans="1:23" x14ac:dyDescent="0.25">
      <c r="A173" s="26">
        <v>172</v>
      </c>
      <c r="B173" s="26" t="s">
        <v>1474</v>
      </c>
      <c r="C173" s="30" t="s">
        <v>1893</v>
      </c>
      <c r="D173" s="26" t="s">
        <v>29</v>
      </c>
      <c r="E173" s="30" t="s">
        <v>815</v>
      </c>
      <c r="F173" s="30" t="s">
        <v>23</v>
      </c>
      <c r="G173" s="30" t="s">
        <v>29</v>
      </c>
      <c r="H173" s="30" t="s">
        <v>1197</v>
      </c>
      <c r="I173" s="30" t="s">
        <v>128</v>
      </c>
      <c r="J173" s="140">
        <v>44517</v>
      </c>
      <c r="K173" s="30">
        <v>2</v>
      </c>
      <c r="L173" s="30">
        <v>49</v>
      </c>
      <c r="M173" s="30">
        <v>49</v>
      </c>
      <c r="N173" s="23">
        <f>((M173*46400)+(M173*46400)*10%)+8250+((0*150))</f>
        <v>2509210</v>
      </c>
      <c r="O173" s="21">
        <f t="shared" ref="O173:O174" si="243">M173*1210</f>
        <v>59290</v>
      </c>
      <c r="P173" s="21">
        <f t="shared" ref="P173:P174" si="244">(M173*2037)+3000</f>
        <v>102813</v>
      </c>
      <c r="Q173" s="21">
        <f t="shared" ref="Q173:Q174" si="245">M173*2000</f>
        <v>98000</v>
      </c>
      <c r="R173" s="14">
        <f t="shared" ref="R173:R174" si="246">SUM(N173:Q173)</f>
        <v>2769313</v>
      </c>
      <c r="S173" s="122" t="s">
        <v>94</v>
      </c>
      <c r="T173" s="122" t="s">
        <v>94</v>
      </c>
      <c r="U173" s="122" t="s">
        <v>94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1894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50</v>
      </c>
      <c r="I174" s="30" t="s">
        <v>128</v>
      </c>
      <c r="J174" s="140">
        <v>44517</v>
      </c>
      <c r="K174" s="30">
        <v>2</v>
      </c>
      <c r="L174" s="30">
        <v>7</v>
      </c>
      <c r="M174" s="30">
        <v>10</v>
      </c>
      <c r="N174" s="23">
        <f>((M174*31000)+(M174*31000)*10%)+8250+((0*150))</f>
        <v>349250</v>
      </c>
      <c r="O174" s="21">
        <f t="shared" si="243"/>
        <v>12100</v>
      </c>
      <c r="P174" s="21">
        <f t="shared" si="244"/>
        <v>23370</v>
      </c>
      <c r="Q174" s="21">
        <f t="shared" si="245"/>
        <v>20000</v>
      </c>
      <c r="R174" s="14">
        <f t="shared" si="246"/>
        <v>404720</v>
      </c>
      <c r="S174" s="122" t="s">
        <v>94</v>
      </c>
      <c r="T174" s="122" t="s">
        <v>94</v>
      </c>
      <c r="U174" s="122" t="s">
        <v>94</v>
      </c>
      <c r="V174" s="30"/>
      <c r="W174" s="30"/>
    </row>
  </sheetData>
  <autoFilter ref="A1:W174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showGridLines="0" topLeftCell="M1" workbookViewId="0">
      <selection activeCell="X9" sqref="X9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266" t="s">
        <v>761</v>
      </c>
      <c r="B1" s="266"/>
      <c r="C1" s="266"/>
      <c r="D1" s="266"/>
      <c r="E1" s="266"/>
      <c r="H1" s="266" t="s">
        <v>762</v>
      </c>
      <c r="I1" s="266"/>
      <c r="J1" s="266"/>
      <c r="K1" s="266"/>
      <c r="L1" s="266"/>
      <c r="N1" s="266" t="s">
        <v>761</v>
      </c>
      <c r="O1" s="266"/>
      <c r="P1" s="266"/>
      <c r="Q1" s="266"/>
      <c r="R1" s="266"/>
      <c r="T1" s="266" t="s">
        <v>889</v>
      </c>
      <c r="U1" s="266"/>
      <c r="V1" s="266"/>
      <c r="W1" s="266"/>
      <c r="X1" s="266"/>
      <c r="Z1" s="266" t="s">
        <v>761</v>
      </c>
      <c r="AA1" s="266"/>
      <c r="AB1" s="266"/>
      <c r="AC1" s="266"/>
      <c r="AD1" s="266"/>
    </row>
    <row r="2" spans="1:30" x14ac:dyDescent="0.25">
      <c r="A2" s="267" t="s">
        <v>763</v>
      </c>
      <c r="B2" s="267"/>
      <c r="C2" s="267"/>
      <c r="D2" s="267"/>
      <c r="E2" s="267"/>
      <c r="H2" s="267" t="s">
        <v>763</v>
      </c>
      <c r="I2" s="267"/>
      <c r="J2" s="267"/>
      <c r="K2" s="267"/>
      <c r="L2" s="267"/>
      <c r="N2" s="267" t="s">
        <v>763</v>
      </c>
      <c r="O2" s="267"/>
      <c r="P2" s="267"/>
      <c r="Q2" s="267"/>
      <c r="R2" s="267"/>
      <c r="T2" s="267" t="s">
        <v>763</v>
      </c>
      <c r="U2" s="267"/>
      <c r="V2" s="267"/>
      <c r="W2" s="267"/>
      <c r="X2" s="267"/>
      <c r="Z2" s="267" t="s">
        <v>763</v>
      </c>
      <c r="AA2" s="267"/>
      <c r="AB2" s="267"/>
      <c r="AC2" s="267"/>
      <c r="AD2" s="267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890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66" t="s">
        <v>772</v>
      </c>
      <c r="C7" s="266"/>
      <c r="D7" s="266"/>
      <c r="E7" s="133">
        <f>SUM(E4:E6)</f>
        <v>791682</v>
      </c>
      <c r="H7" s="39"/>
      <c r="I7" s="266" t="s">
        <v>772</v>
      </c>
      <c r="J7" s="266"/>
      <c r="K7" s="266"/>
      <c r="L7" s="133">
        <f>SUM(L4:L6)</f>
        <v>525598</v>
      </c>
      <c r="N7" s="39"/>
      <c r="O7" s="266" t="s">
        <v>772</v>
      </c>
      <c r="P7" s="266"/>
      <c r="Q7" s="266"/>
      <c r="R7" s="132">
        <f>SUM(R4:R6)</f>
        <v>1825036</v>
      </c>
      <c r="T7" s="39"/>
      <c r="U7" s="266" t="s">
        <v>772</v>
      </c>
      <c r="V7" s="266"/>
      <c r="W7" s="266"/>
      <c r="X7" s="132">
        <f>SUM(X4:X6)</f>
        <v>1557628</v>
      </c>
      <c r="Z7" s="39"/>
      <c r="AA7" s="266" t="s">
        <v>772</v>
      </c>
      <c r="AB7" s="266"/>
      <c r="AC7" s="266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3" t="s">
        <v>774</v>
      </c>
      <c r="R8" s="153" t="s">
        <v>94</v>
      </c>
      <c r="T8" s="153" t="s">
        <v>774</v>
      </c>
      <c r="X8" s="153" t="s">
        <v>94</v>
      </c>
      <c r="Z8" s="153" t="s">
        <v>774</v>
      </c>
      <c r="AD8" s="153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66" t="s">
        <v>1026</v>
      </c>
      <c r="B12" s="266"/>
      <c r="C12" s="266"/>
      <c r="D12" s="266"/>
      <c r="E12" s="266"/>
      <c r="H12" s="266" t="s">
        <v>761</v>
      </c>
      <c r="I12" s="266"/>
      <c r="J12" s="266"/>
      <c r="K12" s="266"/>
      <c r="L12" s="266"/>
      <c r="N12" s="266" t="s">
        <v>1620</v>
      </c>
      <c r="O12" s="266"/>
      <c r="P12" s="266"/>
      <c r="Q12" s="266"/>
      <c r="R12" s="266"/>
      <c r="T12" s="266" t="s">
        <v>1620</v>
      </c>
      <c r="U12" s="266"/>
      <c r="V12" s="266"/>
      <c r="W12" s="266"/>
      <c r="X12" s="266"/>
      <c r="Z12" s="266" t="s">
        <v>1648</v>
      </c>
      <c r="AA12" s="266"/>
      <c r="AB12" s="266"/>
      <c r="AC12" s="266"/>
      <c r="AD12" s="266"/>
    </row>
    <row r="13" spans="1:30" x14ac:dyDescent="0.25">
      <c r="A13" s="267" t="s">
        <v>763</v>
      </c>
      <c r="B13" s="267"/>
      <c r="C13" s="267"/>
      <c r="D13" s="267"/>
      <c r="E13" s="267"/>
      <c r="H13" s="267" t="s">
        <v>763</v>
      </c>
      <c r="I13" s="267"/>
      <c r="J13" s="267"/>
      <c r="K13" s="267"/>
      <c r="L13" s="267"/>
      <c r="N13" s="267" t="s">
        <v>763</v>
      </c>
      <c r="O13" s="267"/>
      <c r="P13" s="267"/>
      <c r="Q13" s="267"/>
      <c r="R13" s="267"/>
      <c r="T13" s="267" t="s">
        <v>763</v>
      </c>
      <c r="U13" s="267"/>
      <c r="V13" s="267"/>
      <c r="W13" s="267"/>
      <c r="X13" s="267"/>
      <c r="Z13" s="267" t="s">
        <v>763</v>
      </c>
      <c r="AA13" s="267"/>
      <c r="AB13" s="267"/>
      <c r="AC13" s="267"/>
      <c r="AD13" s="267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  <c r="N14" s="39" t="s">
        <v>764</v>
      </c>
      <c r="O14" s="39" t="s">
        <v>765</v>
      </c>
      <c r="P14" s="39" t="s">
        <v>766</v>
      </c>
      <c r="Q14" s="39" t="s">
        <v>767</v>
      </c>
      <c r="R14" s="39" t="s">
        <v>768</v>
      </c>
      <c r="T14" s="39" t="s">
        <v>764</v>
      </c>
      <c r="U14" s="39" t="s">
        <v>765</v>
      </c>
      <c r="V14" s="39" t="s">
        <v>766</v>
      </c>
      <c r="W14" s="39" t="s">
        <v>767</v>
      </c>
      <c r="X14" s="39" t="s">
        <v>768</v>
      </c>
      <c r="Z14" s="39" t="s">
        <v>764</v>
      </c>
      <c r="AA14" s="39" t="s">
        <v>765</v>
      </c>
      <c r="AB14" s="39" t="s">
        <v>766</v>
      </c>
      <c r="AC14" s="39" t="s">
        <v>767</v>
      </c>
      <c r="AD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  <c r="N15" s="39">
        <v>1</v>
      </c>
      <c r="O15" s="39" t="s">
        <v>1621</v>
      </c>
      <c r="P15" s="219">
        <v>491</v>
      </c>
      <c r="Q15" s="219">
        <v>14222</v>
      </c>
      <c r="R15" s="219">
        <f>Q15*P15</f>
        <v>6983002</v>
      </c>
      <c r="T15" s="39">
        <v>1</v>
      </c>
      <c r="U15" s="39" t="s">
        <v>1621</v>
      </c>
      <c r="V15" s="219">
        <v>38</v>
      </c>
      <c r="W15" s="219">
        <v>14222</v>
      </c>
      <c r="X15" s="219">
        <f>W15*V15</f>
        <v>540436</v>
      </c>
      <c r="Z15" s="39">
        <v>1</v>
      </c>
      <c r="AA15" s="39" t="s">
        <v>1621</v>
      </c>
      <c r="AB15" s="219">
        <v>20</v>
      </c>
      <c r="AC15" s="219">
        <v>17162</v>
      </c>
      <c r="AD15" s="219">
        <f>AC15*AB15</f>
        <v>343240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  <c r="N16" s="39">
        <v>2</v>
      </c>
      <c r="O16" s="39" t="s">
        <v>770</v>
      </c>
      <c r="P16" s="219">
        <v>1</v>
      </c>
      <c r="Q16" s="219">
        <v>20000</v>
      </c>
      <c r="R16" s="219">
        <f>Q16*P16</f>
        <v>20000</v>
      </c>
      <c r="T16" s="39">
        <v>2</v>
      </c>
      <c r="U16" s="39" t="s">
        <v>770</v>
      </c>
      <c r="V16" s="219">
        <v>1</v>
      </c>
      <c r="W16" s="219">
        <v>20000</v>
      </c>
      <c r="X16" s="219">
        <f>W16*V16</f>
        <v>20000</v>
      </c>
      <c r="Z16" s="39">
        <v>2</v>
      </c>
      <c r="AA16" s="39" t="s">
        <v>770</v>
      </c>
      <c r="AB16" s="219">
        <v>1</v>
      </c>
      <c r="AC16" s="219">
        <v>20000</v>
      </c>
      <c r="AD16" s="219">
        <f>AC16*AB16</f>
        <v>20000</v>
      </c>
    </row>
    <row r="17" spans="1:30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  <c r="N17" s="39">
        <v>3</v>
      </c>
      <c r="O17" s="39" t="s">
        <v>771</v>
      </c>
      <c r="P17" s="219">
        <v>1</v>
      </c>
      <c r="Q17" s="219">
        <v>5000</v>
      </c>
      <c r="R17" s="219">
        <f>Q17*P17</f>
        <v>5000</v>
      </c>
      <c r="T17" s="39">
        <v>3</v>
      </c>
      <c r="U17" s="39" t="s">
        <v>771</v>
      </c>
      <c r="V17" s="219">
        <v>1</v>
      </c>
      <c r="W17" s="219">
        <v>5000</v>
      </c>
      <c r="X17" s="219">
        <f>W17*V17</f>
        <v>5000</v>
      </c>
      <c r="Z17" s="39">
        <v>3</v>
      </c>
      <c r="AA17" s="39" t="s">
        <v>771</v>
      </c>
      <c r="AB17" s="219">
        <v>1</v>
      </c>
      <c r="AC17" s="219">
        <v>5000</v>
      </c>
      <c r="AD17" s="219">
        <f>AC17*AB17</f>
        <v>5000</v>
      </c>
    </row>
    <row r="18" spans="1:30" x14ac:dyDescent="0.25">
      <c r="A18" s="39"/>
      <c r="B18" s="266" t="s">
        <v>772</v>
      </c>
      <c r="C18" s="266"/>
      <c r="D18" s="266"/>
      <c r="E18" s="133">
        <f>SUM(E15:E17)</f>
        <v>6114250</v>
      </c>
      <c r="H18" s="39"/>
      <c r="I18" s="266" t="s">
        <v>772</v>
      </c>
      <c r="J18" s="266"/>
      <c r="K18" s="266"/>
      <c r="L18" s="133">
        <f>SUM(L15:L17)</f>
        <v>2031000</v>
      </c>
      <c r="N18" s="39"/>
      <c r="O18" s="266" t="s">
        <v>772</v>
      </c>
      <c r="P18" s="266"/>
      <c r="Q18" s="266"/>
      <c r="R18" s="219">
        <f>SUM(R15:R17)</f>
        <v>7008002</v>
      </c>
      <c r="T18" s="39"/>
      <c r="U18" s="266" t="s">
        <v>772</v>
      </c>
      <c r="V18" s="266"/>
      <c r="W18" s="266"/>
      <c r="X18" s="219">
        <f>SUM(X15:X17)</f>
        <v>565436</v>
      </c>
      <c r="Z18" s="39"/>
      <c r="AA18" s="266" t="s">
        <v>772</v>
      </c>
      <c r="AB18" s="266"/>
      <c r="AC18" s="266"/>
      <c r="AD18" s="219">
        <f>SUM(AD15:AD17)</f>
        <v>368240</v>
      </c>
    </row>
    <row r="19" spans="1:30" x14ac:dyDescent="0.25">
      <c r="A19" s="153" t="s">
        <v>774</v>
      </c>
      <c r="E19" s="153" t="s">
        <v>775</v>
      </c>
      <c r="H19" s="153" t="s">
        <v>774</v>
      </c>
      <c r="L19" s="153" t="s">
        <v>775</v>
      </c>
      <c r="N19" t="s">
        <v>773</v>
      </c>
      <c r="R19" s="78">
        <f>R18+X18</f>
        <v>7573438</v>
      </c>
      <c r="Z19" t="s">
        <v>774</v>
      </c>
      <c r="AD19" s="135" t="s">
        <v>775</v>
      </c>
    </row>
    <row r="20" spans="1:30" x14ac:dyDescent="0.25">
      <c r="N20" t="s">
        <v>774</v>
      </c>
      <c r="R20" s="135" t="s">
        <v>775</v>
      </c>
      <c r="AD20" s="220">
        <v>369000</v>
      </c>
    </row>
    <row r="21" spans="1:30" x14ac:dyDescent="0.25">
      <c r="N21" t="s">
        <v>776</v>
      </c>
      <c r="R21" s="134">
        <v>7573438</v>
      </c>
    </row>
  </sheetData>
  <mergeCells count="30">
    <mergeCell ref="Z12:AD12"/>
    <mergeCell ref="Z13:AD13"/>
    <mergeCell ref="AA18:AC18"/>
    <mergeCell ref="A12:E12"/>
    <mergeCell ref="A13:E13"/>
    <mergeCell ref="B18:D18"/>
    <mergeCell ref="H12:L12"/>
    <mergeCell ref="H13:L13"/>
    <mergeCell ref="I18:K18"/>
    <mergeCell ref="N12:R12"/>
    <mergeCell ref="T12:X12"/>
    <mergeCell ref="N13:R13"/>
    <mergeCell ref="T13:X13"/>
    <mergeCell ref="O18:Q18"/>
    <mergeCell ref="U18:W18"/>
    <mergeCell ref="AA7:AC7"/>
    <mergeCell ref="N1:R1"/>
    <mergeCell ref="T1:X1"/>
    <mergeCell ref="Z1:AD1"/>
    <mergeCell ref="N2:R2"/>
    <mergeCell ref="T2:X2"/>
    <mergeCell ref="Z2:AD2"/>
    <mergeCell ref="O7:Q7"/>
    <mergeCell ref="U7:W7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6"/>
  <sheetViews>
    <sheetView topLeftCell="A56" workbookViewId="0">
      <selection activeCell="H56" sqref="H56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77" t="s">
        <v>891</v>
      </c>
      <c r="C5" s="277"/>
      <c r="D5" s="277"/>
      <c r="E5" s="277"/>
      <c r="F5" s="277"/>
      <c r="G5" s="277"/>
      <c r="H5" s="277"/>
      <c r="I5" s="277"/>
    </row>
    <row r="6" spans="2:10" x14ac:dyDescent="0.25">
      <c r="B6" s="159" t="s">
        <v>892</v>
      </c>
      <c r="C6" s="159" t="s">
        <v>893</v>
      </c>
      <c r="D6" s="159"/>
      <c r="E6" s="159"/>
      <c r="F6" s="159"/>
      <c r="G6" s="159" t="s">
        <v>894</v>
      </c>
      <c r="H6" s="159" t="s">
        <v>895</v>
      </c>
      <c r="I6" s="159"/>
    </row>
    <row r="7" spans="2:10" ht="15.75" thickBot="1" x14ac:dyDescent="0.3">
      <c r="B7" s="160" t="s">
        <v>896</v>
      </c>
      <c r="C7" s="160" t="s">
        <v>897</v>
      </c>
      <c r="D7" s="160"/>
      <c r="E7" s="160"/>
      <c r="F7" s="160"/>
      <c r="G7" s="160" t="s">
        <v>898</v>
      </c>
      <c r="H7" s="161">
        <v>44404</v>
      </c>
      <c r="I7" s="160"/>
    </row>
    <row r="8" spans="2:10" ht="28.5" customHeight="1" thickBot="1" x14ac:dyDescent="0.3">
      <c r="B8" s="278" t="s">
        <v>899</v>
      </c>
      <c r="C8" s="279"/>
      <c r="D8" s="162" t="s">
        <v>900</v>
      </c>
      <c r="E8" s="162" t="s">
        <v>901</v>
      </c>
      <c r="F8" s="162" t="s">
        <v>902</v>
      </c>
      <c r="G8" s="162" t="s">
        <v>903</v>
      </c>
      <c r="H8" s="162" t="s">
        <v>904</v>
      </c>
      <c r="I8" s="162" t="s">
        <v>905</v>
      </c>
    </row>
    <row r="9" spans="2:10" x14ac:dyDescent="0.25">
      <c r="B9" s="156" t="s">
        <v>910</v>
      </c>
      <c r="C9" s="156" t="s">
        <v>906</v>
      </c>
      <c r="D9" s="157">
        <v>1</v>
      </c>
      <c r="E9" s="158">
        <v>56.25</v>
      </c>
      <c r="F9" s="158">
        <v>45</v>
      </c>
      <c r="G9" s="158">
        <v>56.25</v>
      </c>
      <c r="H9" s="158">
        <v>45</v>
      </c>
      <c r="I9" s="158">
        <v>11.25</v>
      </c>
    </row>
    <row r="10" spans="2:10" x14ac:dyDescent="0.25">
      <c r="B10" s="39" t="s">
        <v>911</v>
      </c>
      <c r="C10" s="39" t="s">
        <v>907</v>
      </c>
      <c r="D10" s="154">
        <v>547</v>
      </c>
      <c r="E10" s="155">
        <v>0.15</v>
      </c>
      <c r="F10" s="155">
        <v>0.1</v>
      </c>
      <c r="G10" s="155">
        <v>82.05</v>
      </c>
      <c r="H10" s="155">
        <v>54.7</v>
      </c>
      <c r="I10" s="155">
        <v>27.349999999999994</v>
      </c>
    </row>
    <row r="11" spans="2:10" x14ac:dyDescent="0.25">
      <c r="B11" s="39" t="s">
        <v>912</v>
      </c>
      <c r="C11" s="39" t="s">
        <v>913</v>
      </c>
      <c r="D11" s="154">
        <v>1</v>
      </c>
      <c r="E11" s="155">
        <v>45</v>
      </c>
      <c r="F11" s="155">
        <v>35</v>
      </c>
      <c r="G11" s="155">
        <v>45</v>
      </c>
      <c r="H11" s="155">
        <v>35</v>
      </c>
      <c r="I11" s="155">
        <v>10</v>
      </c>
    </row>
    <row r="12" spans="2:10" x14ac:dyDescent="0.25">
      <c r="B12" s="39" t="s">
        <v>914</v>
      </c>
      <c r="C12" s="39" t="s">
        <v>913</v>
      </c>
      <c r="D12" s="154">
        <v>1</v>
      </c>
      <c r="E12" s="155">
        <v>31.25</v>
      </c>
      <c r="F12" s="155">
        <v>25</v>
      </c>
      <c r="G12" s="155">
        <v>31.25</v>
      </c>
      <c r="H12" s="155">
        <v>25</v>
      </c>
      <c r="I12" s="155">
        <v>6.25</v>
      </c>
    </row>
    <row r="13" spans="2:10" x14ac:dyDescent="0.25">
      <c r="B13" s="39" t="s">
        <v>915</v>
      </c>
      <c r="C13" s="39" t="s">
        <v>916</v>
      </c>
      <c r="D13" s="154">
        <v>0</v>
      </c>
      <c r="E13" s="155">
        <v>0.5625</v>
      </c>
      <c r="F13" s="155">
        <v>0.44999999999999996</v>
      </c>
      <c r="G13" s="155">
        <v>0</v>
      </c>
      <c r="H13" s="155">
        <v>0</v>
      </c>
      <c r="I13" s="155">
        <v>0</v>
      </c>
      <c r="J13" t="s">
        <v>908</v>
      </c>
    </row>
    <row r="14" spans="2:10" x14ac:dyDescent="0.25">
      <c r="B14" s="39" t="s">
        <v>917</v>
      </c>
      <c r="C14" s="39" t="s">
        <v>913</v>
      </c>
      <c r="D14" s="154">
        <v>1</v>
      </c>
      <c r="E14" s="155">
        <v>25</v>
      </c>
      <c r="F14" s="155">
        <v>20</v>
      </c>
      <c r="G14" s="155">
        <v>25</v>
      </c>
      <c r="H14" s="155">
        <v>20</v>
      </c>
      <c r="I14" s="155">
        <v>5</v>
      </c>
    </row>
    <row r="15" spans="2:10" x14ac:dyDescent="0.25">
      <c r="B15" s="39" t="s">
        <v>918</v>
      </c>
      <c r="C15" s="39" t="s">
        <v>916</v>
      </c>
      <c r="D15" s="154">
        <v>1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</row>
    <row r="16" spans="2:10" x14ac:dyDescent="0.25">
      <c r="B16" s="39" t="s">
        <v>919</v>
      </c>
      <c r="C16" s="39" t="s">
        <v>920</v>
      </c>
      <c r="D16" s="154">
        <v>1</v>
      </c>
      <c r="E16" s="155">
        <v>312.5</v>
      </c>
      <c r="F16" s="155">
        <v>216.66666666666666</v>
      </c>
      <c r="G16" s="155">
        <v>312.5</v>
      </c>
      <c r="H16" s="155">
        <v>216.66666666666666</v>
      </c>
      <c r="I16" s="155">
        <v>95.833333333333343</v>
      </c>
    </row>
    <row r="17" spans="2:9" x14ac:dyDescent="0.25">
      <c r="B17" s="39" t="s">
        <v>921</v>
      </c>
      <c r="C17" s="39" t="s">
        <v>922</v>
      </c>
      <c r="D17" s="154">
        <v>597</v>
      </c>
      <c r="E17" s="155">
        <v>4.5599999999999996</v>
      </c>
      <c r="F17" s="155">
        <v>3.65</v>
      </c>
      <c r="G17" s="155">
        <v>2722.3199999999997</v>
      </c>
      <c r="H17" s="155">
        <v>2179.0499999999997</v>
      </c>
      <c r="I17" s="155">
        <v>543.27</v>
      </c>
    </row>
    <row r="18" spans="2:9" x14ac:dyDescent="0.25">
      <c r="B18" s="39" t="s">
        <v>923</v>
      </c>
      <c r="C18" s="39" t="s">
        <v>920</v>
      </c>
      <c r="D18" s="154">
        <v>1</v>
      </c>
      <c r="E18" s="155">
        <v>331.25</v>
      </c>
      <c r="F18" s="155">
        <v>265</v>
      </c>
      <c r="G18" s="155">
        <v>331.25</v>
      </c>
      <c r="H18" s="155">
        <v>265</v>
      </c>
      <c r="I18" s="155">
        <v>66.25</v>
      </c>
    </row>
    <row r="19" spans="2:9" x14ac:dyDescent="0.25">
      <c r="B19" s="39" t="s">
        <v>924</v>
      </c>
      <c r="C19" s="39" t="s">
        <v>913</v>
      </c>
      <c r="D19" s="154">
        <v>1</v>
      </c>
      <c r="E19" s="155">
        <v>93.75</v>
      </c>
      <c r="F19" s="155">
        <v>75</v>
      </c>
      <c r="G19" s="155">
        <v>93.75</v>
      </c>
      <c r="H19" s="155">
        <v>75</v>
      </c>
      <c r="I19" s="155">
        <v>18.75</v>
      </c>
    </row>
    <row r="20" spans="2:9" x14ac:dyDescent="0.25">
      <c r="B20" s="39" t="s">
        <v>925</v>
      </c>
      <c r="C20" s="39" t="s">
        <v>913</v>
      </c>
      <c r="D20" s="154">
        <v>1</v>
      </c>
      <c r="E20" s="155">
        <v>345</v>
      </c>
      <c r="F20" s="155">
        <v>275</v>
      </c>
      <c r="G20" s="155">
        <v>345</v>
      </c>
      <c r="H20" s="155">
        <v>275</v>
      </c>
      <c r="I20" s="155">
        <v>70</v>
      </c>
    </row>
    <row r="21" spans="2:9" x14ac:dyDescent="0.25">
      <c r="B21" s="39" t="s">
        <v>926</v>
      </c>
      <c r="C21" s="39" t="s">
        <v>922</v>
      </c>
      <c r="D21" s="154">
        <v>597</v>
      </c>
      <c r="E21" s="155">
        <v>0.94</v>
      </c>
      <c r="F21" s="155">
        <v>0.75</v>
      </c>
      <c r="G21" s="155">
        <v>561.17999999999995</v>
      </c>
      <c r="H21" s="155">
        <v>447.75</v>
      </c>
      <c r="I21" s="155">
        <v>113.42999999999995</v>
      </c>
    </row>
    <row r="22" spans="2:9" x14ac:dyDescent="0.25">
      <c r="B22" s="39" t="s">
        <v>927</v>
      </c>
      <c r="C22" s="39" t="s">
        <v>913</v>
      </c>
      <c r="D22" s="154">
        <v>1</v>
      </c>
      <c r="E22" s="155">
        <v>56.25</v>
      </c>
      <c r="F22" s="155">
        <v>45</v>
      </c>
      <c r="G22" s="155">
        <v>56.25</v>
      </c>
      <c r="H22" s="155">
        <v>45</v>
      </c>
      <c r="I22" s="155">
        <v>11.25</v>
      </c>
    </row>
    <row r="23" spans="2:9" x14ac:dyDescent="0.25">
      <c r="B23" s="39" t="s">
        <v>928</v>
      </c>
      <c r="C23" s="39" t="s">
        <v>922</v>
      </c>
      <c r="D23" s="154">
        <v>597</v>
      </c>
      <c r="E23" s="155">
        <v>0.08</v>
      </c>
      <c r="F23" s="155">
        <v>0.06</v>
      </c>
      <c r="G23" s="155">
        <v>47.76</v>
      </c>
      <c r="H23" s="155">
        <v>35.82</v>
      </c>
      <c r="I23" s="155">
        <v>11.939999999999998</v>
      </c>
    </row>
    <row r="24" spans="2:9" x14ac:dyDescent="0.25">
      <c r="B24" s="280" t="s">
        <v>772</v>
      </c>
      <c r="C24" s="281"/>
      <c r="D24" s="281"/>
      <c r="E24" s="281"/>
      <c r="F24" s="282"/>
      <c r="G24" s="163">
        <v>4709.5600000000004</v>
      </c>
      <c r="H24" s="163">
        <v>3718.9866666666667</v>
      </c>
      <c r="I24" s="163">
        <v>990.57333333333327</v>
      </c>
    </row>
    <row r="25" spans="2:9" x14ac:dyDescent="0.25">
      <c r="F25" t="s">
        <v>909</v>
      </c>
    </row>
    <row r="26" spans="2:9" ht="15.75" thickBot="1" x14ac:dyDescent="0.3">
      <c r="F26" t="s">
        <v>909</v>
      </c>
    </row>
    <row r="27" spans="2:9" x14ac:dyDescent="0.25">
      <c r="B27" s="271" t="s">
        <v>939</v>
      </c>
      <c r="C27" s="272"/>
      <c r="D27" s="272"/>
      <c r="E27" s="272"/>
      <c r="F27" s="272"/>
      <c r="G27" s="272"/>
      <c r="H27" s="273"/>
    </row>
    <row r="28" spans="2:9" ht="15.75" thickBot="1" x14ac:dyDescent="0.3">
      <c r="B28" s="288"/>
      <c r="C28" s="289"/>
      <c r="D28" s="289"/>
      <c r="E28" s="289"/>
      <c r="F28" s="289"/>
      <c r="G28" s="289"/>
      <c r="H28" s="290"/>
    </row>
    <row r="29" spans="2:9" ht="15.75" x14ac:dyDescent="0.25">
      <c r="B29" s="283" t="s">
        <v>929</v>
      </c>
      <c r="C29" s="283" t="s">
        <v>930</v>
      </c>
      <c r="D29" s="285" t="s">
        <v>931</v>
      </c>
      <c r="E29" s="285"/>
      <c r="F29" s="285"/>
      <c r="G29" s="285"/>
      <c r="H29" s="286" t="s">
        <v>932</v>
      </c>
    </row>
    <row r="30" spans="2:9" ht="15.75" x14ac:dyDescent="0.25">
      <c r="B30" s="284"/>
      <c r="C30" s="284"/>
      <c r="D30" s="164" t="s">
        <v>933</v>
      </c>
      <c r="E30" s="164" t="s">
        <v>934</v>
      </c>
      <c r="F30" s="164" t="s">
        <v>935</v>
      </c>
      <c r="G30" s="164" t="s">
        <v>934</v>
      </c>
      <c r="H30" s="287"/>
    </row>
    <row r="31" spans="2:9" ht="15.75" x14ac:dyDescent="0.25">
      <c r="B31" s="165" t="s">
        <v>936</v>
      </c>
      <c r="C31" s="166">
        <v>460</v>
      </c>
      <c r="D31" s="167">
        <v>2750000</v>
      </c>
      <c r="E31" s="167"/>
      <c r="F31" s="167">
        <v>1011044</v>
      </c>
      <c r="G31" s="168">
        <f>D31-F31</f>
        <v>1738956</v>
      </c>
      <c r="H31" s="169">
        <f>G31</f>
        <v>1738956</v>
      </c>
    </row>
    <row r="32" spans="2:9" ht="15.75" x14ac:dyDescent="0.25">
      <c r="B32" s="165" t="s">
        <v>937</v>
      </c>
      <c r="C32" s="166">
        <v>460</v>
      </c>
      <c r="D32" s="168">
        <v>23500</v>
      </c>
      <c r="E32" s="168">
        <f>D32*C32</f>
        <v>10810000</v>
      </c>
      <c r="F32" s="168">
        <v>21212</v>
      </c>
      <c r="G32" s="168">
        <f>F32*C32</f>
        <v>9757520</v>
      </c>
      <c r="H32" s="170">
        <f>E32-G32</f>
        <v>1052480</v>
      </c>
    </row>
    <row r="33" spans="2:9" ht="15.75" x14ac:dyDescent="0.25">
      <c r="B33" s="165" t="s">
        <v>938</v>
      </c>
      <c r="C33" s="166">
        <v>460</v>
      </c>
      <c r="D33" s="168">
        <v>400000</v>
      </c>
      <c r="E33" s="168"/>
      <c r="F33" s="171"/>
      <c r="G33" s="171"/>
      <c r="H33" s="170">
        <f>D33</f>
        <v>400000</v>
      </c>
    </row>
    <row r="34" spans="2:9" ht="15.75" x14ac:dyDescent="0.25">
      <c r="B34" s="172"/>
      <c r="C34" s="173"/>
      <c r="D34" s="174"/>
      <c r="E34" s="174"/>
      <c r="F34" s="174"/>
      <c r="G34" s="174"/>
      <c r="H34" s="175">
        <f>SUM(H31:H33)</f>
        <v>3191436</v>
      </c>
    </row>
    <row r="36" spans="2:9" ht="15.75" thickBot="1" x14ac:dyDescent="0.3">
      <c r="G36" s="186"/>
      <c r="H36" s="186"/>
    </row>
    <row r="37" spans="2:9" x14ac:dyDescent="0.25">
      <c r="B37" s="271" t="s">
        <v>1224</v>
      </c>
      <c r="C37" s="272"/>
      <c r="D37" s="272"/>
      <c r="E37" s="273"/>
      <c r="F37" s="185"/>
      <c r="G37" s="185"/>
      <c r="H37" s="185"/>
      <c r="I37" s="186"/>
    </row>
    <row r="38" spans="2:9" x14ac:dyDescent="0.25">
      <c r="B38" s="274"/>
      <c r="C38" s="275"/>
      <c r="D38" s="275"/>
      <c r="E38" s="276"/>
      <c r="F38" s="185"/>
      <c r="G38" s="185"/>
      <c r="H38" s="185"/>
      <c r="I38" s="186"/>
    </row>
    <row r="39" spans="2:9" x14ac:dyDescent="0.25">
      <c r="B39" s="291" t="s">
        <v>929</v>
      </c>
      <c r="C39" s="291" t="s">
        <v>930</v>
      </c>
      <c r="D39" s="292" t="s">
        <v>1226</v>
      </c>
      <c r="E39" s="292" t="s">
        <v>772</v>
      </c>
    </row>
    <row r="40" spans="2:9" x14ac:dyDescent="0.25">
      <c r="B40" s="291"/>
      <c r="C40" s="291"/>
      <c r="D40" s="292"/>
      <c r="E40" s="292"/>
    </row>
    <row r="41" spans="2:9" x14ac:dyDescent="0.25">
      <c r="B41" s="39" t="s">
        <v>1225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910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66" t="s">
        <v>772</v>
      </c>
      <c r="C43" s="266"/>
      <c r="D43" s="266"/>
      <c r="E43" s="187">
        <f>SUM(E41:E42)</f>
        <v>2106000</v>
      </c>
    </row>
    <row r="45" spans="2:9" x14ac:dyDescent="0.25">
      <c r="B45" t="s">
        <v>1227</v>
      </c>
      <c r="E45" s="134">
        <v>1485000</v>
      </c>
    </row>
    <row r="47" spans="2:9" x14ac:dyDescent="0.25">
      <c r="B47" t="s">
        <v>1228</v>
      </c>
      <c r="E47" s="188">
        <f>E43-E45</f>
        <v>621000</v>
      </c>
    </row>
    <row r="50" spans="2:7" x14ac:dyDescent="0.25">
      <c r="B50" s="266" t="s">
        <v>1229</v>
      </c>
      <c r="C50" s="266"/>
      <c r="D50" s="266"/>
      <c r="E50" s="266"/>
      <c r="F50" s="266"/>
      <c r="G50" s="266"/>
    </row>
    <row r="51" spans="2:7" x14ac:dyDescent="0.25">
      <c r="B51" s="184" t="s">
        <v>1230</v>
      </c>
      <c r="C51" s="189" t="s">
        <v>1231</v>
      </c>
      <c r="D51" s="184" t="s">
        <v>1232</v>
      </c>
      <c r="E51" s="184" t="s">
        <v>1233</v>
      </c>
      <c r="F51" s="184" t="s">
        <v>1234</v>
      </c>
      <c r="G51" s="184" t="s">
        <v>772</v>
      </c>
    </row>
    <row r="52" spans="2:7" x14ac:dyDescent="0.25">
      <c r="B52" s="190" t="s">
        <v>1235</v>
      </c>
      <c r="C52" s="132">
        <v>2576</v>
      </c>
      <c r="D52" s="39" t="s">
        <v>922</v>
      </c>
      <c r="E52" s="191">
        <v>8794.6813333333357</v>
      </c>
      <c r="F52" s="191" t="s">
        <v>1236</v>
      </c>
      <c r="G52" s="192">
        <v>45310198.229333349</v>
      </c>
    </row>
    <row r="53" spans="2:7" x14ac:dyDescent="0.25">
      <c r="B53" s="190" t="s">
        <v>1237</v>
      </c>
      <c r="C53" s="132">
        <v>1210</v>
      </c>
      <c r="D53" s="39" t="s">
        <v>922</v>
      </c>
      <c r="E53" s="191">
        <v>8794.6813333333357</v>
      </c>
      <c r="F53" s="191"/>
      <c r="G53" s="193">
        <f t="shared" ref="G53:G55" si="0">C53*E53</f>
        <v>10641564.413333336</v>
      </c>
    </row>
    <row r="54" spans="2:7" x14ac:dyDescent="0.25">
      <c r="B54" s="190" t="s">
        <v>1238</v>
      </c>
      <c r="C54" s="132">
        <v>5500</v>
      </c>
      <c r="D54" s="39" t="s">
        <v>922</v>
      </c>
      <c r="E54" s="191">
        <v>8794.6813333333357</v>
      </c>
      <c r="F54" s="191"/>
      <c r="G54" s="193">
        <f t="shared" si="0"/>
        <v>48370747.333333343</v>
      </c>
    </row>
    <row r="55" spans="2:7" x14ac:dyDescent="0.25">
      <c r="B55" s="190" t="s">
        <v>1239</v>
      </c>
      <c r="C55" s="132">
        <v>1000</v>
      </c>
      <c r="D55" s="39" t="s">
        <v>922</v>
      </c>
      <c r="E55" s="191">
        <v>8794.6813333333357</v>
      </c>
      <c r="F55" s="191"/>
      <c r="G55" s="193">
        <f t="shared" si="0"/>
        <v>8794681.3333333358</v>
      </c>
    </row>
    <row r="56" spans="2:7" x14ac:dyDescent="0.25">
      <c r="B56" s="190" t="s">
        <v>1240</v>
      </c>
      <c r="C56" s="132">
        <v>15000000</v>
      </c>
      <c r="D56" s="39" t="s">
        <v>1241</v>
      </c>
      <c r="E56" s="194"/>
      <c r="F56" s="194"/>
      <c r="G56" s="192">
        <f>C56</f>
        <v>15000000</v>
      </c>
    </row>
    <row r="57" spans="2:7" x14ac:dyDescent="0.25">
      <c r="B57" s="190" t="s">
        <v>1242</v>
      </c>
      <c r="C57" s="132">
        <v>500000</v>
      </c>
      <c r="D57" s="39" t="s">
        <v>1243</v>
      </c>
      <c r="E57" s="194"/>
      <c r="F57" s="194"/>
      <c r="G57" s="192">
        <f>C57</f>
        <v>500000</v>
      </c>
    </row>
    <row r="58" spans="2:7" x14ac:dyDescent="0.25">
      <c r="B58" s="190" t="s">
        <v>772</v>
      </c>
      <c r="C58" s="132"/>
      <c r="D58" s="39"/>
      <c r="E58" s="194"/>
      <c r="F58" s="195"/>
      <c r="G58" s="196">
        <f>SUM(G52:G57)</f>
        <v>128617191.30933335</v>
      </c>
    </row>
    <row r="59" spans="2:7" x14ac:dyDescent="0.25">
      <c r="B59" s="190" t="s">
        <v>1244</v>
      </c>
      <c r="C59" s="39"/>
      <c r="D59" s="39"/>
      <c r="E59" s="39"/>
      <c r="F59" s="39"/>
      <c r="G59" s="192">
        <f>G58*10%</f>
        <v>12861719.130933337</v>
      </c>
    </row>
    <row r="60" spans="2:7" x14ac:dyDescent="0.25">
      <c r="B60" s="190" t="s">
        <v>1245</v>
      </c>
      <c r="C60" s="39"/>
      <c r="D60" s="39"/>
      <c r="E60" s="39"/>
      <c r="F60" s="39"/>
      <c r="G60" s="197">
        <f>SUM(G58:G59)</f>
        <v>141478910.4402667</v>
      </c>
    </row>
    <row r="61" spans="2:7" x14ac:dyDescent="0.25">
      <c r="B61" s="153"/>
      <c r="G61" s="198"/>
    </row>
    <row r="62" spans="2:7" x14ac:dyDescent="0.25">
      <c r="B62" s="190" t="s">
        <v>1246</v>
      </c>
      <c r="E62" s="199"/>
      <c r="F62" s="199"/>
      <c r="G62" s="197">
        <v>37416831</v>
      </c>
    </row>
    <row r="63" spans="2:7" x14ac:dyDescent="0.25">
      <c r="B63" s="190" t="s">
        <v>1247</v>
      </c>
      <c r="G63" s="197">
        <f>G60-G62</f>
        <v>104062079.4402667</v>
      </c>
    </row>
    <row r="66" spans="2:8" ht="30" x14ac:dyDescent="0.25">
      <c r="B66" s="200" t="s">
        <v>0</v>
      </c>
      <c r="C66" s="200" t="s">
        <v>899</v>
      </c>
      <c r="D66" s="200" t="s">
        <v>1248</v>
      </c>
      <c r="E66" s="201" t="s">
        <v>1249</v>
      </c>
      <c r="F66" s="201" t="s">
        <v>1250</v>
      </c>
      <c r="G66" s="200" t="s">
        <v>1251</v>
      </c>
      <c r="H66" s="201" t="s">
        <v>1252</v>
      </c>
    </row>
    <row r="67" spans="2:8" x14ac:dyDescent="0.25">
      <c r="B67" s="194">
        <v>1</v>
      </c>
      <c r="C67" s="39" t="s">
        <v>1253</v>
      </c>
      <c r="D67" s="202">
        <v>578</v>
      </c>
      <c r="E67" s="39">
        <v>5293</v>
      </c>
      <c r="F67" s="39" t="s">
        <v>1254</v>
      </c>
      <c r="G67" s="203">
        <v>7198.5083333333341</v>
      </c>
      <c r="H67" s="204">
        <f>G67</f>
        <v>7198.5083333333341</v>
      </c>
    </row>
    <row r="68" spans="2:8" ht="30" x14ac:dyDescent="0.25">
      <c r="B68" s="194">
        <v>2</v>
      </c>
      <c r="C68" s="65" t="s">
        <v>1255</v>
      </c>
      <c r="D68" s="202">
        <v>175</v>
      </c>
      <c r="E68" s="39">
        <v>724</v>
      </c>
      <c r="F68" s="39" t="s">
        <v>1256</v>
      </c>
      <c r="G68" s="203">
        <v>1546.1250000000002</v>
      </c>
      <c r="H68" s="204">
        <f t="shared" ref="H68:H71" si="1">G68</f>
        <v>1546.1250000000002</v>
      </c>
    </row>
    <row r="69" spans="2:8" x14ac:dyDescent="0.25">
      <c r="B69" s="194">
        <v>3</v>
      </c>
      <c r="C69" s="39" t="s">
        <v>1257</v>
      </c>
      <c r="D69" s="202">
        <v>16</v>
      </c>
      <c r="E69" s="39">
        <v>64</v>
      </c>
      <c r="F69" s="39" t="s">
        <v>1258</v>
      </c>
      <c r="G69" s="203">
        <v>50.048000000000002</v>
      </c>
      <c r="H69" s="204">
        <f t="shared" si="1"/>
        <v>50.048000000000002</v>
      </c>
    </row>
    <row r="70" spans="2:8" x14ac:dyDescent="0.25">
      <c r="C70" s="39"/>
      <c r="H70" s="204"/>
    </row>
    <row r="71" spans="2:8" x14ac:dyDescent="0.25">
      <c r="C71" s="190" t="s">
        <v>772</v>
      </c>
      <c r="D71" s="205">
        <f>SUM(D67:D69)</f>
        <v>769</v>
      </c>
      <c r="E71" s="190">
        <f>SUM(E67:E69)</f>
        <v>6081</v>
      </c>
      <c r="F71" s="190"/>
      <c r="G71" s="206">
        <v>8794.6813333333357</v>
      </c>
      <c r="H71" s="207">
        <f t="shared" si="1"/>
        <v>8794.6813333333357</v>
      </c>
    </row>
    <row r="72" spans="2:8" x14ac:dyDescent="0.25">
      <c r="E72" s="153"/>
    </row>
    <row r="73" spans="2:8" x14ac:dyDescent="0.25">
      <c r="C73" s="208" t="s">
        <v>1259</v>
      </c>
    </row>
    <row r="74" spans="2:8" x14ac:dyDescent="0.25">
      <c r="C74" s="208" t="s">
        <v>1260</v>
      </c>
    </row>
    <row r="75" spans="2:8" x14ac:dyDescent="0.25">
      <c r="C75" s="209" t="s">
        <v>1261</v>
      </c>
    </row>
    <row r="76" spans="2:8" x14ac:dyDescent="0.25">
      <c r="C76" s="209" t="s">
        <v>1262</v>
      </c>
    </row>
    <row r="78" spans="2:8" ht="15.75" thickBot="1" x14ac:dyDescent="0.3"/>
    <row r="79" spans="2:8" ht="15.75" thickBot="1" x14ac:dyDescent="0.3">
      <c r="B79" s="268" t="s">
        <v>1649</v>
      </c>
      <c r="C79" s="269"/>
      <c r="D79" s="269"/>
      <c r="E79" s="269"/>
      <c r="F79" s="269"/>
      <c r="G79" s="270"/>
    </row>
    <row r="80" spans="2:8" x14ac:dyDescent="0.25">
      <c r="B80" s="221" t="s">
        <v>0</v>
      </c>
      <c r="C80" s="221" t="s">
        <v>1650</v>
      </c>
      <c r="D80" s="221" t="s">
        <v>1651</v>
      </c>
      <c r="E80" s="221" t="s">
        <v>1652</v>
      </c>
      <c r="F80" s="222" t="s">
        <v>1653</v>
      </c>
      <c r="G80" s="222" t="s">
        <v>1654</v>
      </c>
    </row>
    <row r="81" spans="2:7" x14ac:dyDescent="0.25">
      <c r="B81" s="223"/>
      <c r="C81" s="223"/>
      <c r="D81" s="223"/>
      <c r="E81" s="223"/>
      <c r="F81" s="223"/>
      <c r="G81" s="223"/>
    </row>
    <row r="82" spans="2:7" x14ac:dyDescent="0.25">
      <c r="B82" s="224" t="s">
        <v>1655</v>
      </c>
      <c r="C82" s="223"/>
      <c r="D82" s="223"/>
      <c r="E82" s="223"/>
      <c r="F82" s="223"/>
      <c r="G82" s="223"/>
    </row>
    <row r="83" spans="2:7" x14ac:dyDescent="0.25">
      <c r="B83" s="223">
        <v>1</v>
      </c>
      <c r="C83" s="223" t="s">
        <v>1656</v>
      </c>
      <c r="D83" s="223" t="s">
        <v>1657</v>
      </c>
      <c r="E83" s="225">
        <v>5</v>
      </c>
      <c r="F83" s="226">
        <v>106.25</v>
      </c>
      <c r="G83" s="226">
        <f t="shared" ref="G83:G91" si="2">E83*F83</f>
        <v>531.25</v>
      </c>
    </row>
    <row r="84" spans="2:7" x14ac:dyDescent="0.25">
      <c r="B84" s="223">
        <v>2</v>
      </c>
      <c r="C84" s="223" t="s">
        <v>1658</v>
      </c>
      <c r="D84" s="223" t="s">
        <v>1659</v>
      </c>
      <c r="E84" s="225">
        <v>1</v>
      </c>
      <c r="F84" s="226">
        <v>25</v>
      </c>
      <c r="G84" s="226">
        <f t="shared" si="2"/>
        <v>25</v>
      </c>
    </row>
    <row r="85" spans="2:7" x14ac:dyDescent="0.25">
      <c r="B85" s="223">
        <v>3</v>
      </c>
      <c r="C85" s="223" t="s">
        <v>1660</v>
      </c>
      <c r="D85" s="223" t="s">
        <v>1659</v>
      </c>
      <c r="E85" s="225">
        <v>1</v>
      </c>
      <c r="F85" s="226">
        <v>25</v>
      </c>
      <c r="G85" s="226">
        <f t="shared" si="2"/>
        <v>25</v>
      </c>
    </row>
    <row r="86" spans="2:7" x14ac:dyDescent="0.25">
      <c r="B86" s="223">
        <v>4</v>
      </c>
      <c r="C86" s="223" t="s">
        <v>1661</v>
      </c>
      <c r="D86" s="223" t="s">
        <v>1662</v>
      </c>
      <c r="E86" s="225">
        <v>1</v>
      </c>
      <c r="F86" s="226">
        <v>31.25</v>
      </c>
      <c r="G86" s="226">
        <f t="shared" si="2"/>
        <v>31.25</v>
      </c>
    </row>
    <row r="87" spans="2:7" x14ac:dyDescent="0.25">
      <c r="B87" s="223">
        <v>5</v>
      </c>
      <c r="C87" s="223" t="s">
        <v>1663</v>
      </c>
      <c r="D87" s="223" t="s">
        <v>1662</v>
      </c>
      <c r="E87" s="225">
        <v>1</v>
      </c>
      <c r="F87" s="226">
        <v>31.25</v>
      </c>
      <c r="G87" s="226">
        <f t="shared" si="2"/>
        <v>31.25</v>
      </c>
    </row>
    <row r="88" spans="2:7" x14ac:dyDescent="0.25">
      <c r="B88" s="223">
        <v>6</v>
      </c>
      <c r="C88" s="223" t="s">
        <v>1664</v>
      </c>
      <c r="D88" s="223" t="s">
        <v>1665</v>
      </c>
      <c r="E88" s="225">
        <v>1</v>
      </c>
      <c r="F88" s="226">
        <v>325</v>
      </c>
      <c r="G88" s="226">
        <f t="shared" si="2"/>
        <v>325</v>
      </c>
    </row>
    <row r="89" spans="2:7" x14ac:dyDescent="0.25">
      <c r="B89" s="223">
        <v>7</v>
      </c>
      <c r="C89" s="223" t="s">
        <v>1666</v>
      </c>
      <c r="D89" s="223" t="s">
        <v>1659</v>
      </c>
      <c r="E89" s="225">
        <v>1</v>
      </c>
      <c r="F89" s="226">
        <v>12.5</v>
      </c>
      <c r="G89" s="226">
        <f t="shared" si="2"/>
        <v>12.5</v>
      </c>
    </row>
    <row r="90" spans="2:7" x14ac:dyDescent="0.25">
      <c r="B90" s="223">
        <v>8</v>
      </c>
      <c r="C90" s="223" t="s">
        <v>1667</v>
      </c>
      <c r="D90" s="223" t="s">
        <v>1668</v>
      </c>
      <c r="E90" s="225">
        <v>4</v>
      </c>
      <c r="F90" s="226">
        <v>56.25</v>
      </c>
      <c r="G90" s="226">
        <f t="shared" si="2"/>
        <v>225</v>
      </c>
    </row>
    <row r="91" spans="2:7" x14ac:dyDescent="0.25">
      <c r="B91" s="223">
        <v>9</v>
      </c>
      <c r="C91" s="223" t="s">
        <v>1669</v>
      </c>
      <c r="D91" s="223" t="s">
        <v>1668</v>
      </c>
      <c r="E91" s="225">
        <v>4</v>
      </c>
      <c r="F91" s="226">
        <v>10</v>
      </c>
      <c r="G91" s="226">
        <f t="shared" si="2"/>
        <v>40</v>
      </c>
    </row>
    <row r="92" spans="2:7" x14ac:dyDescent="0.25">
      <c r="B92" s="223" t="s">
        <v>909</v>
      </c>
      <c r="C92" s="223" t="s">
        <v>909</v>
      </c>
      <c r="D92" s="223" t="s">
        <v>909</v>
      </c>
      <c r="E92" s="225" t="s">
        <v>909</v>
      </c>
      <c r="F92" s="226" t="s">
        <v>909</v>
      </c>
      <c r="G92" s="226" t="s">
        <v>909</v>
      </c>
    </row>
    <row r="93" spans="2:7" x14ac:dyDescent="0.25">
      <c r="B93" s="224" t="s">
        <v>1670</v>
      </c>
      <c r="C93" s="223"/>
      <c r="D93" s="223" t="s">
        <v>909</v>
      </c>
      <c r="E93" s="225" t="s">
        <v>909</v>
      </c>
      <c r="F93" s="226" t="s">
        <v>909</v>
      </c>
      <c r="G93" s="226" t="s">
        <v>909</v>
      </c>
    </row>
    <row r="94" spans="2:7" x14ac:dyDescent="0.25">
      <c r="B94" s="223">
        <v>1</v>
      </c>
      <c r="C94" s="223" t="s">
        <v>1671</v>
      </c>
      <c r="D94" s="223" t="s">
        <v>1657</v>
      </c>
      <c r="E94" s="225">
        <v>5</v>
      </c>
      <c r="F94" s="226">
        <v>31.25</v>
      </c>
      <c r="G94" s="226">
        <f t="shared" ref="G94:G104" si="3">E94*F94</f>
        <v>156.25</v>
      </c>
    </row>
    <row r="95" spans="2:7" x14ac:dyDescent="0.25">
      <c r="B95" s="223">
        <v>2</v>
      </c>
      <c r="C95" s="223" t="s">
        <v>1672</v>
      </c>
      <c r="D95" s="223" t="s">
        <v>1657</v>
      </c>
      <c r="E95" s="225">
        <v>5</v>
      </c>
      <c r="F95" s="226">
        <v>12.5</v>
      </c>
      <c r="G95" s="226">
        <f t="shared" si="3"/>
        <v>62.5</v>
      </c>
    </row>
    <row r="96" spans="2:7" x14ac:dyDescent="0.25">
      <c r="B96" s="223">
        <v>3</v>
      </c>
      <c r="C96" s="223" t="s">
        <v>1673</v>
      </c>
      <c r="D96" s="223" t="s">
        <v>1659</v>
      </c>
      <c r="E96" s="225">
        <v>1</v>
      </c>
      <c r="F96" s="226">
        <v>153</v>
      </c>
      <c r="G96" s="226">
        <f t="shared" si="3"/>
        <v>153</v>
      </c>
    </row>
    <row r="97" spans="2:7" x14ac:dyDescent="0.25">
      <c r="B97" s="223">
        <v>4</v>
      </c>
      <c r="C97" s="223" t="s">
        <v>1674</v>
      </c>
      <c r="D97" s="223" t="s">
        <v>1675</v>
      </c>
      <c r="E97" s="225">
        <v>5</v>
      </c>
      <c r="F97" s="226">
        <v>37.5</v>
      </c>
      <c r="G97" s="226">
        <f t="shared" si="3"/>
        <v>187.5</v>
      </c>
    </row>
    <row r="98" spans="2:7" x14ac:dyDescent="0.25">
      <c r="B98" s="223">
        <v>5</v>
      </c>
      <c r="C98" s="223" t="s">
        <v>1676</v>
      </c>
      <c r="D98" s="223" t="s">
        <v>1662</v>
      </c>
      <c r="E98" s="225">
        <v>1</v>
      </c>
      <c r="F98" s="226">
        <v>300</v>
      </c>
      <c r="G98" s="226">
        <f t="shared" si="3"/>
        <v>300</v>
      </c>
    </row>
    <row r="99" spans="2:7" x14ac:dyDescent="0.25">
      <c r="B99" s="223">
        <v>6</v>
      </c>
      <c r="C99" s="223" t="s">
        <v>1677</v>
      </c>
      <c r="D99" s="223" t="s">
        <v>1678</v>
      </c>
      <c r="E99" s="225">
        <v>1</v>
      </c>
      <c r="F99" s="226">
        <v>43.75</v>
      </c>
      <c r="G99" s="226">
        <f t="shared" si="3"/>
        <v>43.75</v>
      </c>
    </row>
    <row r="100" spans="2:7" x14ac:dyDescent="0.25">
      <c r="B100" s="223">
        <v>7</v>
      </c>
      <c r="C100" s="223" t="s">
        <v>1679</v>
      </c>
      <c r="D100" s="223" t="s">
        <v>1662</v>
      </c>
      <c r="E100" s="225">
        <v>1</v>
      </c>
      <c r="F100" s="226">
        <v>56.25</v>
      </c>
      <c r="G100" s="226">
        <f t="shared" si="3"/>
        <v>56.25</v>
      </c>
    </row>
    <row r="101" spans="2:7" x14ac:dyDescent="0.25">
      <c r="B101" s="223">
        <v>8</v>
      </c>
      <c r="C101" s="223" t="s">
        <v>1680</v>
      </c>
      <c r="D101" s="223" t="s">
        <v>1662</v>
      </c>
      <c r="E101" s="225">
        <v>1</v>
      </c>
      <c r="F101" s="226">
        <v>56.25</v>
      </c>
      <c r="G101" s="226">
        <f t="shared" si="3"/>
        <v>56.25</v>
      </c>
    </row>
    <row r="102" spans="2:7" x14ac:dyDescent="0.25">
      <c r="B102" s="223">
        <v>9</v>
      </c>
      <c r="C102" s="223" t="s">
        <v>1681</v>
      </c>
      <c r="D102" s="223" t="s">
        <v>1682</v>
      </c>
      <c r="E102" s="225">
        <v>1</v>
      </c>
      <c r="F102" s="226">
        <v>37.5</v>
      </c>
      <c r="G102" s="226">
        <f t="shared" si="3"/>
        <v>37.5</v>
      </c>
    </row>
    <row r="103" spans="2:7" x14ac:dyDescent="0.25">
      <c r="B103" s="223">
        <v>10</v>
      </c>
      <c r="C103" s="223" t="s">
        <v>1683</v>
      </c>
      <c r="D103" s="223" t="s">
        <v>1662</v>
      </c>
      <c r="E103" s="225">
        <v>1</v>
      </c>
      <c r="F103" s="226">
        <v>337.5</v>
      </c>
      <c r="G103" s="226">
        <f t="shared" si="3"/>
        <v>337.5</v>
      </c>
    </row>
    <row r="104" spans="2:7" x14ac:dyDescent="0.25">
      <c r="B104" s="223">
        <v>11</v>
      </c>
      <c r="C104" s="223" t="s">
        <v>1684</v>
      </c>
      <c r="D104" s="223" t="s">
        <v>1685</v>
      </c>
      <c r="E104" s="225">
        <v>1</v>
      </c>
      <c r="F104" s="226">
        <v>75</v>
      </c>
      <c r="G104" s="226">
        <f t="shared" si="3"/>
        <v>75</v>
      </c>
    </row>
    <row r="105" spans="2:7" x14ac:dyDescent="0.25">
      <c r="B105" s="223">
        <v>12</v>
      </c>
      <c r="C105" s="223"/>
      <c r="D105" s="223"/>
      <c r="E105" s="227"/>
      <c r="F105" s="223"/>
      <c r="G105" s="223"/>
    </row>
    <row r="106" spans="2:7" x14ac:dyDescent="0.25">
      <c r="B106" s="223"/>
      <c r="C106" s="223"/>
      <c r="D106" s="223"/>
      <c r="E106" s="227"/>
      <c r="F106" s="223"/>
      <c r="G106" s="228">
        <f>SUM(G83:G104)</f>
        <v>2711.75</v>
      </c>
    </row>
  </sheetData>
  <mergeCells count="16">
    <mergeCell ref="B79:G79"/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tabSelected="1" topLeftCell="A387" zoomScaleNormal="100" workbookViewId="0">
      <selection activeCell="G406" sqref="G406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6384" width="9.140625" style="79"/>
  </cols>
  <sheetData>
    <row r="1" spans="1:13" ht="27" x14ac:dyDescent="0.35">
      <c r="A1" s="293" t="s">
        <v>822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94" t="s">
        <v>772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141">
        <f>SUM(M3:M3)</f>
        <v>5432305.2000000002</v>
      </c>
    </row>
    <row r="7" spans="1:13" ht="27" x14ac:dyDescent="0.35">
      <c r="A7" s="293" t="s">
        <v>959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862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3</v>
      </c>
      <c r="B11" s="30" t="s">
        <v>864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4</v>
      </c>
      <c r="B12" s="30" t="s">
        <v>872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5</v>
      </c>
      <c r="B13" s="30" t="s">
        <v>877</v>
      </c>
      <c r="C13" s="26" t="s">
        <v>29</v>
      </c>
      <c r="D13" s="30" t="s">
        <v>85</v>
      </c>
      <c r="E13" s="30" t="s">
        <v>23</v>
      </c>
      <c r="F13" s="30" t="s">
        <v>29</v>
      </c>
      <c r="G13" s="30" t="s">
        <v>713</v>
      </c>
      <c r="H13" s="30" t="s">
        <v>714</v>
      </c>
      <c r="I13" s="140">
        <v>44437</v>
      </c>
      <c r="J13" s="30">
        <v>1</v>
      </c>
      <c r="K13" s="30">
        <v>1</v>
      </c>
      <c r="L13" s="30">
        <v>10</v>
      </c>
      <c r="M13" s="21">
        <v>208720</v>
      </c>
    </row>
    <row r="14" spans="1:13" x14ac:dyDescent="0.25">
      <c r="A14" s="26">
        <v>6</v>
      </c>
      <c r="B14" s="30" t="s">
        <v>886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104</v>
      </c>
      <c r="H14" s="30" t="s">
        <v>105</v>
      </c>
      <c r="I14" s="36">
        <v>44439</v>
      </c>
      <c r="J14" s="30">
        <v>1</v>
      </c>
      <c r="K14" s="30">
        <v>5</v>
      </c>
      <c r="L14" s="30">
        <v>10</v>
      </c>
      <c r="M14" s="21">
        <v>441370</v>
      </c>
    </row>
    <row r="15" spans="1:13" x14ac:dyDescent="0.25">
      <c r="A15" s="294" t="s">
        <v>772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141">
        <f>SUM(M9:M14)</f>
        <v>5800775</v>
      </c>
    </row>
    <row r="16" spans="1:13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3" ht="27" x14ac:dyDescent="0.35">
      <c r="A17" s="293" t="s">
        <v>1283</v>
      </c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</row>
    <row r="18" spans="1:13" ht="28.5" x14ac:dyDescent="0.25">
      <c r="A18" s="136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137" t="s">
        <v>8</v>
      </c>
      <c r="J18" s="40" t="s">
        <v>9</v>
      </c>
      <c r="K18" s="40" t="s">
        <v>10</v>
      </c>
      <c r="L18" s="40" t="s">
        <v>11</v>
      </c>
      <c r="M18" s="40" t="s">
        <v>16</v>
      </c>
    </row>
    <row r="19" spans="1:13" x14ac:dyDescent="0.25">
      <c r="A19" s="26">
        <v>1</v>
      </c>
      <c r="B19" s="30" t="s">
        <v>944</v>
      </c>
      <c r="C19" s="26" t="s">
        <v>29</v>
      </c>
      <c r="D19" s="30" t="s">
        <v>574</v>
      </c>
      <c r="E19" s="30" t="s">
        <v>23</v>
      </c>
      <c r="F19" s="30" t="s">
        <v>29</v>
      </c>
      <c r="G19" s="30" t="s">
        <v>115</v>
      </c>
      <c r="H19" s="30" t="s">
        <v>233</v>
      </c>
      <c r="I19" s="36">
        <v>44440</v>
      </c>
      <c r="J19" s="30">
        <v>3</v>
      </c>
      <c r="K19" s="30">
        <v>38</v>
      </c>
      <c r="L19" s="30">
        <v>38</v>
      </c>
      <c r="M19" s="14">
        <v>2758536</v>
      </c>
    </row>
    <row r="20" spans="1:13" x14ac:dyDescent="0.25">
      <c r="A20" s="26">
        <v>2</v>
      </c>
      <c r="B20" s="30" t="s">
        <v>951</v>
      </c>
      <c r="C20" s="26" t="s">
        <v>29</v>
      </c>
      <c r="D20" s="30" t="s">
        <v>85</v>
      </c>
      <c r="E20" s="30" t="s">
        <v>505</v>
      </c>
      <c r="F20" s="30" t="s">
        <v>29</v>
      </c>
      <c r="G20" s="30" t="s">
        <v>72</v>
      </c>
      <c r="H20" s="30" t="s">
        <v>958</v>
      </c>
      <c r="I20" s="36">
        <v>44442</v>
      </c>
      <c r="J20" s="30">
        <v>7</v>
      </c>
      <c r="K20" s="30">
        <v>149</v>
      </c>
      <c r="L20" s="30">
        <v>149</v>
      </c>
      <c r="M20" s="14">
        <v>3363303</v>
      </c>
    </row>
    <row r="21" spans="1:13" x14ac:dyDescent="0.25">
      <c r="A21" s="26">
        <v>3</v>
      </c>
      <c r="B21" s="30" t="s">
        <v>981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44447</v>
      </c>
      <c r="J21" s="30">
        <v>14</v>
      </c>
      <c r="K21" s="30">
        <v>277</v>
      </c>
      <c r="L21" s="30">
        <v>290</v>
      </c>
      <c r="M21" s="14">
        <v>20571380</v>
      </c>
    </row>
    <row r="22" spans="1:13" x14ac:dyDescent="0.25">
      <c r="A22" s="26">
        <v>4</v>
      </c>
      <c r="B22" s="30" t="s">
        <v>982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115</v>
      </c>
      <c r="H22" s="30" t="s">
        <v>233</v>
      </c>
      <c r="I22" s="36">
        <v>44447</v>
      </c>
      <c r="J22" s="30">
        <v>13</v>
      </c>
      <c r="K22" s="30">
        <v>258</v>
      </c>
      <c r="L22" s="30">
        <v>263</v>
      </c>
      <c r="M22" s="14">
        <v>18657161</v>
      </c>
    </row>
    <row r="23" spans="1:13" x14ac:dyDescent="0.25">
      <c r="A23" s="26">
        <v>5</v>
      </c>
      <c r="B23" s="30" t="s">
        <v>1005</v>
      </c>
      <c r="C23" s="26" t="s">
        <v>29</v>
      </c>
      <c r="D23" s="30" t="s">
        <v>617</v>
      </c>
      <c r="E23" s="30" t="s">
        <v>23</v>
      </c>
      <c r="F23" s="30" t="s">
        <v>29</v>
      </c>
      <c r="G23" s="30" t="s">
        <v>618</v>
      </c>
      <c r="H23" s="30" t="s">
        <v>1022</v>
      </c>
      <c r="I23" s="36">
        <v>44449</v>
      </c>
      <c r="J23" s="30">
        <v>1</v>
      </c>
      <c r="K23" s="30">
        <v>20</v>
      </c>
      <c r="L23" s="30">
        <v>20</v>
      </c>
      <c r="M23" s="14">
        <v>233490</v>
      </c>
    </row>
    <row r="24" spans="1:13" x14ac:dyDescent="0.25">
      <c r="A24" s="26">
        <v>6</v>
      </c>
      <c r="B24" s="30" t="s">
        <v>1086</v>
      </c>
      <c r="C24" s="26" t="s">
        <v>29</v>
      </c>
      <c r="D24" s="30" t="s">
        <v>574</v>
      </c>
      <c r="E24" s="30" t="s">
        <v>23</v>
      </c>
      <c r="F24" s="30" t="s">
        <v>29</v>
      </c>
      <c r="G24" s="30" t="s">
        <v>50</v>
      </c>
      <c r="H24" s="30" t="s">
        <v>58</v>
      </c>
      <c r="I24" s="36">
        <v>44454</v>
      </c>
      <c r="J24" s="30">
        <v>3</v>
      </c>
      <c r="K24" s="30">
        <v>46</v>
      </c>
      <c r="L24" s="30">
        <v>46</v>
      </c>
      <c r="M24" s="14">
        <v>1844212</v>
      </c>
    </row>
    <row r="25" spans="1:13" x14ac:dyDescent="0.25">
      <c r="A25" s="26">
        <v>7</v>
      </c>
      <c r="B25" s="30" t="s">
        <v>1123</v>
      </c>
      <c r="C25" s="26" t="s">
        <v>21</v>
      </c>
      <c r="D25" s="37" t="s">
        <v>574</v>
      </c>
      <c r="E25" s="30" t="s">
        <v>23</v>
      </c>
      <c r="F25" s="30" t="s">
        <v>21</v>
      </c>
      <c r="G25" s="30" t="s">
        <v>40</v>
      </c>
      <c r="H25" s="30" t="s">
        <v>560</v>
      </c>
      <c r="I25" s="111">
        <v>44456</v>
      </c>
      <c r="J25" s="30">
        <v>1</v>
      </c>
      <c r="K25" s="30">
        <v>10</v>
      </c>
      <c r="L25" s="30">
        <v>10</v>
      </c>
      <c r="M25" s="14">
        <v>130120</v>
      </c>
    </row>
    <row r="26" spans="1:13" x14ac:dyDescent="0.25">
      <c r="A26" s="26">
        <v>8</v>
      </c>
      <c r="B26" s="30" t="s">
        <v>1183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281</v>
      </c>
      <c r="H26" s="30" t="s">
        <v>998</v>
      </c>
      <c r="I26" s="36">
        <v>44466</v>
      </c>
      <c r="J26" s="30">
        <v>1</v>
      </c>
      <c r="K26" s="30">
        <v>21</v>
      </c>
      <c r="L26" s="30">
        <v>21</v>
      </c>
      <c r="M26" s="14">
        <v>444837</v>
      </c>
    </row>
    <row r="27" spans="1:13" x14ac:dyDescent="0.25">
      <c r="A27" s="26">
        <v>9</v>
      </c>
      <c r="B27" s="69" t="s">
        <v>1186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713</v>
      </c>
      <c r="H27" s="30" t="s">
        <v>714</v>
      </c>
      <c r="I27" s="36">
        <v>44467</v>
      </c>
      <c r="J27" s="30">
        <v>2</v>
      </c>
      <c r="K27" s="30">
        <v>4</v>
      </c>
      <c r="L27" s="30">
        <v>11</v>
      </c>
      <c r="M27" s="14">
        <v>238367</v>
      </c>
    </row>
    <row r="28" spans="1:13" x14ac:dyDescent="0.25">
      <c r="A28" s="26">
        <v>10</v>
      </c>
      <c r="B28" s="69" t="s">
        <v>1189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231</v>
      </c>
      <c r="H28" s="30" t="s">
        <v>583</v>
      </c>
      <c r="I28" s="36">
        <v>44467</v>
      </c>
      <c r="J28" s="30">
        <v>3</v>
      </c>
      <c r="K28" s="30">
        <v>32</v>
      </c>
      <c r="L28" s="30">
        <v>32</v>
      </c>
      <c r="M28" s="14">
        <v>1023954</v>
      </c>
    </row>
    <row r="29" spans="1:13" x14ac:dyDescent="0.25">
      <c r="A29" s="26">
        <v>11</v>
      </c>
      <c r="B29" s="69" t="s">
        <v>1190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69</v>
      </c>
      <c r="H29" s="30" t="s">
        <v>70</v>
      </c>
      <c r="I29" s="36">
        <v>44467</v>
      </c>
      <c r="J29" s="30">
        <v>2</v>
      </c>
      <c r="K29" s="30">
        <v>8</v>
      </c>
      <c r="L29" s="30">
        <v>15</v>
      </c>
      <c r="M29" s="14">
        <v>271455</v>
      </c>
    </row>
    <row r="30" spans="1:13" x14ac:dyDescent="0.25">
      <c r="A30" s="26">
        <v>12</v>
      </c>
      <c r="B30" s="69" t="s">
        <v>1191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281</v>
      </c>
      <c r="H30" s="30" t="s">
        <v>998</v>
      </c>
      <c r="I30" s="36">
        <v>44467</v>
      </c>
      <c r="J30" s="30">
        <v>3</v>
      </c>
      <c r="K30" s="30">
        <v>11</v>
      </c>
      <c r="L30" s="30">
        <v>11</v>
      </c>
      <c r="M30" s="14">
        <v>238367</v>
      </c>
    </row>
    <row r="31" spans="1:13" x14ac:dyDescent="0.25">
      <c r="A31" s="26">
        <v>13</v>
      </c>
      <c r="B31" s="69" t="s">
        <v>1192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1197</v>
      </c>
      <c r="H31" s="30" t="s">
        <v>1198</v>
      </c>
      <c r="I31" s="36">
        <v>44467</v>
      </c>
      <c r="J31" s="30">
        <v>3</v>
      </c>
      <c r="K31" s="30">
        <v>37</v>
      </c>
      <c r="L31" s="30">
        <v>53</v>
      </c>
      <c r="M31" s="14">
        <v>2994461</v>
      </c>
    </row>
    <row r="32" spans="1:13" x14ac:dyDescent="0.25">
      <c r="A32" s="26">
        <v>14</v>
      </c>
      <c r="B32" s="30" t="s">
        <v>1194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50</v>
      </c>
      <c r="H32" s="30" t="s">
        <v>58</v>
      </c>
      <c r="I32" s="36">
        <v>44467</v>
      </c>
      <c r="J32" s="30">
        <v>3</v>
      </c>
      <c r="K32" s="30">
        <v>13</v>
      </c>
      <c r="L32" s="30">
        <v>15</v>
      </c>
      <c r="M32" s="14">
        <v>601455</v>
      </c>
    </row>
    <row r="33" spans="1:13" x14ac:dyDescent="0.25">
      <c r="A33" s="26">
        <v>15</v>
      </c>
      <c r="B33" s="30" t="s">
        <v>1195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211</v>
      </c>
      <c r="I33" s="36">
        <v>44467</v>
      </c>
      <c r="J33" s="30">
        <v>2</v>
      </c>
      <c r="K33" s="30">
        <v>6</v>
      </c>
      <c r="L33" s="30">
        <v>10</v>
      </c>
      <c r="M33" s="14">
        <v>157220</v>
      </c>
    </row>
    <row r="34" spans="1:13" x14ac:dyDescent="0.25">
      <c r="A34" s="26">
        <v>16</v>
      </c>
      <c r="B34" s="30" t="s">
        <v>1196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50</v>
      </c>
      <c r="H34" s="30" t="s">
        <v>58</v>
      </c>
      <c r="I34" s="36">
        <v>44467</v>
      </c>
      <c r="J34" s="30">
        <v>1</v>
      </c>
      <c r="K34" s="30">
        <v>25</v>
      </c>
      <c r="L34" s="30">
        <v>25</v>
      </c>
      <c r="M34" s="14">
        <v>994925</v>
      </c>
    </row>
    <row r="35" spans="1:13" x14ac:dyDescent="0.25">
      <c r="A35" s="26">
        <v>17</v>
      </c>
      <c r="B35" s="30" t="s">
        <v>1200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72</v>
      </c>
      <c r="H35" s="30" t="s">
        <v>1003</v>
      </c>
      <c r="I35" s="36">
        <v>44468</v>
      </c>
      <c r="J35" s="30">
        <v>1</v>
      </c>
      <c r="K35" s="30">
        <v>6</v>
      </c>
      <c r="L35" s="30">
        <v>10</v>
      </c>
      <c r="M35" s="14">
        <v>245220</v>
      </c>
    </row>
    <row r="36" spans="1:13" x14ac:dyDescent="0.25">
      <c r="A36" s="26">
        <v>18</v>
      </c>
      <c r="B36" s="30" t="s">
        <v>1202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281</v>
      </c>
      <c r="H36" s="30" t="s">
        <v>998</v>
      </c>
      <c r="I36" s="36">
        <v>44468</v>
      </c>
      <c r="J36" s="30">
        <v>3</v>
      </c>
      <c r="K36" s="30">
        <v>8</v>
      </c>
      <c r="L36" s="30">
        <v>10</v>
      </c>
      <c r="M36" s="14">
        <v>217720</v>
      </c>
    </row>
    <row r="37" spans="1:13" x14ac:dyDescent="0.25">
      <c r="A37" s="26">
        <v>19</v>
      </c>
      <c r="B37" s="30" t="s">
        <v>1203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1197</v>
      </c>
      <c r="H37" s="30" t="s">
        <v>1198</v>
      </c>
      <c r="I37" s="36">
        <v>44468</v>
      </c>
      <c r="J37" s="30">
        <v>3</v>
      </c>
      <c r="K37" s="30">
        <v>25</v>
      </c>
      <c r="L37" s="30">
        <v>25</v>
      </c>
      <c r="M37" s="14">
        <v>1418425</v>
      </c>
    </row>
    <row r="38" spans="1:13" x14ac:dyDescent="0.25">
      <c r="A38" s="26">
        <v>20</v>
      </c>
      <c r="B38" s="30" t="s">
        <v>1204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713</v>
      </c>
      <c r="H38" s="30" t="s">
        <v>714</v>
      </c>
      <c r="I38" s="36">
        <v>44468</v>
      </c>
      <c r="J38" s="30">
        <v>3</v>
      </c>
      <c r="K38" s="30">
        <v>7</v>
      </c>
      <c r="L38" s="30">
        <v>24</v>
      </c>
      <c r="M38" s="14">
        <v>506778</v>
      </c>
    </row>
    <row r="39" spans="1:13" x14ac:dyDescent="0.25">
      <c r="A39" s="26">
        <v>21</v>
      </c>
      <c r="B39" s="30" t="s">
        <v>1206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76</v>
      </c>
      <c r="H39" s="30" t="s">
        <v>1212</v>
      </c>
      <c r="I39" s="36">
        <v>44468</v>
      </c>
      <c r="J39" s="30">
        <v>5</v>
      </c>
      <c r="K39" s="30">
        <v>47</v>
      </c>
      <c r="L39" s="30">
        <v>47</v>
      </c>
      <c r="M39" s="14">
        <v>1240159</v>
      </c>
    </row>
    <row r="40" spans="1:13" x14ac:dyDescent="0.25">
      <c r="A40" s="26">
        <v>22</v>
      </c>
      <c r="B40" s="30" t="s">
        <v>1208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184</v>
      </c>
      <c r="H40" s="30" t="s">
        <v>1214</v>
      </c>
      <c r="I40" s="36">
        <v>44468</v>
      </c>
      <c r="J40" s="30">
        <v>14</v>
      </c>
      <c r="K40" s="30">
        <v>130</v>
      </c>
      <c r="L40" s="30">
        <v>130</v>
      </c>
      <c r="M40" s="14">
        <v>2695360</v>
      </c>
    </row>
    <row r="41" spans="1:13" x14ac:dyDescent="0.25">
      <c r="A41" s="26">
        <v>23</v>
      </c>
      <c r="B41" s="30" t="s">
        <v>1209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50</v>
      </c>
      <c r="H41" s="30" t="s">
        <v>58</v>
      </c>
      <c r="I41" s="36">
        <v>44468</v>
      </c>
      <c r="J41" s="30">
        <v>4</v>
      </c>
      <c r="K41" s="30">
        <v>77</v>
      </c>
      <c r="L41" s="30">
        <v>77</v>
      </c>
      <c r="M41" s="14">
        <v>3040969</v>
      </c>
    </row>
    <row r="42" spans="1:13" x14ac:dyDescent="0.25">
      <c r="A42" s="26">
        <v>24</v>
      </c>
      <c r="B42" s="30" t="s">
        <v>1210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76</v>
      </c>
      <c r="H42" s="30" t="s">
        <v>1212</v>
      </c>
      <c r="I42" s="36">
        <v>44468</v>
      </c>
      <c r="J42" s="30">
        <v>1</v>
      </c>
      <c r="K42" s="30">
        <v>12</v>
      </c>
      <c r="L42" s="30">
        <v>23</v>
      </c>
      <c r="M42" s="14">
        <v>612631</v>
      </c>
    </row>
    <row r="43" spans="1:13" x14ac:dyDescent="0.25">
      <c r="A43" s="26">
        <v>25</v>
      </c>
      <c r="B43" s="30" t="s">
        <v>1265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69</v>
      </c>
      <c r="H43" s="30" t="s">
        <v>488</v>
      </c>
      <c r="I43" s="36">
        <v>44469</v>
      </c>
      <c r="J43" s="30">
        <v>2</v>
      </c>
      <c r="K43" s="30">
        <v>12</v>
      </c>
      <c r="L43" s="30">
        <v>15</v>
      </c>
      <c r="M43" s="14">
        <v>271455</v>
      </c>
    </row>
    <row r="44" spans="1:13" x14ac:dyDescent="0.25">
      <c r="A44" s="26">
        <v>26</v>
      </c>
      <c r="B44" s="30" t="s">
        <v>1266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210</v>
      </c>
      <c r="H44" s="30" t="s">
        <v>211</v>
      </c>
      <c r="I44" s="36">
        <v>44469</v>
      </c>
      <c r="J44" s="30">
        <v>3</v>
      </c>
      <c r="K44" s="30">
        <v>37</v>
      </c>
      <c r="L44" s="30">
        <v>37</v>
      </c>
      <c r="M44" s="14">
        <v>551339</v>
      </c>
    </row>
    <row r="45" spans="1:13" x14ac:dyDescent="0.25">
      <c r="A45" s="26">
        <v>27</v>
      </c>
      <c r="B45" s="30" t="s">
        <v>1267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60</v>
      </c>
      <c r="H45" s="30" t="s">
        <v>816</v>
      </c>
      <c r="I45" s="36">
        <v>44469</v>
      </c>
      <c r="J45" s="30">
        <v>2</v>
      </c>
      <c r="K45" s="30">
        <v>7</v>
      </c>
      <c r="L45" s="30">
        <v>10</v>
      </c>
      <c r="M45" s="14">
        <v>223220</v>
      </c>
    </row>
    <row r="46" spans="1:13" x14ac:dyDescent="0.25">
      <c r="A46" s="26">
        <v>28</v>
      </c>
      <c r="B46" s="30" t="s">
        <v>1268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50</v>
      </c>
      <c r="H46" s="30" t="s">
        <v>58</v>
      </c>
      <c r="I46" s="36">
        <v>44469</v>
      </c>
      <c r="J46" s="30">
        <v>6</v>
      </c>
      <c r="K46" s="30">
        <v>90</v>
      </c>
      <c r="L46" s="30">
        <v>90</v>
      </c>
      <c r="M46" s="14">
        <v>3552480</v>
      </c>
    </row>
    <row r="47" spans="1:13" x14ac:dyDescent="0.25">
      <c r="A47" s="26">
        <v>29</v>
      </c>
      <c r="B47" s="30" t="s">
        <v>1269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72</v>
      </c>
      <c r="H47" s="30" t="s">
        <v>1003</v>
      </c>
      <c r="I47" s="36">
        <v>44469</v>
      </c>
      <c r="J47" s="30">
        <v>2</v>
      </c>
      <c r="K47" s="30">
        <v>74</v>
      </c>
      <c r="L47" s="30">
        <v>74</v>
      </c>
      <c r="M47" s="14">
        <v>1742628</v>
      </c>
    </row>
    <row r="48" spans="1:13" x14ac:dyDescent="0.25">
      <c r="A48" s="26">
        <v>30</v>
      </c>
      <c r="B48" s="30" t="s">
        <v>1270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184</v>
      </c>
      <c r="H48" s="30" t="s">
        <v>724</v>
      </c>
      <c r="I48" s="36">
        <v>44469</v>
      </c>
      <c r="J48" s="30">
        <v>5</v>
      </c>
      <c r="K48" s="30">
        <v>111</v>
      </c>
      <c r="L48" s="30">
        <v>111</v>
      </c>
      <c r="M48" s="14">
        <v>2303067</v>
      </c>
    </row>
    <row r="49" spans="1:13" x14ac:dyDescent="0.25">
      <c r="A49" s="26">
        <v>31</v>
      </c>
      <c r="B49" s="30" t="s">
        <v>1271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724</v>
      </c>
      <c r="I49" s="36">
        <v>44469</v>
      </c>
      <c r="J49" s="30">
        <v>10</v>
      </c>
      <c r="K49" s="30">
        <v>126</v>
      </c>
      <c r="L49" s="30">
        <v>126</v>
      </c>
      <c r="M49" s="14">
        <v>2612772</v>
      </c>
    </row>
    <row r="50" spans="1:13" x14ac:dyDescent="0.25">
      <c r="A50" s="26">
        <v>32</v>
      </c>
      <c r="B50" s="30" t="s">
        <v>1272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263</v>
      </c>
      <c r="H50" s="30" t="s">
        <v>264</v>
      </c>
      <c r="I50" s="36">
        <v>44469</v>
      </c>
      <c r="J50" s="30">
        <v>2</v>
      </c>
      <c r="K50" s="30">
        <v>7</v>
      </c>
      <c r="L50" s="30">
        <v>12</v>
      </c>
      <c r="M50" s="14">
        <v>212814</v>
      </c>
    </row>
    <row r="51" spans="1:13" x14ac:dyDescent="0.25">
      <c r="A51" s="26">
        <v>33</v>
      </c>
      <c r="B51" s="30" t="s">
        <v>1273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112</v>
      </c>
      <c r="H51" s="30" t="s">
        <v>997</v>
      </c>
      <c r="I51" s="36">
        <v>44469</v>
      </c>
      <c r="J51" s="30">
        <v>2</v>
      </c>
      <c r="K51" s="30">
        <v>7</v>
      </c>
      <c r="L51" s="30">
        <v>10</v>
      </c>
      <c r="M51" s="14">
        <v>521870</v>
      </c>
    </row>
    <row r="52" spans="1:13" x14ac:dyDescent="0.25">
      <c r="A52" s="26">
        <v>34</v>
      </c>
      <c r="B52" s="30" t="s">
        <v>1274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281</v>
      </c>
      <c r="H52" s="30" t="s">
        <v>998</v>
      </c>
      <c r="I52" s="36">
        <v>44469</v>
      </c>
      <c r="J52" s="30">
        <v>2</v>
      </c>
      <c r="K52" s="30">
        <v>6</v>
      </c>
      <c r="L52" s="30">
        <v>10</v>
      </c>
      <c r="M52" s="14">
        <v>217720</v>
      </c>
    </row>
    <row r="53" spans="1:13" x14ac:dyDescent="0.25">
      <c r="A53" s="26">
        <v>35</v>
      </c>
      <c r="B53" s="30" t="s">
        <v>1275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184</v>
      </c>
      <c r="H53" s="30" t="s">
        <v>724</v>
      </c>
      <c r="I53" s="36">
        <v>44469</v>
      </c>
      <c r="J53" s="30">
        <v>10</v>
      </c>
      <c r="K53" s="30">
        <v>92</v>
      </c>
      <c r="L53" s="30">
        <v>92</v>
      </c>
      <c r="M53" s="14">
        <v>1910774</v>
      </c>
    </row>
    <row r="54" spans="1:13" x14ac:dyDescent="0.25">
      <c r="A54" s="26">
        <v>36</v>
      </c>
      <c r="B54" s="30" t="s">
        <v>1276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1197</v>
      </c>
      <c r="H54" s="30" t="s">
        <v>502</v>
      </c>
      <c r="I54" s="36">
        <v>44469</v>
      </c>
      <c r="J54" s="30">
        <v>3</v>
      </c>
      <c r="K54" s="30">
        <v>54</v>
      </c>
      <c r="L54" s="30">
        <v>103</v>
      </c>
      <c r="M54" s="14">
        <v>5808811</v>
      </c>
    </row>
    <row r="55" spans="1:13" x14ac:dyDescent="0.25">
      <c r="A55" s="26">
        <v>37</v>
      </c>
      <c r="B55" s="30" t="s">
        <v>1277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1197</v>
      </c>
      <c r="H55" s="30" t="s">
        <v>128</v>
      </c>
      <c r="I55" s="36">
        <v>44469</v>
      </c>
      <c r="J55" s="30">
        <v>4</v>
      </c>
      <c r="K55" s="30">
        <v>76</v>
      </c>
      <c r="L55" s="30">
        <v>76</v>
      </c>
      <c r="M55" s="14">
        <v>4289062</v>
      </c>
    </row>
    <row r="56" spans="1:13" x14ac:dyDescent="0.25">
      <c r="A56" s="295" t="s">
        <v>772</v>
      </c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7"/>
      <c r="M56" s="141">
        <f>SUM(M19:M55)</f>
        <v>88718517</v>
      </c>
    </row>
    <row r="57" spans="1:13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</row>
    <row r="58" spans="1:13" ht="27" x14ac:dyDescent="0.35">
      <c r="A58" s="293" t="s">
        <v>1701</v>
      </c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</row>
    <row r="59" spans="1:13" ht="28.5" x14ac:dyDescent="0.25">
      <c r="A59" s="136" t="s">
        <v>0</v>
      </c>
      <c r="B59" s="40" t="s">
        <v>1</v>
      </c>
      <c r="C59" s="40" t="s">
        <v>2</v>
      </c>
      <c r="D59" s="40" t="s">
        <v>3</v>
      </c>
      <c r="E59" s="40" t="s">
        <v>4</v>
      </c>
      <c r="F59" s="40" t="s">
        <v>5</v>
      </c>
      <c r="G59" s="40" t="s">
        <v>6</v>
      </c>
      <c r="H59" s="40" t="s">
        <v>7</v>
      </c>
      <c r="I59" s="137" t="s">
        <v>8</v>
      </c>
      <c r="J59" s="40" t="s">
        <v>9</v>
      </c>
      <c r="K59" s="40" t="s">
        <v>10</v>
      </c>
      <c r="L59" s="40" t="s">
        <v>11</v>
      </c>
      <c r="M59" s="40" t="s">
        <v>16</v>
      </c>
    </row>
    <row r="60" spans="1:13" x14ac:dyDescent="0.25">
      <c r="A60" s="26">
        <v>1</v>
      </c>
      <c r="B60" s="30" t="s">
        <v>1284</v>
      </c>
      <c r="C60" s="26" t="s">
        <v>29</v>
      </c>
      <c r="D60" s="30" t="s">
        <v>1310</v>
      </c>
      <c r="E60" s="30" t="s">
        <v>23</v>
      </c>
      <c r="F60" s="30" t="s">
        <v>29</v>
      </c>
      <c r="G60" s="30" t="s">
        <v>241</v>
      </c>
      <c r="H60" s="30" t="s">
        <v>87</v>
      </c>
      <c r="I60" s="140">
        <v>44470</v>
      </c>
      <c r="J60" s="30">
        <v>1</v>
      </c>
      <c r="K60" s="30">
        <v>3</v>
      </c>
      <c r="L60" s="30">
        <v>10</v>
      </c>
      <c r="M60" s="21">
        <v>367720</v>
      </c>
    </row>
    <row r="61" spans="1:13" x14ac:dyDescent="0.25">
      <c r="A61" s="26">
        <v>2</v>
      </c>
      <c r="B61" s="30" t="s">
        <v>1286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76</v>
      </c>
      <c r="H61" s="30" t="s">
        <v>1122</v>
      </c>
      <c r="I61" s="140">
        <v>44470</v>
      </c>
      <c r="J61" s="30">
        <v>5</v>
      </c>
      <c r="K61" s="30">
        <v>50</v>
      </c>
      <c r="L61" s="30">
        <v>50</v>
      </c>
      <c r="M61" s="21">
        <v>1326100</v>
      </c>
    </row>
    <row r="62" spans="1:13" x14ac:dyDescent="0.25">
      <c r="A62" s="26">
        <v>3</v>
      </c>
      <c r="B62" s="30" t="s">
        <v>1287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140">
        <v>44470</v>
      </c>
      <c r="J62" s="30">
        <v>7</v>
      </c>
      <c r="K62" s="30">
        <v>107</v>
      </c>
      <c r="L62" s="30">
        <v>107</v>
      </c>
      <c r="M62" s="21">
        <v>4221379</v>
      </c>
    </row>
    <row r="63" spans="1:13" x14ac:dyDescent="0.25">
      <c r="A63" s="26">
        <v>4</v>
      </c>
      <c r="B63" s="30" t="s">
        <v>1289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1197</v>
      </c>
      <c r="H63" s="30" t="s">
        <v>128</v>
      </c>
      <c r="I63" s="140">
        <v>44470</v>
      </c>
      <c r="J63" s="30">
        <v>3</v>
      </c>
      <c r="K63" s="30">
        <v>51</v>
      </c>
      <c r="L63" s="30">
        <v>51</v>
      </c>
      <c r="M63" s="21">
        <v>2881887</v>
      </c>
    </row>
    <row r="64" spans="1:13" x14ac:dyDescent="0.25">
      <c r="A64" s="26">
        <v>5</v>
      </c>
      <c r="B64" s="30" t="s">
        <v>1290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24</v>
      </c>
      <c r="H64" s="30" t="s">
        <v>1198</v>
      </c>
      <c r="I64" s="140">
        <v>44470</v>
      </c>
      <c r="J64" s="30">
        <v>4</v>
      </c>
      <c r="K64" s="30">
        <v>24</v>
      </c>
      <c r="L64" s="30">
        <v>26</v>
      </c>
      <c r="M64" s="21">
        <v>780772</v>
      </c>
    </row>
    <row r="65" spans="1:13" x14ac:dyDescent="0.25">
      <c r="A65" s="26">
        <v>6</v>
      </c>
      <c r="B65" s="30" t="s">
        <v>1292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281</v>
      </c>
      <c r="H65" s="30" t="s">
        <v>998</v>
      </c>
      <c r="I65" s="140">
        <v>44470</v>
      </c>
      <c r="J65" s="30">
        <v>11</v>
      </c>
      <c r="K65" s="30">
        <v>150</v>
      </c>
      <c r="L65" s="30">
        <v>150</v>
      </c>
      <c r="M65" s="21">
        <v>3108300</v>
      </c>
    </row>
    <row r="66" spans="1:13" x14ac:dyDescent="0.25">
      <c r="A66" s="26">
        <v>7</v>
      </c>
      <c r="B66" s="30" t="s">
        <v>1294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72</v>
      </c>
      <c r="H66" s="30" t="s">
        <v>1003</v>
      </c>
      <c r="I66" s="140">
        <v>44470</v>
      </c>
      <c r="J66" s="30">
        <v>7</v>
      </c>
      <c r="K66" s="30">
        <v>42</v>
      </c>
      <c r="L66" s="30">
        <v>42</v>
      </c>
      <c r="M66" s="21">
        <v>993924</v>
      </c>
    </row>
    <row r="67" spans="1:13" x14ac:dyDescent="0.25">
      <c r="A67" s="26">
        <v>8</v>
      </c>
      <c r="B67" s="30" t="s">
        <v>1296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45</v>
      </c>
      <c r="H67" s="30" t="s">
        <v>552</v>
      </c>
      <c r="I67" s="140">
        <v>44471</v>
      </c>
      <c r="J67" s="30">
        <v>8</v>
      </c>
      <c r="K67" s="30">
        <v>170</v>
      </c>
      <c r="L67" s="30">
        <v>170</v>
      </c>
      <c r="M67" s="21">
        <v>7567240</v>
      </c>
    </row>
    <row r="68" spans="1:13" x14ac:dyDescent="0.25">
      <c r="A68" s="26">
        <v>9</v>
      </c>
      <c r="B68" s="30" t="s">
        <v>1297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76</v>
      </c>
      <c r="H68" s="30" t="s">
        <v>1212</v>
      </c>
      <c r="I68" s="140">
        <v>44471</v>
      </c>
      <c r="J68" s="30">
        <v>8</v>
      </c>
      <c r="K68" s="30">
        <v>50</v>
      </c>
      <c r="L68" s="30">
        <v>63</v>
      </c>
      <c r="M68" s="21">
        <v>1667961</v>
      </c>
    </row>
    <row r="69" spans="1:13" x14ac:dyDescent="0.25">
      <c r="A69" s="26">
        <v>10</v>
      </c>
      <c r="B69" s="30" t="s">
        <v>1299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140">
        <v>44471</v>
      </c>
      <c r="J69" s="30">
        <v>1</v>
      </c>
      <c r="K69" s="30">
        <v>3</v>
      </c>
      <c r="L69" s="30">
        <v>10</v>
      </c>
      <c r="M69" s="21">
        <v>521720</v>
      </c>
    </row>
    <row r="70" spans="1:13" x14ac:dyDescent="0.25">
      <c r="A70" s="26">
        <v>11</v>
      </c>
      <c r="B70" s="30" t="s">
        <v>1301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1197</v>
      </c>
      <c r="H70" s="30" t="s">
        <v>1198</v>
      </c>
      <c r="I70" s="140">
        <v>44471</v>
      </c>
      <c r="J70" s="30">
        <v>2</v>
      </c>
      <c r="K70" s="30">
        <v>20</v>
      </c>
      <c r="L70" s="30">
        <v>21</v>
      </c>
      <c r="M70" s="21">
        <v>1193277</v>
      </c>
    </row>
    <row r="71" spans="1:13" x14ac:dyDescent="0.25">
      <c r="A71" s="26">
        <v>12</v>
      </c>
      <c r="B71" s="30" t="s">
        <v>1303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44472</v>
      </c>
      <c r="J71" s="30">
        <v>2</v>
      </c>
      <c r="K71" s="30">
        <v>39</v>
      </c>
      <c r="L71" s="30">
        <v>39</v>
      </c>
      <c r="M71" s="21">
        <v>1545783</v>
      </c>
    </row>
    <row r="72" spans="1:13" x14ac:dyDescent="0.25">
      <c r="A72" s="26">
        <v>13</v>
      </c>
      <c r="B72" s="30" t="s">
        <v>1304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50</v>
      </c>
      <c r="H72" s="30" t="s">
        <v>58</v>
      </c>
      <c r="I72" s="140">
        <v>44472</v>
      </c>
      <c r="J72" s="30">
        <v>2</v>
      </c>
      <c r="K72" s="30">
        <v>13</v>
      </c>
      <c r="L72" s="30">
        <v>17</v>
      </c>
      <c r="M72" s="21">
        <v>680149</v>
      </c>
    </row>
    <row r="73" spans="1:13" x14ac:dyDescent="0.25">
      <c r="A73" s="26">
        <v>14</v>
      </c>
      <c r="B73" s="30" t="s">
        <v>1306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281</v>
      </c>
      <c r="H73" s="30" t="s">
        <v>998</v>
      </c>
      <c r="I73" s="140">
        <v>44472</v>
      </c>
      <c r="J73" s="30">
        <v>2</v>
      </c>
      <c r="K73" s="30">
        <v>30</v>
      </c>
      <c r="L73" s="30">
        <v>30</v>
      </c>
      <c r="M73" s="21">
        <v>630660</v>
      </c>
    </row>
    <row r="74" spans="1:13" x14ac:dyDescent="0.25">
      <c r="A74" s="26">
        <v>15</v>
      </c>
      <c r="B74" s="30" t="s">
        <v>1307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713</v>
      </c>
      <c r="H74" s="30" t="s">
        <v>714</v>
      </c>
      <c r="I74" s="140">
        <v>44472</v>
      </c>
      <c r="J74" s="30">
        <v>1</v>
      </c>
      <c r="K74" s="30">
        <v>5</v>
      </c>
      <c r="L74" s="30">
        <v>10</v>
      </c>
      <c r="M74" s="21">
        <v>217720</v>
      </c>
    </row>
    <row r="75" spans="1:13" x14ac:dyDescent="0.25">
      <c r="A75" s="26">
        <v>16</v>
      </c>
      <c r="B75" s="30" t="s">
        <v>1308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184</v>
      </c>
      <c r="H75" s="30" t="s">
        <v>219</v>
      </c>
      <c r="I75" s="140">
        <v>44472</v>
      </c>
      <c r="J75" s="30">
        <v>10</v>
      </c>
      <c r="K75" s="30">
        <v>118</v>
      </c>
      <c r="L75" s="30">
        <v>118</v>
      </c>
      <c r="M75" s="21">
        <v>2447596</v>
      </c>
    </row>
    <row r="76" spans="1:13" x14ac:dyDescent="0.25">
      <c r="A76" s="26">
        <v>17</v>
      </c>
      <c r="B76" s="30" t="s">
        <v>1309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60</v>
      </c>
      <c r="H76" s="30" t="s">
        <v>453</v>
      </c>
      <c r="I76" s="140">
        <v>44473</v>
      </c>
      <c r="J76" s="30">
        <v>5</v>
      </c>
      <c r="K76" s="30">
        <v>127</v>
      </c>
      <c r="L76" s="30">
        <v>127</v>
      </c>
      <c r="M76" s="21">
        <v>2703269</v>
      </c>
    </row>
    <row r="77" spans="1:13" x14ac:dyDescent="0.25">
      <c r="A77" s="26">
        <v>18</v>
      </c>
      <c r="B77" s="30" t="s">
        <v>1318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72</v>
      </c>
      <c r="H77" s="30" t="s">
        <v>261</v>
      </c>
      <c r="I77" s="140">
        <v>44474</v>
      </c>
      <c r="J77" s="30">
        <v>2</v>
      </c>
      <c r="K77" s="30">
        <v>39</v>
      </c>
      <c r="L77" s="30">
        <v>39</v>
      </c>
      <c r="M77" s="21">
        <v>923733</v>
      </c>
    </row>
    <row r="78" spans="1:13" x14ac:dyDescent="0.25">
      <c r="A78" s="26">
        <v>19</v>
      </c>
      <c r="B78" s="30" t="s">
        <v>1319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60</v>
      </c>
      <c r="H78" s="30" t="s">
        <v>816</v>
      </c>
      <c r="I78" s="140">
        <v>44474</v>
      </c>
      <c r="J78" s="30">
        <v>2</v>
      </c>
      <c r="K78" s="30">
        <v>9</v>
      </c>
      <c r="L78" s="30">
        <v>10</v>
      </c>
      <c r="M78" s="21">
        <v>223220</v>
      </c>
    </row>
    <row r="79" spans="1:13" x14ac:dyDescent="0.25">
      <c r="A79" s="26">
        <v>20</v>
      </c>
      <c r="B79" s="30" t="s">
        <v>1320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45</v>
      </c>
      <c r="H79" s="30" t="s">
        <v>552</v>
      </c>
      <c r="I79" s="140">
        <v>44474</v>
      </c>
      <c r="J79" s="30">
        <v>2</v>
      </c>
      <c r="K79" s="30">
        <v>15</v>
      </c>
      <c r="L79" s="30">
        <v>15</v>
      </c>
      <c r="M79" s="21">
        <v>677955</v>
      </c>
    </row>
    <row r="80" spans="1:13" x14ac:dyDescent="0.25">
      <c r="A80" s="26">
        <v>21</v>
      </c>
      <c r="B80" s="30" t="s">
        <v>1321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64</v>
      </c>
      <c r="H80" s="30" t="s">
        <v>818</v>
      </c>
      <c r="I80" s="140">
        <v>44474</v>
      </c>
      <c r="J80" s="30">
        <v>1</v>
      </c>
      <c r="K80" s="30">
        <v>16</v>
      </c>
      <c r="L80" s="30">
        <v>16</v>
      </c>
      <c r="M80" s="21">
        <v>348642</v>
      </c>
    </row>
    <row r="81" spans="1:13" x14ac:dyDescent="0.25">
      <c r="A81" s="26">
        <v>22</v>
      </c>
      <c r="B81" s="30" t="s">
        <v>1322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210</v>
      </c>
      <c r="H81" s="30" t="s">
        <v>211</v>
      </c>
      <c r="I81" s="140">
        <v>44474</v>
      </c>
      <c r="J81" s="30">
        <v>2</v>
      </c>
      <c r="K81" s="30">
        <v>15</v>
      </c>
      <c r="L81" s="30">
        <v>15</v>
      </c>
      <c r="M81" s="21">
        <v>230205</v>
      </c>
    </row>
    <row r="82" spans="1:13" x14ac:dyDescent="0.25">
      <c r="A82" s="26">
        <v>23</v>
      </c>
      <c r="B82" s="30" t="s">
        <v>1323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76</v>
      </c>
      <c r="H82" s="30" t="s">
        <v>1212</v>
      </c>
      <c r="I82" s="140">
        <v>44474</v>
      </c>
      <c r="J82" s="30">
        <v>1</v>
      </c>
      <c r="K82" s="30">
        <v>23</v>
      </c>
      <c r="L82" s="30">
        <v>23</v>
      </c>
      <c r="M82" s="21">
        <v>616081</v>
      </c>
    </row>
    <row r="83" spans="1:13" x14ac:dyDescent="0.25">
      <c r="A83" s="26">
        <v>24</v>
      </c>
      <c r="B83" s="30" t="s">
        <v>1324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50</v>
      </c>
      <c r="H83" s="30" t="s">
        <v>58</v>
      </c>
      <c r="I83" s="140">
        <v>44474</v>
      </c>
      <c r="J83" s="30">
        <v>2</v>
      </c>
      <c r="K83" s="30">
        <v>20</v>
      </c>
      <c r="L83" s="30">
        <v>24</v>
      </c>
      <c r="M83" s="21">
        <v>955578</v>
      </c>
    </row>
    <row r="84" spans="1:13" x14ac:dyDescent="0.25">
      <c r="A84" s="26">
        <v>25</v>
      </c>
      <c r="B84" s="30" t="s">
        <v>1326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1197</v>
      </c>
      <c r="H84" s="30" t="s">
        <v>502</v>
      </c>
      <c r="I84" s="140">
        <v>44474</v>
      </c>
      <c r="J84" s="30">
        <v>1</v>
      </c>
      <c r="K84" s="30">
        <v>13</v>
      </c>
      <c r="L84" s="30">
        <v>13</v>
      </c>
      <c r="M84" s="21">
        <v>742981</v>
      </c>
    </row>
    <row r="85" spans="1:13" x14ac:dyDescent="0.25">
      <c r="A85" s="26">
        <v>26</v>
      </c>
      <c r="B85" s="30" t="s">
        <v>1327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281</v>
      </c>
      <c r="H85" s="30" t="s">
        <v>998</v>
      </c>
      <c r="I85" s="140">
        <v>44474</v>
      </c>
      <c r="J85" s="30">
        <v>2</v>
      </c>
      <c r="K85" s="30">
        <v>5</v>
      </c>
      <c r="L85" s="30">
        <v>10</v>
      </c>
      <c r="M85" s="21">
        <v>217720</v>
      </c>
    </row>
    <row r="86" spans="1:13" x14ac:dyDescent="0.25">
      <c r="A86" s="26">
        <v>27</v>
      </c>
      <c r="B86" s="30" t="s">
        <v>1328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263</v>
      </c>
      <c r="H86" s="30" t="s">
        <v>264</v>
      </c>
      <c r="I86" s="140">
        <v>44474</v>
      </c>
      <c r="J86" s="30">
        <v>1</v>
      </c>
      <c r="K86" s="30">
        <v>17</v>
      </c>
      <c r="L86" s="30">
        <v>17</v>
      </c>
      <c r="M86" s="21">
        <v>296799</v>
      </c>
    </row>
    <row r="87" spans="1:13" x14ac:dyDescent="0.25">
      <c r="A87" s="26">
        <v>28</v>
      </c>
      <c r="B87" s="30" t="s">
        <v>1329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231</v>
      </c>
      <c r="H87" s="30" t="s">
        <v>583</v>
      </c>
      <c r="I87" s="140">
        <v>44474</v>
      </c>
      <c r="J87" s="30">
        <v>5</v>
      </c>
      <c r="K87" s="30">
        <v>75</v>
      </c>
      <c r="L87" s="30">
        <v>75</v>
      </c>
      <c r="M87" s="21">
        <v>2384775</v>
      </c>
    </row>
    <row r="88" spans="1:13" x14ac:dyDescent="0.25">
      <c r="A88" s="26">
        <v>29</v>
      </c>
      <c r="B88" s="30" t="s">
        <v>1330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210</v>
      </c>
      <c r="H88" s="30" t="s">
        <v>516</v>
      </c>
      <c r="I88" s="140">
        <v>44475</v>
      </c>
      <c r="J88" s="30">
        <v>3</v>
      </c>
      <c r="K88" s="30">
        <v>5</v>
      </c>
      <c r="L88" s="30">
        <v>13</v>
      </c>
      <c r="M88" s="21">
        <v>201011</v>
      </c>
    </row>
    <row r="89" spans="1:13" x14ac:dyDescent="0.25">
      <c r="A89" s="26">
        <v>30</v>
      </c>
      <c r="B89" s="30" t="s">
        <v>1331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50</v>
      </c>
      <c r="H89" s="30" t="s">
        <v>58</v>
      </c>
      <c r="I89" s="140">
        <v>44475</v>
      </c>
      <c r="J89" s="30">
        <v>2</v>
      </c>
      <c r="K89" s="30">
        <v>57</v>
      </c>
      <c r="L89" s="30">
        <v>57</v>
      </c>
      <c r="M89" s="21">
        <v>2254029</v>
      </c>
    </row>
    <row r="90" spans="1:13" x14ac:dyDescent="0.25">
      <c r="A90" s="26">
        <v>31</v>
      </c>
      <c r="B90" s="30" t="s">
        <v>1332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184</v>
      </c>
      <c r="H90" s="30" t="s">
        <v>256</v>
      </c>
      <c r="I90" s="140">
        <v>44475</v>
      </c>
      <c r="J90" s="30">
        <v>14</v>
      </c>
      <c r="K90" s="30">
        <v>124</v>
      </c>
      <c r="L90" s="30">
        <v>124</v>
      </c>
      <c r="M90" s="21">
        <v>2571478</v>
      </c>
    </row>
    <row r="91" spans="1:13" x14ac:dyDescent="0.25">
      <c r="A91" s="26">
        <v>32</v>
      </c>
      <c r="B91" s="30" t="s">
        <v>1334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713</v>
      </c>
      <c r="H91" s="30" t="s">
        <v>714</v>
      </c>
      <c r="I91" s="140">
        <v>44475</v>
      </c>
      <c r="J91" s="30">
        <v>2</v>
      </c>
      <c r="K91" s="30">
        <v>2</v>
      </c>
      <c r="L91" s="30">
        <v>10</v>
      </c>
      <c r="M91" s="21">
        <v>217720</v>
      </c>
    </row>
    <row r="92" spans="1:13" x14ac:dyDescent="0.25">
      <c r="A92" s="26">
        <v>33</v>
      </c>
      <c r="B92" s="30" t="s">
        <v>1341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45</v>
      </c>
      <c r="H92" s="30" t="s">
        <v>552</v>
      </c>
      <c r="I92" s="140">
        <v>44476</v>
      </c>
      <c r="J92" s="30">
        <v>7</v>
      </c>
      <c r="K92" s="30">
        <v>184</v>
      </c>
      <c r="L92" s="30">
        <v>184</v>
      </c>
      <c r="M92" s="21">
        <v>8189498</v>
      </c>
    </row>
    <row r="93" spans="1:13" x14ac:dyDescent="0.25">
      <c r="A93" s="26">
        <v>34</v>
      </c>
      <c r="B93" s="30" t="s">
        <v>1342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1197</v>
      </c>
      <c r="H93" s="30" t="s">
        <v>138</v>
      </c>
      <c r="I93" s="140">
        <v>44476</v>
      </c>
      <c r="J93" s="30">
        <v>3</v>
      </c>
      <c r="K93" s="30">
        <v>52</v>
      </c>
      <c r="L93" s="30">
        <v>52</v>
      </c>
      <c r="M93" s="21">
        <v>2938174</v>
      </c>
    </row>
    <row r="94" spans="1:13" x14ac:dyDescent="0.25">
      <c r="A94" s="26">
        <v>35</v>
      </c>
      <c r="B94" s="30" t="s">
        <v>1343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140">
        <v>44476</v>
      </c>
      <c r="J94" s="30">
        <v>3</v>
      </c>
      <c r="K94" s="30">
        <v>28</v>
      </c>
      <c r="L94" s="30">
        <v>28</v>
      </c>
      <c r="M94" s="21">
        <v>1112966</v>
      </c>
    </row>
    <row r="95" spans="1:13" x14ac:dyDescent="0.25">
      <c r="A95" s="26">
        <v>36</v>
      </c>
      <c r="B95" s="30" t="s">
        <v>1344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210</v>
      </c>
      <c r="H95" s="30" t="s">
        <v>516</v>
      </c>
      <c r="I95" s="140">
        <v>44476</v>
      </c>
      <c r="J95" s="30">
        <v>2</v>
      </c>
      <c r="K95" s="30">
        <v>8</v>
      </c>
      <c r="L95" s="30">
        <v>10</v>
      </c>
      <c r="M95" s="21">
        <v>157220</v>
      </c>
    </row>
    <row r="96" spans="1:13" x14ac:dyDescent="0.25">
      <c r="A96" s="26">
        <v>37</v>
      </c>
      <c r="B96" s="30" t="s">
        <v>1345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69</v>
      </c>
      <c r="H96" s="30" t="s">
        <v>488</v>
      </c>
      <c r="I96" s="140">
        <v>44476</v>
      </c>
      <c r="J96" s="30">
        <v>3</v>
      </c>
      <c r="K96" s="30">
        <v>10</v>
      </c>
      <c r="L96" s="30">
        <v>10</v>
      </c>
      <c r="M96" s="21">
        <v>184720</v>
      </c>
    </row>
    <row r="97" spans="1:13" x14ac:dyDescent="0.25">
      <c r="A97" s="26">
        <v>38</v>
      </c>
      <c r="B97" s="30" t="s">
        <v>1347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140">
        <v>44476</v>
      </c>
      <c r="J97" s="30">
        <v>2</v>
      </c>
      <c r="K97" s="30">
        <v>8</v>
      </c>
      <c r="L97" s="30">
        <v>10</v>
      </c>
      <c r="M97" s="21">
        <v>327720</v>
      </c>
    </row>
    <row r="98" spans="1:13" x14ac:dyDescent="0.25">
      <c r="A98" s="26">
        <v>39</v>
      </c>
      <c r="B98" s="30" t="s">
        <v>1348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112</v>
      </c>
      <c r="H98" s="30" t="s">
        <v>997</v>
      </c>
      <c r="I98" s="140">
        <v>44476</v>
      </c>
      <c r="J98" s="30">
        <v>1</v>
      </c>
      <c r="K98" s="30">
        <v>6</v>
      </c>
      <c r="L98" s="30">
        <v>10</v>
      </c>
      <c r="M98" s="21">
        <v>521720</v>
      </c>
    </row>
    <row r="99" spans="1:13" x14ac:dyDescent="0.25">
      <c r="A99" s="26">
        <v>40</v>
      </c>
      <c r="B99" s="30" t="s">
        <v>1357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50</v>
      </c>
      <c r="H99" s="30" t="s">
        <v>58</v>
      </c>
      <c r="I99" s="36">
        <v>44477</v>
      </c>
      <c r="J99" s="30">
        <v>4</v>
      </c>
      <c r="K99" s="30">
        <v>95</v>
      </c>
      <c r="L99" s="30">
        <v>95</v>
      </c>
      <c r="M99" s="21">
        <v>3749215</v>
      </c>
    </row>
    <row r="100" spans="1:13" x14ac:dyDescent="0.25">
      <c r="A100" s="26">
        <v>41</v>
      </c>
      <c r="B100" s="30" t="s">
        <v>1361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235</v>
      </c>
      <c r="H100" s="30" t="s">
        <v>236</v>
      </c>
      <c r="I100" s="36">
        <v>44477</v>
      </c>
      <c r="J100" s="30">
        <v>1</v>
      </c>
      <c r="K100" s="30">
        <v>3</v>
      </c>
      <c r="L100" s="30">
        <v>10</v>
      </c>
      <c r="M100" s="21">
        <v>455870</v>
      </c>
    </row>
    <row r="101" spans="1:13" x14ac:dyDescent="0.25">
      <c r="A101" s="26">
        <v>42</v>
      </c>
      <c r="B101" s="30" t="s">
        <v>1362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713</v>
      </c>
      <c r="H101" s="30" t="s">
        <v>714</v>
      </c>
      <c r="I101" s="36">
        <v>44477</v>
      </c>
      <c r="J101" s="30">
        <v>4</v>
      </c>
      <c r="K101" s="30">
        <v>24</v>
      </c>
      <c r="L101" s="30">
        <v>29</v>
      </c>
      <c r="M101" s="21">
        <v>610013</v>
      </c>
    </row>
    <row r="102" spans="1:13" x14ac:dyDescent="0.25">
      <c r="A102" s="26">
        <v>43</v>
      </c>
      <c r="B102" s="30" t="s">
        <v>1363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281</v>
      </c>
      <c r="H102" s="30" t="s">
        <v>998</v>
      </c>
      <c r="I102" s="36">
        <v>44477</v>
      </c>
      <c r="J102" s="30">
        <v>7</v>
      </c>
      <c r="K102" s="30">
        <v>112</v>
      </c>
      <c r="L102" s="30">
        <v>112</v>
      </c>
      <c r="M102" s="21">
        <v>2323714</v>
      </c>
    </row>
    <row r="103" spans="1:13" x14ac:dyDescent="0.25">
      <c r="A103" s="26">
        <v>44</v>
      </c>
      <c r="B103" s="30" t="s">
        <v>1372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109</v>
      </c>
      <c r="H103" s="30" t="s">
        <v>1373</v>
      </c>
      <c r="I103" s="36">
        <v>44478</v>
      </c>
      <c r="J103" s="30">
        <v>8</v>
      </c>
      <c r="K103" s="30">
        <v>133</v>
      </c>
      <c r="L103" s="30">
        <v>136</v>
      </c>
      <c r="M103" s="21">
        <v>6319882</v>
      </c>
    </row>
    <row r="104" spans="1:13" x14ac:dyDescent="0.25">
      <c r="A104" s="26">
        <v>45</v>
      </c>
      <c r="B104" s="30" t="s">
        <v>1374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231</v>
      </c>
      <c r="H104" s="30" t="s">
        <v>583</v>
      </c>
      <c r="I104" s="36">
        <v>44478</v>
      </c>
      <c r="J104" s="30">
        <v>2</v>
      </c>
      <c r="K104" s="30">
        <v>11</v>
      </c>
      <c r="L104" s="30">
        <v>18</v>
      </c>
      <c r="M104" s="21">
        <v>580896</v>
      </c>
    </row>
    <row r="105" spans="1:13" x14ac:dyDescent="0.25">
      <c r="A105" s="26">
        <v>46</v>
      </c>
      <c r="B105" s="30" t="s">
        <v>1376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24</v>
      </c>
      <c r="H105" s="30" t="s">
        <v>138</v>
      </c>
      <c r="I105" s="36">
        <v>44478</v>
      </c>
      <c r="J105" s="30">
        <v>4</v>
      </c>
      <c r="K105" s="30">
        <v>14</v>
      </c>
      <c r="L105" s="30">
        <v>29</v>
      </c>
      <c r="M105" s="21">
        <v>869563</v>
      </c>
    </row>
    <row r="106" spans="1:13" x14ac:dyDescent="0.25">
      <c r="A106" s="26">
        <v>47</v>
      </c>
      <c r="B106" s="30" t="s">
        <v>1378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516</v>
      </c>
      <c r="I106" s="36">
        <v>44478</v>
      </c>
      <c r="J106" s="30">
        <v>2</v>
      </c>
      <c r="K106" s="30">
        <v>12</v>
      </c>
      <c r="L106" s="30">
        <v>13</v>
      </c>
      <c r="M106" s="21">
        <v>201011</v>
      </c>
    </row>
    <row r="107" spans="1:13" x14ac:dyDescent="0.25">
      <c r="A107" s="26">
        <v>48</v>
      </c>
      <c r="B107" s="30" t="s">
        <v>1379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50</v>
      </c>
      <c r="H107" s="30" t="s">
        <v>58</v>
      </c>
      <c r="I107" s="36">
        <v>44478</v>
      </c>
      <c r="J107" s="30">
        <v>5</v>
      </c>
      <c r="K107" s="30">
        <v>81</v>
      </c>
      <c r="L107" s="30">
        <v>81</v>
      </c>
      <c r="M107" s="21">
        <v>3198357</v>
      </c>
    </row>
    <row r="108" spans="1:13" x14ac:dyDescent="0.25">
      <c r="A108" s="26">
        <v>49</v>
      </c>
      <c r="B108" s="30" t="s">
        <v>1380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72</v>
      </c>
      <c r="H108" s="30" t="s">
        <v>261</v>
      </c>
      <c r="I108" s="212">
        <v>44479</v>
      </c>
      <c r="J108" s="30">
        <v>4</v>
      </c>
      <c r="K108" s="30">
        <v>52</v>
      </c>
      <c r="L108" s="30">
        <v>55</v>
      </c>
      <c r="M108" s="21">
        <v>1298085</v>
      </c>
    </row>
    <row r="109" spans="1:13" x14ac:dyDescent="0.25">
      <c r="A109" s="26">
        <v>50</v>
      </c>
      <c r="B109" s="30" t="s">
        <v>1381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281</v>
      </c>
      <c r="H109" s="30" t="s">
        <v>998</v>
      </c>
      <c r="I109" s="212">
        <v>44479</v>
      </c>
      <c r="J109" s="30">
        <v>3</v>
      </c>
      <c r="K109" s="30">
        <v>17</v>
      </c>
      <c r="L109" s="30">
        <v>17</v>
      </c>
      <c r="M109" s="21">
        <v>362249</v>
      </c>
    </row>
    <row r="110" spans="1:13" x14ac:dyDescent="0.25">
      <c r="A110" s="26">
        <v>51</v>
      </c>
      <c r="B110" s="30" t="s">
        <v>1382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263</v>
      </c>
      <c r="H110" s="30" t="s">
        <v>264</v>
      </c>
      <c r="I110" s="212">
        <v>44479</v>
      </c>
      <c r="J110" s="30">
        <v>3</v>
      </c>
      <c r="K110" s="30">
        <v>13</v>
      </c>
      <c r="L110" s="30">
        <v>13</v>
      </c>
      <c r="M110" s="21">
        <v>229611</v>
      </c>
    </row>
    <row r="111" spans="1:13" x14ac:dyDescent="0.25">
      <c r="A111" s="26">
        <v>52</v>
      </c>
      <c r="B111" s="30" t="s">
        <v>1383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212">
        <v>44479</v>
      </c>
      <c r="J111" s="30">
        <v>2</v>
      </c>
      <c r="K111" s="30">
        <v>9</v>
      </c>
      <c r="L111" s="30">
        <v>10</v>
      </c>
      <c r="M111" s="21">
        <v>217720</v>
      </c>
    </row>
    <row r="112" spans="1:13" x14ac:dyDescent="0.25">
      <c r="A112" s="26">
        <v>53</v>
      </c>
      <c r="B112" s="30" t="s">
        <v>1384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153</v>
      </c>
      <c r="H112" s="30" t="s">
        <v>1097</v>
      </c>
      <c r="I112" s="212">
        <v>44479</v>
      </c>
      <c r="J112" s="30">
        <v>1</v>
      </c>
      <c r="K112" s="30">
        <v>26</v>
      </c>
      <c r="L112" s="30">
        <v>26</v>
      </c>
      <c r="M112" s="21">
        <v>1162972</v>
      </c>
    </row>
    <row r="113" spans="1:13" x14ac:dyDescent="0.25">
      <c r="A113" s="26">
        <v>54</v>
      </c>
      <c r="B113" s="30" t="s">
        <v>1385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64</v>
      </c>
      <c r="H113" s="30" t="s">
        <v>818</v>
      </c>
      <c r="I113" s="212">
        <v>44479</v>
      </c>
      <c r="J113" s="30">
        <v>2</v>
      </c>
      <c r="K113" s="30">
        <v>24</v>
      </c>
      <c r="L113" s="30">
        <v>24</v>
      </c>
      <c r="M113" s="21">
        <v>517338</v>
      </c>
    </row>
    <row r="114" spans="1:13" x14ac:dyDescent="0.25">
      <c r="A114" s="26">
        <v>55</v>
      </c>
      <c r="B114" s="30" t="s">
        <v>1389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50</v>
      </c>
      <c r="H114" s="30" t="s">
        <v>58</v>
      </c>
      <c r="I114" s="140">
        <v>44481</v>
      </c>
      <c r="J114" s="30">
        <v>8</v>
      </c>
      <c r="K114" s="30">
        <v>131</v>
      </c>
      <c r="L114" s="30">
        <v>131</v>
      </c>
      <c r="M114" s="21">
        <v>5165707</v>
      </c>
    </row>
    <row r="115" spans="1:13" x14ac:dyDescent="0.25">
      <c r="A115" s="26">
        <v>56</v>
      </c>
      <c r="B115" s="30" t="s">
        <v>1390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60</v>
      </c>
      <c r="H115" s="30" t="s">
        <v>816</v>
      </c>
      <c r="I115" s="140">
        <v>44481</v>
      </c>
      <c r="J115" s="30">
        <v>2</v>
      </c>
      <c r="K115" s="30">
        <v>16</v>
      </c>
      <c r="L115" s="30">
        <v>16</v>
      </c>
      <c r="M115" s="21">
        <v>350402</v>
      </c>
    </row>
    <row r="116" spans="1:13" x14ac:dyDescent="0.25">
      <c r="A116" s="26">
        <v>57</v>
      </c>
      <c r="B116" s="30" t="s">
        <v>1391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76</v>
      </c>
      <c r="H116" s="30" t="s">
        <v>1122</v>
      </c>
      <c r="I116" s="140">
        <v>44481</v>
      </c>
      <c r="J116" s="30">
        <v>4</v>
      </c>
      <c r="K116" s="30">
        <v>78</v>
      </c>
      <c r="L116" s="30">
        <v>78</v>
      </c>
      <c r="M116" s="21">
        <v>2062416</v>
      </c>
    </row>
    <row r="117" spans="1:13" x14ac:dyDescent="0.25">
      <c r="A117" s="26">
        <v>58</v>
      </c>
      <c r="B117" s="30" t="s">
        <v>1392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69</v>
      </c>
      <c r="H117" s="30" t="s">
        <v>488</v>
      </c>
      <c r="I117" s="140">
        <v>44481</v>
      </c>
      <c r="J117" s="30">
        <v>4</v>
      </c>
      <c r="K117" s="30">
        <v>12</v>
      </c>
      <c r="L117" s="30">
        <v>14</v>
      </c>
      <c r="M117" s="21">
        <v>254108</v>
      </c>
    </row>
    <row r="118" spans="1:13" x14ac:dyDescent="0.25">
      <c r="A118" s="26">
        <v>59</v>
      </c>
      <c r="B118" s="30" t="s">
        <v>1394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713</v>
      </c>
      <c r="H118" s="30" t="s">
        <v>1445</v>
      </c>
      <c r="I118" s="140">
        <v>44481</v>
      </c>
      <c r="J118" s="30">
        <v>4</v>
      </c>
      <c r="K118" s="30">
        <v>20</v>
      </c>
      <c r="L118" s="30">
        <v>28</v>
      </c>
      <c r="M118" s="21">
        <v>589366</v>
      </c>
    </row>
    <row r="119" spans="1:13" x14ac:dyDescent="0.25">
      <c r="A119" s="26">
        <v>60</v>
      </c>
      <c r="B119" s="30" t="s">
        <v>1395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184</v>
      </c>
      <c r="H119" s="30" t="s">
        <v>256</v>
      </c>
      <c r="I119" s="140">
        <v>44481</v>
      </c>
      <c r="J119" s="30">
        <v>2</v>
      </c>
      <c r="K119" s="30">
        <v>30</v>
      </c>
      <c r="L119" s="30">
        <v>30</v>
      </c>
      <c r="M119" s="21">
        <v>630660</v>
      </c>
    </row>
    <row r="120" spans="1:13" x14ac:dyDescent="0.25">
      <c r="A120" s="26">
        <v>61</v>
      </c>
      <c r="B120" s="30" t="s">
        <v>1397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112</v>
      </c>
      <c r="H120" s="30" t="s">
        <v>997</v>
      </c>
      <c r="I120" s="140">
        <v>44481</v>
      </c>
      <c r="J120" s="30">
        <v>5</v>
      </c>
      <c r="K120" s="30">
        <v>22</v>
      </c>
      <c r="L120" s="30">
        <v>22</v>
      </c>
      <c r="M120" s="21">
        <v>1134284</v>
      </c>
    </row>
    <row r="121" spans="1:13" x14ac:dyDescent="0.25">
      <c r="A121" s="26">
        <v>62</v>
      </c>
      <c r="B121" s="30" t="s">
        <v>1398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24</v>
      </c>
      <c r="H121" s="30" t="s">
        <v>93</v>
      </c>
      <c r="I121" s="140">
        <v>44481</v>
      </c>
      <c r="J121" s="30">
        <v>3</v>
      </c>
      <c r="K121" s="30">
        <v>11</v>
      </c>
      <c r="L121" s="30">
        <v>11</v>
      </c>
      <c r="M121" s="21">
        <v>336817</v>
      </c>
    </row>
    <row r="122" spans="1:13" x14ac:dyDescent="0.25">
      <c r="A122" s="26">
        <v>63</v>
      </c>
      <c r="B122" s="30" t="s">
        <v>1401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1197</v>
      </c>
      <c r="H122" s="30" t="s">
        <v>128</v>
      </c>
      <c r="I122" s="140">
        <v>44481</v>
      </c>
      <c r="J122" s="30">
        <v>1</v>
      </c>
      <c r="K122" s="30">
        <v>20</v>
      </c>
      <c r="L122" s="30">
        <v>20</v>
      </c>
      <c r="M122" s="21">
        <v>1136990</v>
      </c>
    </row>
    <row r="123" spans="1:13" x14ac:dyDescent="0.25">
      <c r="A123" s="26">
        <v>64</v>
      </c>
      <c r="B123" s="30" t="s">
        <v>1402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44481</v>
      </c>
      <c r="J123" s="30">
        <v>2</v>
      </c>
      <c r="K123" s="30">
        <v>11</v>
      </c>
      <c r="L123" s="30">
        <v>12</v>
      </c>
      <c r="M123" s="21">
        <v>259014</v>
      </c>
    </row>
    <row r="124" spans="1:13" x14ac:dyDescent="0.25">
      <c r="A124" s="26">
        <v>65</v>
      </c>
      <c r="B124" s="30" t="s">
        <v>1406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210</v>
      </c>
      <c r="H124" s="30" t="s">
        <v>516</v>
      </c>
      <c r="I124" s="140">
        <v>44482</v>
      </c>
      <c r="J124" s="30">
        <v>3</v>
      </c>
      <c r="K124" s="30">
        <v>14</v>
      </c>
      <c r="L124" s="30">
        <v>14</v>
      </c>
      <c r="M124" s="21">
        <v>215608</v>
      </c>
    </row>
    <row r="125" spans="1:13" x14ac:dyDescent="0.25">
      <c r="A125" s="26">
        <v>66</v>
      </c>
      <c r="B125" s="30" t="s">
        <v>1408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76</v>
      </c>
      <c r="H125" s="30" t="s">
        <v>1212</v>
      </c>
      <c r="I125" s="140">
        <v>44482</v>
      </c>
      <c r="J125" s="30">
        <v>4</v>
      </c>
      <c r="K125" s="30">
        <v>41</v>
      </c>
      <c r="L125" s="30">
        <v>41</v>
      </c>
      <c r="M125" s="21">
        <v>1089427</v>
      </c>
    </row>
    <row r="126" spans="1:13" x14ac:dyDescent="0.25">
      <c r="A126" s="26">
        <v>67</v>
      </c>
      <c r="B126" s="30" t="s">
        <v>1409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72</v>
      </c>
      <c r="H126" s="30" t="s">
        <v>1098</v>
      </c>
      <c r="I126" s="140">
        <v>44482</v>
      </c>
      <c r="J126" s="30">
        <v>8</v>
      </c>
      <c r="K126" s="30">
        <v>53</v>
      </c>
      <c r="L126" s="30">
        <v>53</v>
      </c>
      <c r="M126" s="21">
        <v>1251291</v>
      </c>
    </row>
    <row r="127" spans="1:13" x14ac:dyDescent="0.25">
      <c r="A127" s="26">
        <v>68</v>
      </c>
      <c r="B127" s="30" t="s">
        <v>1410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44482</v>
      </c>
      <c r="J127" s="30">
        <v>4</v>
      </c>
      <c r="K127" s="30">
        <v>38</v>
      </c>
      <c r="L127" s="30">
        <v>38</v>
      </c>
      <c r="M127" s="21">
        <v>1506436</v>
      </c>
    </row>
    <row r="128" spans="1:13" x14ac:dyDescent="0.25">
      <c r="A128" s="26">
        <v>69</v>
      </c>
      <c r="B128" s="30" t="s">
        <v>1411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184</v>
      </c>
      <c r="H128" s="30" t="s">
        <v>256</v>
      </c>
      <c r="I128" s="140">
        <v>44482</v>
      </c>
      <c r="J128" s="30">
        <v>11</v>
      </c>
      <c r="K128" s="30">
        <v>140</v>
      </c>
      <c r="L128" s="30">
        <v>140</v>
      </c>
      <c r="M128" s="21">
        <v>2901830</v>
      </c>
    </row>
    <row r="129" spans="1:13" x14ac:dyDescent="0.25">
      <c r="A129" s="26">
        <v>70</v>
      </c>
      <c r="B129" s="30" t="s">
        <v>1412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281</v>
      </c>
      <c r="H129" s="30" t="s">
        <v>998</v>
      </c>
      <c r="I129" s="140">
        <v>44482</v>
      </c>
      <c r="J129" s="30">
        <v>9</v>
      </c>
      <c r="K129" s="30">
        <v>94</v>
      </c>
      <c r="L129" s="30">
        <v>94</v>
      </c>
      <c r="M129" s="21">
        <v>1952068</v>
      </c>
    </row>
    <row r="130" spans="1:13" x14ac:dyDescent="0.25">
      <c r="A130" s="26">
        <v>71</v>
      </c>
      <c r="B130" s="30" t="s">
        <v>1413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1197</v>
      </c>
      <c r="H130" s="30" t="s">
        <v>502</v>
      </c>
      <c r="I130" s="140">
        <v>44482</v>
      </c>
      <c r="J130" s="30">
        <v>4</v>
      </c>
      <c r="K130" s="30">
        <v>57</v>
      </c>
      <c r="L130" s="30">
        <v>57</v>
      </c>
      <c r="M130" s="21">
        <v>3219609</v>
      </c>
    </row>
    <row r="131" spans="1:13" x14ac:dyDescent="0.25">
      <c r="A131" s="26">
        <v>72</v>
      </c>
      <c r="B131" s="30" t="s">
        <v>1415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112</v>
      </c>
      <c r="H131" s="30" t="s">
        <v>997</v>
      </c>
      <c r="I131" s="140">
        <v>44482</v>
      </c>
      <c r="J131" s="30">
        <v>6</v>
      </c>
      <c r="K131" s="30">
        <v>36</v>
      </c>
      <c r="L131" s="30">
        <v>36</v>
      </c>
      <c r="M131" s="21">
        <v>1848942</v>
      </c>
    </row>
    <row r="132" spans="1:13" x14ac:dyDescent="0.25">
      <c r="A132" s="26">
        <v>73</v>
      </c>
      <c r="B132" s="30" t="s">
        <v>1416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44482</v>
      </c>
      <c r="J132" s="30">
        <v>12</v>
      </c>
      <c r="K132" s="30">
        <v>104</v>
      </c>
      <c r="L132" s="30">
        <v>104</v>
      </c>
      <c r="M132" s="21">
        <v>1929738</v>
      </c>
    </row>
    <row r="133" spans="1:13" x14ac:dyDescent="0.25">
      <c r="A133" s="26">
        <v>74</v>
      </c>
      <c r="B133" s="30" t="s">
        <v>1417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171</v>
      </c>
      <c r="H133" s="30" t="s">
        <v>1446</v>
      </c>
      <c r="I133" s="140">
        <v>44483</v>
      </c>
      <c r="J133" s="30">
        <v>15</v>
      </c>
      <c r="K133" s="30">
        <v>157</v>
      </c>
      <c r="L133" s="30">
        <v>157</v>
      </c>
      <c r="M133" s="21">
        <v>2907429</v>
      </c>
    </row>
    <row r="134" spans="1:13" x14ac:dyDescent="0.25">
      <c r="A134" s="26">
        <v>75</v>
      </c>
      <c r="B134" s="30" t="s">
        <v>1418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72</v>
      </c>
      <c r="H134" s="30" t="s">
        <v>1098</v>
      </c>
      <c r="I134" s="140">
        <v>44483</v>
      </c>
      <c r="J134" s="30">
        <v>2</v>
      </c>
      <c r="K134" s="30">
        <v>21</v>
      </c>
      <c r="L134" s="30">
        <v>21</v>
      </c>
      <c r="M134" s="21">
        <v>502587</v>
      </c>
    </row>
    <row r="135" spans="1:13" x14ac:dyDescent="0.25">
      <c r="A135" s="26">
        <v>76</v>
      </c>
      <c r="B135" s="30" t="s">
        <v>1421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60</v>
      </c>
      <c r="H135" s="30" t="s">
        <v>816</v>
      </c>
      <c r="I135" s="140">
        <v>44483</v>
      </c>
      <c r="J135" s="30">
        <v>2</v>
      </c>
      <c r="K135" s="30">
        <v>19</v>
      </c>
      <c r="L135" s="30">
        <v>24</v>
      </c>
      <c r="M135" s="21">
        <v>519978</v>
      </c>
    </row>
    <row r="136" spans="1:13" x14ac:dyDescent="0.25">
      <c r="A136" s="26">
        <v>77</v>
      </c>
      <c r="B136" s="30" t="s">
        <v>1422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24</v>
      </c>
      <c r="H136" s="30" t="s">
        <v>138</v>
      </c>
      <c r="I136" s="140">
        <v>44483</v>
      </c>
      <c r="J136" s="30">
        <v>3</v>
      </c>
      <c r="K136" s="30">
        <v>36</v>
      </c>
      <c r="L136" s="30">
        <v>40</v>
      </c>
      <c r="M136" s="21">
        <v>1195130</v>
      </c>
    </row>
    <row r="137" spans="1:13" x14ac:dyDescent="0.25">
      <c r="A137" s="26">
        <v>78</v>
      </c>
      <c r="B137" s="30" t="s">
        <v>1423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210</v>
      </c>
      <c r="H137" s="30" t="s">
        <v>211</v>
      </c>
      <c r="I137" s="140">
        <v>44483</v>
      </c>
      <c r="J137" s="30">
        <v>2</v>
      </c>
      <c r="K137" s="30">
        <v>32</v>
      </c>
      <c r="L137" s="30">
        <v>32</v>
      </c>
      <c r="M137" s="21">
        <v>478354</v>
      </c>
    </row>
    <row r="138" spans="1:13" x14ac:dyDescent="0.25">
      <c r="A138" s="26">
        <v>79</v>
      </c>
      <c r="B138" s="30" t="s">
        <v>1425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171</v>
      </c>
      <c r="H138" s="30" t="s">
        <v>246</v>
      </c>
      <c r="I138" s="140">
        <v>44483</v>
      </c>
      <c r="J138" s="30">
        <v>3</v>
      </c>
      <c r="K138" s="30">
        <v>10</v>
      </c>
      <c r="L138" s="30">
        <v>10</v>
      </c>
      <c r="M138" s="21">
        <v>195720</v>
      </c>
    </row>
    <row r="139" spans="1:13" x14ac:dyDescent="0.25">
      <c r="A139" s="26">
        <v>80</v>
      </c>
      <c r="B139" s="30" t="s">
        <v>1434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76</v>
      </c>
      <c r="H139" s="30" t="s">
        <v>819</v>
      </c>
      <c r="I139" s="140">
        <v>44483</v>
      </c>
      <c r="J139" s="30">
        <v>4</v>
      </c>
      <c r="K139" s="30">
        <v>24</v>
      </c>
      <c r="L139" s="30">
        <v>25</v>
      </c>
      <c r="M139" s="21">
        <v>668675</v>
      </c>
    </row>
    <row r="140" spans="1:13" x14ac:dyDescent="0.25">
      <c r="A140" s="26">
        <v>81</v>
      </c>
      <c r="B140" s="30" t="s">
        <v>1436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45</v>
      </c>
      <c r="H140" s="30" t="s">
        <v>238</v>
      </c>
      <c r="I140" s="140">
        <v>44484</v>
      </c>
      <c r="J140" s="30">
        <v>1</v>
      </c>
      <c r="K140" s="30">
        <v>10</v>
      </c>
      <c r="L140" s="30">
        <v>10</v>
      </c>
      <c r="M140" s="21">
        <v>455720</v>
      </c>
    </row>
    <row r="141" spans="1:13" x14ac:dyDescent="0.25">
      <c r="A141" s="26">
        <v>82</v>
      </c>
      <c r="B141" s="30" t="s">
        <v>1437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112</v>
      </c>
      <c r="H141" s="30" t="s">
        <v>113</v>
      </c>
      <c r="I141" s="140">
        <v>44484</v>
      </c>
      <c r="J141" s="30">
        <v>4</v>
      </c>
      <c r="K141" s="30">
        <v>12</v>
      </c>
      <c r="L141" s="30">
        <v>18</v>
      </c>
      <c r="M141" s="21">
        <v>930096</v>
      </c>
    </row>
    <row r="142" spans="1:13" x14ac:dyDescent="0.25">
      <c r="A142" s="26">
        <v>83</v>
      </c>
      <c r="B142" s="30" t="s">
        <v>1439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69</v>
      </c>
      <c r="H142" s="30" t="s">
        <v>488</v>
      </c>
      <c r="I142" s="140">
        <v>44484</v>
      </c>
      <c r="J142" s="30">
        <v>4</v>
      </c>
      <c r="K142" s="30">
        <v>33</v>
      </c>
      <c r="L142" s="30">
        <v>35</v>
      </c>
      <c r="M142" s="21">
        <v>618395</v>
      </c>
    </row>
    <row r="143" spans="1:13" x14ac:dyDescent="0.25">
      <c r="A143" s="26">
        <v>84</v>
      </c>
      <c r="B143" s="30" t="s">
        <v>1451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69</v>
      </c>
      <c r="H143" s="30" t="s">
        <v>488</v>
      </c>
      <c r="I143" s="140">
        <v>44484</v>
      </c>
      <c r="J143" s="30">
        <v>3</v>
      </c>
      <c r="K143" s="30">
        <v>14</v>
      </c>
      <c r="L143" s="30">
        <v>14</v>
      </c>
      <c r="M143" s="21">
        <v>254108</v>
      </c>
    </row>
    <row r="144" spans="1:13" x14ac:dyDescent="0.25">
      <c r="A144" s="26">
        <v>85</v>
      </c>
      <c r="B144" s="30" t="s">
        <v>1454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1197</v>
      </c>
      <c r="H144" s="30" t="s">
        <v>502</v>
      </c>
      <c r="I144" s="140">
        <v>44484</v>
      </c>
      <c r="J144" s="30">
        <v>1</v>
      </c>
      <c r="K144" s="30">
        <v>25</v>
      </c>
      <c r="L144" s="30">
        <v>25</v>
      </c>
      <c r="M144" s="21">
        <v>1418425</v>
      </c>
    </row>
    <row r="145" spans="1:13" x14ac:dyDescent="0.25">
      <c r="A145" s="26">
        <v>86</v>
      </c>
      <c r="B145" s="30" t="s">
        <v>1455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24</v>
      </c>
      <c r="H145" s="30" t="s">
        <v>502</v>
      </c>
      <c r="I145" s="140">
        <v>44484</v>
      </c>
      <c r="J145" s="30">
        <v>3</v>
      </c>
      <c r="K145" s="30">
        <v>44</v>
      </c>
      <c r="L145" s="30">
        <v>44</v>
      </c>
      <c r="M145" s="21">
        <v>1313518</v>
      </c>
    </row>
    <row r="146" spans="1:13" x14ac:dyDescent="0.25">
      <c r="A146" s="26">
        <v>87</v>
      </c>
      <c r="B146" s="30" t="s">
        <v>1457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44484</v>
      </c>
      <c r="J146" s="30">
        <v>4</v>
      </c>
      <c r="K146" s="30">
        <v>28</v>
      </c>
      <c r="L146" s="30">
        <v>28</v>
      </c>
      <c r="M146" s="21">
        <v>589366</v>
      </c>
    </row>
    <row r="147" spans="1:13" x14ac:dyDescent="0.25">
      <c r="A147" s="26">
        <v>88</v>
      </c>
      <c r="B147" s="37" t="s">
        <v>1458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50</v>
      </c>
      <c r="H147" s="30" t="s">
        <v>58</v>
      </c>
      <c r="I147" s="140">
        <v>44484</v>
      </c>
      <c r="J147" s="30">
        <v>4</v>
      </c>
      <c r="K147" s="30">
        <v>66</v>
      </c>
      <c r="L147" s="30">
        <v>66</v>
      </c>
      <c r="M147" s="21">
        <v>2608152</v>
      </c>
    </row>
    <row r="148" spans="1:13" x14ac:dyDescent="0.25">
      <c r="A148" s="26">
        <v>89</v>
      </c>
      <c r="B148" s="37" t="s">
        <v>1459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171</v>
      </c>
      <c r="H148" s="30" t="s">
        <v>258</v>
      </c>
      <c r="I148" s="140">
        <v>44484</v>
      </c>
      <c r="J148" s="30">
        <v>6</v>
      </c>
      <c r="K148" s="30">
        <v>72</v>
      </c>
      <c r="L148" s="30">
        <v>72</v>
      </c>
      <c r="M148" s="21">
        <v>1339434</v>
      </c>
    </row>
    <row r="149" spans="1:13" x14ac:dyDescent="0.25">
      <c r="A149" s="26">
        <v>90</v>
      </c>
      <c r="B149" s="30" t="s">
        <v>1441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50</v>
      </c>
      <c r="H149" s="30" t="s">
        <v>58</v>
      </c>
      <c r="I149" s="140">
        <v>44484</v>
      </c>
      <c r="J149" s="30">
        <v>1</v>
      </c>
      <c r="K149" s="30">
        <v>10</v>
      </c>
      <c r="L149" s="30">
        <v>10</v>
      </c>
      <c r="M149" s="21">
        <v>404720</v>
      </c>
    </row>
    <row r="150" spans="1:13" x14ac:dyDescent="0.25">
      <c r="A150" s="26">
        <v>91</v>
      </c>
      <c r="B150" s="30" t="s">
        <v>1460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210</v>
      </c>
      <c r="H150" s="30" t="s">
        <v>516</v>
      </c>
      <c r="I150" s="140">
        <v>44484</v>
      </c>
      <c r="J150" s="30">
        <v>3</v>
      </c>
      <c r="K150" s="30">
        <v>8</v>
      </c>
      <c r="L150" s="30">
        <v>11</v>
      </c>
      <c r="M150" s="21">
        <v>171817</v>
      </c>
    </row>
    <row r="151" spans="1:13" x14ac:dyDescent="0.25">
      <c r="A151" s="26">
        <v>92</v>
      </c>
      <c r="B151" s="30" t="s">
        <v>1461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263</v>
      </c>
      <c r="H151" s="30" t="s">
        <v>264</v>
      </c>
      <c r="I151" s="140">
        <v>44484</v>
      </c>
      <c r="J151" s="30">
        <v>4</v>
      </c>
      <c r="K151" s="30">
        <v>19</v>
      </c>
      <c r="L151" s="30">
        <v>19</v>
      </c>
      <c r="M151" s="21">
        <v>330393</v>
      </c>
    </row>
    <row r="152" spans="1:13" x14ac:dyDescent="0.25">
      <c r="A152" s="26">
        <v>93</v>
      </c>
      <c r="B152" s="30" t="s">
        <v>1464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1197</v>
      </c>
      <c r="H152" s="30" t="s">
        <v>502</v>
      </c>
      <c r="I152" s="140">
        <v>44485</v>
      </c>
      <c r="J152" s="30">
        <v>1</v>
      </c>
      <c r="K152" s="30">
        <v>6</v>
      </c>
      <c r="L152" s="30">
        <v>10</v>
      </c>
      <c r="M152" s="21">
        <v>574120</v>
      </c>
    </row>
    <row r="153" spans="1:13" x14ac:dyDescent="0.25">
      <c r="A153" s="26">
        <v>94</v>
      </c>
      <c r="B153" s="30" t="s">
        <v>1466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241</v>
      </c>
      <c r="H153" s="30" t="s">
        <v>1472</v>
      </c>
      <c r="I153" s="140">
        <v>44485</v>
      </c>
      <c r="J153" s="30">
        <v>4</v>
      </c>
      <c r="K153" s="30">
        <v>75</v>
      </c>
      <c r="L153" s="30">
        <v>75</v>
      </c>
      <c r="M153" s="21">
        <v>2684775</v>
      </c>
    </row>
    <row r="154" spans="1:13" x14ac:dyDescent="0.25">
      <c r="A154" s="26">
        <v>95</v>
      </c>
      <c r="B154" s="30" t="s">
        <v>1467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45</v>
      </c>
      <c r="H154" s="30" t="s">
        <v>552</v>
      </c>
      <c r="I154" s="140">
        <v>44485</v>
      </c>
      <c r="J154" s="30">
        <v>2</v>
      </c>
      <c r="K154" s="30">
        <v>23</v>
      </c>
      <c r="L154" s="30">
        <v>23</v>
      </c>
      <c r="M154" s="21">
        <v>1033531</v>
      </c>
    </row>
    <row r="155" spans="1:13" x14ac:dyDescent="0.25">
      <c r="A155" s="26">
        <v>96</v>
      </c>
      <c r="B155" s="30" t="s">
        <v>1469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72</v>
      </c>
      <c r="H155" s="30" t="s">
        <v>192</v>
      </c>
      <c r="I155" s="140">
        <v>44485</v>
      </c>
      <c r="J155" s="30">
        <v>6</v>
      </c>
      <c r="K155" s="30">
        <v>93</v>
      </c>
      <c r="L155" s="30">
        <v>93</v>
      </c>
      <c r="M155" s="21">
        <v>2187171</v>
      </c>
    </row>
    <row r="156" spans="1:13" x14ac:dyDescent="0.25">
      <c r="A156" s="26">
        <v>97</v>
      </c>
      <c r="B156" s="30" t="s">
        <v>1470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713</v>
      </c>
      <c r="H156" s="30" t="s">
        <v>1445</v>
      </c>
      <c r="I156" s="140">
        <v>44485</v>
      </c>
      <c r="J156" s="30">
        <v>3</v>
      </c>
      <c r="K156" s="30">
        <v>14</v>
      </c>
      <c r="L156" s="30">
        <v>14</v>
      </c>
      <c r="M156" s="21">
        <v>300308</v>
      </c>
    </row>
    <row r="157" spans="1:13" x14ac:dyDescent="0.25">
      <c r="A157" s="26">
        <v>98</v>
      </c>
      <c r="B157" s="30" t="s">
        <v>1471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210</v>
      </c>
      <c r="H157" s="30" t="s">
        <v>516</v>
      </c>
      <c r="I157" s="140">
        <v>44485</v>
      </c>
      <c r="J157" s="30">
        <v>2</v>
      </c>
      <c r="K157" s="30">
        <v>4</v>
      </c>
      <c r="L157" s="30">
        <v>10</v>
      </c>
      <c r="M157" s="21">
        <v>157220</v>
      </c>
    </row>
    <row r="158" spans="1:13" x14ac:dyDescent="0.25">
      <c r="A158" s="26">
        <v>99</v>
      </c>
      <c r="B158" s="30" t="s">
        <v>1480</v>
      </c>
      <c r="C158" s="26" t="s">
        <v>29</v>
      </c>
      <c r="D158" s="30" t="s">
        <v>30</v>
      </c>
      <c r="E158" s="30" t="s">
        <v>23</v>
      </c>
      <c r="F158" s="30" t="s">
        <v>29</v>
      </c>
      <c r="G158" s="30" t="s">
        <v>184</v>
      </c>
      <c r="H158" s="30" t="s">
        <v>724</v>
      </c>
      <c r="I158" s="36">
        <v>44488</v>
      </c>
      <c r="J158" s="30">
        <v>15</v>
      </c>
      <c r="K158" s="30">
        <v>337</v>
      </c>
      <c r="L158" s="30">
        <v>337</v>
      </c>
      <c r="M158" s="21">
        <v>7002989</v>
      </c>
    </row>
    <row r="159" spans="1:13" x14ac:dyDescent="0.25">
      <c r="A159" s="26">
        <v>100</v>
      </c>
      <c r="B159" s="30" t="s">
        <v>1481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184</v>
      </c>
      <c r="H159" s="30" t="s">
        <v>724</v>
      </c>
      <c r="I159" s="36">
        <v>44488</v>
      </c>
      <c r="J159" s="30">
        <v>3</v>
      </c>
      <c r="K159" s="30">
        <v>98</v>
      </c>
      <c r="L159" s="30">
        <v>98</v>
      </c>
      <c r="M159" s="21">
        <v>2034656</v>
      </c>
    </row>
    <row r="160" spans="1:13" x14ac:dyDescent="0.25">
      <c r="A160" s="26">
        <v>101</v>
      </c>
      <c r="B160" s="30" t="s">
        <v>1482</v>
      </c>
      <c r="C160" s="26" t="s">
        <v>29</v>
      </c>
      <c r="D160" s="30" t="s">
        <v>631</v>
      </c>
      <c r="E160" s="30" t="s">
        <v>23</v>
      </c>
      <c r="F160" s="30" t="s">
        <v>29</v>
      </c>
      <c r="G160" s="30" t="s">
        <v>79</v>
      </c>
      <c r="H160" s="30" t="s">
        <v>80</v>
      </c>
      <c r="I160" s="36">
        <v>44488</v>
      </c>
      <c r="J160" s="30">
        <v>6</v>
      </c>
      <c r="K160" s="30">
        <v>55</v>
      </c>
      <c r="L160" s="30">
        <v>55</v>
      </c>
      <c r="M160" s="21">
        <v>1124835</v>
      </c>
    </row>
    <row r="161" spans="1:13" x14ac:dyDescent="0.25">
      <c r="A161" s="26">
        <v>102</v>
      </c>
      <c r="B161" s="30" t="s">
        <v>1483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1197</v>
      </c>
      <c r="H161" s="30" t="s">
        <v>502</v>
      </c>
      <c r="I161" s="36">
        <v>44488</v>
      </c>
      <c r="J161" s="30">
        <v>6</v>
      </c>
      <c r="K161" s="30">
        <v>99</v>
      </c>
      <c r="L161" s="30">
        <v>99</v>
      </c>
      <c r="M161" s="21">
        <v>5583663</v>
      </c>
    </row>
    <row r="162" spans="1:13" x14ac:dyDescent="0.25">
      <c r="A162" s="26">
        <v>103</v>
      </c>
      <c r="B162" s="30" t="s">
        <v>1485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24</v>
      </c>
      <c r="H162" s="30" t="s">
        <v>128</v>
      </c>
      <c r="I162" s="36">
        <v>44488</v>
      </c>
      <c r="J162" s="30">
        <v>6</v>
      </c>
      <c r="K162" s="30">
        <v>44</v>
      </c>
      <c r="L162" s="30">
        <v>68</v>
      </c>
      <c r="M162" s="21">
        <v>2023846</v>
      </c>
    </row>
    <row r="163" spans="1:13" x14ac:dyDescent="0.25">
      <c r="A163" s="26">
        <v>104</v>
      </c>
      <c r="B163" s="30" t="s">
        <v>1487</v>
      </c>
      <c r="C163" s="26" t="s">
        <v>29</v>
      </c>
      <c r="D163" s="30" t="s">
        <v>30</v>
      </c>
      <c r="E163" s="30" t="s">
        <v>23</v>
      </c>
      <c r="F163" s="30" t="s">
        <v>29</v>
      </c>
      <c r="G163" s="30" t="s">
        <v>35</v>
      </c>
      <c r="H163" s="30" t="s">
        <v>1159</v>
      </c>
      <c r="I163" s="36">
        <v>44488</v>
      </c>
      <c r="J163" s="30">
        <v>2</v>
      </c>
      <c r="K163" s="30">
        <v>43</v>
      </c>
      <c r="L163" s="30">
        <v>43</v>
      </c>
      <c r="M163" s="21">
        <v>714171</v>
      </c>
    </row>
    <row r="164" spans="1:13" x14ac:dyDescent="0.25">
      <c r="A164" s="26">
        <v>105</v>
      </c>
      <c r="B164" s="30" t="s">
        <v>1489</v>
      </c>
      <c r="C164" s="26" t="s">
        <v>29</v>
      </c>
      <c r="D164" s="30" t="s">
        <v>30</v>
      </c>
      <c r="E164" s="30" t="s">
        <v>23</v>
      </c>
      <c r="F164" s="30" t="s">
        <v>29</v>
      </c>
      <c r="G164" s="30" t="s">
        <v>184</v>
      </c>
      <c r="H164" s="30" t="s">
        <v>724</v>
      </c>
      <c r="I164" s="36">
        <v>44488</v>
      </c>
      <c r="J164" s="30">
        <v>3</v>
      </c>
      <c r="K164" s="30">
        <v>67</v>
      </c>
      <c r="L164" s="30">
        <v>67</v>
      </c>
      <c r="M164" s="21">
        <v>1401299</v>
      </c>
    </row>
    <row r="165" spans="1:13" x14ac:dyDescent="0.25">
      <c r="A165" s="26">
        <v>106</v>
      </c>
      <c r="B165" s="30" t="s">
        <v>1490</v>
      </c>
      <c r="C165" s="26" t="s">
        <v>29</v>
      </c>
      <c r="D165" s="30" t="s">
        <v>30</v>
      </c>
      <c r="E165" s="30" t="s">
        <v>23</v>
      </c>
      <c r="F165" s="30" t="s">
        <v>29</v>
      </c>
      <c r="G165" s="30" t="s">
        <v>35</v>
      </c>
      <c r="H165" s="30" t="s">
        <v>1159</v>
      </c>
      <c r="I165" s="36">
        <v>44488</v>
      </c>
      <c r="J165" s="30">
        <v>15</v>
      </c>
      <c r="K165" s="30">
        <v>325</v>
      </c>
      <c r="L165" s="30">
        <v>325</v>
      </c>
      <c r="M165" s="21">
        <v>5324025</v>
      </c>
    </row>
    <row r="166" spans="1:13" x14ac:dyDescent="0.25">
      <c r="A166" s="26">
        <v>107</v>
      </c>
      <c r="B166" s="30" t="s">
        <v>1491</v>
      </c>
      <c r="C166" s="26" t="s">
        <v>29</v>
      </c>
      <c r="D166" s="30" t="s">
        <v>30</v>
      </c>
      <c r="E166" s="30" t="s">
        <v>23</v>
      </c>
      <c r="F166" s="30" t="s">
        <v>29</v>
      </c>
      <c r="G166" s="30" t="s">
        <v>171</v>
      </c>
      <c r="H166" s="30" t="s">
        <v>735</v>
      </c>
      <c r="I166" s="36">
        <v>44488</v>
      </c>
      <c r="J166" s="30">
        <v>3</v>
      </c>
      <c r="K166" s="30">
        <v>68</v>
      </c>
      <c r="L166" s="30">
        <v>68</v>
      </c>
      <c r="M166" s="21">
        <v>1272446</v>
      </c>
    </row>
    <row r="167" spans="1:13" x14ac:dyDescent="0.25">
      <c r="A167" s="26">
        <v>108</v>
      </c>
      <c r="B167" s="30" t="s">
        <v>1492</v>
      </c>
      <c r="C167" s="26" t="s">
        <v>29</v>
      </c>
      <c r="D167" s="30" t="s">
        <v>30</v>
      </c>
      <c r="E167" s="30" t="s">
        <v>23</v>
      </c>
      <c r="F167" s="30" t="s">
        <v>29</v>
      </c>
      <c r="G167" s="30" t="s">
        <v>60</v>
      </c>
      <c r="H167" s="30" t="s">
        <v>816</v>
      </c>
      <c r="I167" s="36">
        <v>44488</v>
      </c>
      <c r="J167" s="30">
        <v>6</v>
      </c>
      <c r="K167" s="30">
        <v>134</v>
      </c>
      <c r="L167" s="30">
        <v>134</v>
      </c>
      <c r="M167" s="21">
        <v>2865048</v>
      </c>
    </row>
    <row r="168" spans="1:13" x14ac:dyDescent="0.25">
      <c r="A168" s="26">
        <v>109</v>
      </c>
      <c r="B168" s="30" t="s">
        <v>1493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192</v>
      </c>
      <c r="I168" s="36">
        <v>44488</v>
      </c>
      <c r="J168" s="30">
        <v>6</v>
      </c>
      <c r="K168" s="30">
        <v>42</v>
      </c>
      <c r="L168" s="30">
        <v>63</v>
      </c>
      <c r="M168" s="21">
        <v>1485261</v>
      </c>
    </row>
    <row r="169" spans="1:13" x14ac:dyDescent="0.25">
      <c r="A169" s="26">
        <v>110</v>
      </c>
      <c r="B169" s="30" t="s">
        <v>1494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76</v>
      </c>
      <c r="H169" s="30" t="s">
        <v>1212</v>
      </c>
      <c r="I169" s="36">
        <v>44488</v>
      </c>
      <c r="J169" s="30">
        <v>2</v>
      </c>
      <c r="K169" s="30">
        <v>53</v>
      </c>
      <c r="L169" s="30">
        <v>53</v>
      </c>
      <c r="M169" s="21">
        <v>1404991</v>
      </c>
    </row>
    <row r="170" spans="1:13" x14ac:dyDescent="0.25">
      <c r="A170" s="26">
        <v>111</v>
      </c>
      <c r="B170" s="30" t="s">
        <v>1495</v>
      </c>
      <c r="C170" s="26" t="s">
        <v>29</v>
      </c>
      <c r="D170" s="30" t="s">
        <v>30</v>
      </c>
      <c r="E170" s="30" t="s">
        <v>23</v>
      </c>
      <c r="F170" s="30" t="s">
        <v>29</v>
      </c>
      <c r="G170" s="30" t="s">
        <v>210</v>
      </c>
      <c r="H170" s="30" t="s">
        <v>516</v>
      </c>
      <c r="I170" s="36">
        <v>44488</v>
      </c>
      <c r="J170" s="30">
        <v>15</v>
      </c>
      <c r="K170" s="30">
        <v>332</v>
      </c>
      <c r="L170" s="30">
        <v>332</v>
      </c>
      <c r="M170" s="21">
        <v>4890654</v>
      </c>
    </row>
    <row r="171" spans="1:13" x14ac:dyDescent="0.25">
      <c r="A171" s="26">
        <v>112</v>
      </c>
      <c r="B171" s="30" t="s">
        <v>1497</v>
      </c>
      <c r="C171" s="26" t="s">
        <v>29</v>
      </c>
      <c r="D171" s="30" t="s">
        <v>30</v>
      </c>
      <c r="E171" s="30" t="s">
        <v>23</v>
      </c>
      <c r="F171" s="30" t="s">
        <v>29</v>
      </c>
      <c r="G171" s="30" t="s">
        <v>263</v>
      </c>
      <c r="H171" s="30" t="s">
        <v>1505</v>
      </c>
      <c r="I171" s="36">
        <v>44488</v>
      </c>
      <c r="J171" s="30">
        <v>8</v>
      </c>
      <c r="K171" s="30">
        <v>179</v>
      </c>
      <c r="L171" s="30">
        <v>179</v>
      </c>
      <c r="M171" s="21">
        <v>3035813</v>
      </c>
    </row>
    <row r="172" spans="1:13" x14ac:dyDescent="0.25">
      <c r="A172" s="26">
        <v>113</v>
      </c>
      <c r="B172" s="30" t="s">
        <v>1498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210</v>
      </c>
      <c r="H172" s="30" t="s">
        <v>516</v>
      </c>
      <c r="I172" s="36">
        <v>44488</v>
      </c>
      <c r="J172" s="30">
        <v>5</v>
      </c>
      <c r="K172" s="30">
        <v>31</v>
      </c>
      <c r="L172" s="30">
        <v>40</v>
      </c>
      <c r="M172" s="21">
        <v>595130</v>
      </c>
    </row>
    <row r="173" spans="1:13" x14ac:dyDescent="0.25">
      <c r="A173" s="26">
        <v>114</v>
      </c>
      <c r="B173" s="30" t="s">
        <v>1499</v>
      </c>
      <c r="C173" s="26" t="s">
        <v>29</v>
      </c>
      <c r="D173" s="30" t="s">
        <v>30</v>
      </c>
      <c r="E173" s="30" t="s">
        <v>23</v>
      </c>
      <c r="F173" s="30" t="s">
        <v>29</v>
      </c>
      <c r="G173" s="30" t="s">
        <v>171</v>
      </c>
      <c r="H173" s="30" t="s">
        <v>735</v>
      </c>
      <c r="I173" s="36">
        <v>44488</v>
      </c>
      <c r="J173" s="30">
        <v>15</v>
      </c>
      <c r="K173" s="30">
        <v>336</v>
      </c>
      <c r="L173" s="30">
        <v>336</v>
      </c>
      <c r="M173" s="21">
        <v>6243042</v>
      </c>
    </row>
    <row r="174" spans="1:13" x14ac:dyDescent="0.25">
      <c r="A174" s="26">
        <v>115</v>
      </c>
      <c r="B174" s="30" t="s">
        <v>1500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50</v>
      </c>
      <c r="H174" s="30" t="s">
        <v>58</v>
      </c>
      <c r="I174" s="36">
        <v>44488</v>
      </c>
      <c r="J174" s="30">
        <v>3</v>
      </c>
      <c r="K174" s="30">
        <v>21</v>
      </c>
      <c r="L174" s="30">
        <v>27</v>
      </c>
      <c r="M174" s="21">
        <v>1073619</v>
      </c>
    </row>
    <row r="175" spans="1:13" x14ac:dyDescent="0.25">
      <c r="A175" s="26">
        <v>116</v>
      </c>
      <c r="B175" s="30" t="s">
        <v>1501</v>
      </c>
      <c r="C175" s="26" t="s">
        <v>29</v>
      </c>
      <c r="D175" s="30" t="s">
        <v>815</v>
      </c>
      <c r="E175" s="30" t="s">
        <v>23</v>
      </c>
      <c r="F175" s="30" t="s">
        <v>29</v>
      </c>
      <c r="G175" s="30" t="s">
        <v>171</v>
      </c>
      <c r="H175" s="30" t="s">
        <v>735</v>
      </c>
      <c r="I175" s="36">
        <v>44488</v>
      </c>
      <c r="J175" s="30">
        <v>2</v>
      </c>
      <c r="K175" s="30">
        <v>49</v>
      </c>
      <c r="L175" s="30">
        <v>49</v>
      </c>
      <c r="M175" s="21">
        <v>915153</v>
      </c>
    </row>
    <row r="176" spans="1:13" x14ac:dyDescent="0.25">
      <c r="A176" s="26">
        <v>117</v>
      </c>
      <c r="B176" s="30" t="s">
        <v>1502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1212</v>
      </c>
      <c r="I176" s="36">
        <v>44488</v>
      </c>
      <c r="J176" s="30">
        <v>4</v>
      </c>
      <c r="K176" s="30">
        <v>53</v>
      </c>
      <c r="L176" s="30">
        <v>63</v>
      </c>
      <c r="M176" s="21">
        <v>1667961</v>
      </c>
    </row>
    <row r="177" spans="1:13" x14ac:dyDescent="0.25">
      <c r="A177" s="26">
        <v>118</v>
      </c>
      <c r="B177" s="30" t="s">
        <v>1510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60</v>
      </c>
      <c r="H177" s="30" t="s">
        <v>453</v>
      </c>
      <c r="I177" s="140">
        <v>44489</v>
      </c>
      <c r="J177" s="30">
        <v>1</v>
      </c>
      <c r="K177" s="30">
        <v>11</v>
      </c>
      <c r="L177" s="30">
        <v>11</v>
      </c>
      <c r="M177" s="21">
        <v>244417</v>
      </c>
    </row>
    <row r="178" spans="1:13" x14ac:dyDescent="0.25">
      <c r="A178" s="26">
        <v>119</v>
      </c>
      <c r="B178" s="30" t="s">
        <v>1511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60</v>
      </c>
      <c r="H178" s="30" t="s">
        <v>453</v>
      </c>
      <c r="I178" s="140">
        <v>44489</v>
      </c>
      <c r="J178" s="30">
        <v>1</v>
      </c>
      <c r="K178" s="30">
        <v>32</v>
      </c>
      <c r="L178" s="30">
        <v>32</v>
      </c>
      <c r="M178" s="21">
        <v>689554</v>
      </c>
    </row>
    <row r="179" spans="1:13" x14ac:dyDescent="0.25">
      <c r="A179" s="26">
        <v>120</v>
      </c>
      <c r="B179" s="30" t="s">
        <v>1512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72</v>
      </c>
      <c r="H179" s="30" t="s">
        <v>192</v>
      </c>
      <c r="I179" s="140">
        <v>44489</v>
      </c>
      <c r="J179" s="30">
        <v>9</v>
      </c>
      <c r="K179" s="30">
        <v>80</v>
      </c>
      <c r="L179" s="30">
        <v>86</v>
      </c>
      <c r="M179" s="21">
        <v>2023392</v>
      </c>
    </row>
    <row r="180" spans="1:13" x14ac:dyDescent="0.25">
      <c r="A180" s="26">
        <v>121</v>
      </c>
      <c r="B180" s="30" t="s">
        <v>1513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50</v>
      </c>
      <c r="H180" s="30" t="s">
        <v>58</v>
      </c>
      <c r="I180" s="140">
        <v>44489</v>
      </c>
      <c r="J180" s="30">
        <v>5</v>
      </c>
      <c r="K180" s="30">
        <v>40</v>
      </c>
      <c r="L180" s="30">
        <v>40</v>
      </c>
      <c r="M180" s="21">
        <v>1585130</v>
      </c>
    </row>
    <row r="181" spans="1:13" x14ac:dyDescent="0.25">
      <c r="A181" s="26">
        <v>122</v>
      </c>
      <c r="B181" s="30" t="s">
        <v>1514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101</v>
      </c>
      <c r="H181" s="30" t="s">
        <v>999</v>
      </c>
      <c r="I181" s="140">
        <v>44489</v>
      </c>
      <c r="J181" s="30">
        <v>1</v>
      </c>
      <c r="K181" s="30">
        <v>16</v>
      </c>
      <c r="L181" s="30">
        <v>16</v>
      </c>
      <c r="M181" s="21">
        <v>731442</v>
      </c>
    </row>
    <row r="182" spans="1:13" x14ac:dyDescent="0.25">
      <c r="A182" s="26">
        <v>123</v>
      </c>
      <c r="B182" s="30" t="s">
        <v>1515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109</v>
      </c>
      <c r="H182" s="30" t="s">
        <v>1373</v>
      </c>
      <c r="I182" s="140">
        <v>44489</v>
      </c>
      <c r="J182" s="30">
        <v>1</v>
      </c>
      <c r="K182" s="30">
        <v>11</v>
      </c>
      <c r="L182" s="30">
        <v>20</v>
      </c>
      <c r="M182" s="21">
        <v>938990</v>
      </c>
    </row>
    <row r="183" spans="1:13" x14ac:dyDescent="0.25">
      <c r="A183" s="26">
        <v>124</v>
      </c>
      <c r="B183" s="30" t="s">
        <v>1516</v>
      </c>
      <c r="C183" s="26" t="s">
        <v>29</v>
      </c>
      <c r="D183" s="30" t="s">
        <v>815</v>
      </c>
      <c r="E183" s="30" t="s">
        <v>23</v>
      </c>
      <c r="F183" s="30" t="s">
        <v>29</v>
      </c>
      <c r="G183" s="30" t="s">
        <v>54</v>
      </c>
      <c r="H183" s="30" t="s">
        <v>110</v>
      </c>
      <c r="I183" s="140">
        <v>44489</v>
      </c>
      <c r="J183" s="30">
        <v>1</v>
      </c>
      <c r="K183" s="30">
        <v>11</v>
      </c>
      <c r="L183" s="30">
        <v>16</v>
      </c>
      <c r="M183" s="21">
        <v>1124802</v>
      </c>
    </row>
    <row r="184" spans="1:13" x14ac:dyDescent="0.25">
      <c r="A184" s="26">
        <v>125</v>
      </c>
      <c r="B184" s="30" t="s">
        <v>1517</v>
      </c>
      <c r="C184" s="26" t="s">
        <v>29</v>
      </c>
      <c r="D184" s="30" t="s">
        <v>30</v>
      </c>
      <c r="E184" s="30" t="s">
        <v>23</v>
      </c>
      <c r="F184" s="30" t="s">
        <v>29</v>
      </c>
      <c r="G184" s="30" t="s">
        <v>231</v>
      </c>
      <c r="H184" s="30" t="s">
        <v>583</v>
      </c>
      <c r="I184" s="140">
        <v>44489</v>
      </c>
      <c r="J184" s="30">
        <v>9</v>
      </c>
      <c r="K184" s="30">
        <v>201</v>
      </c>
      <c r="L184" s="30">
        <v>201</v>
      </c>
      <c r="M184" s="21">
        <v>6392397</v>
      </c>
    </row>
    <row r="185" spans="1:13" x14ac:dyDescent="0.25">
      <c r="A185" s="26">
        <v>126</v>
      </c>
      <c r="B185" s="30" t="s">
        <v>1518</v>
      </c>
      <c r="C185" s="26" t="s">
        <v>29</v>
      </c>
      <c r="D185" s="30" t="s">
        <v>631</v>
      </c>
      <c r="E185" s="30" t="s">
        <v>23</v>
      </c>
      <c r="F185" s="30" t="s">
        <v>29</v>
      </c>
      <c r="G185" s="30" t="s">
        <v>69</v>
      </c>
      <c r="H185" s="30" t="s">
        <v>70</v>
      </c>
      <c r="I185" s="140">
        <v>44489</v>
      </c>
      <c r="J185" s="30">
        <v>12</v>
      </c>
      <c r="K185" s="30">
        <v>247</v>
      </c>
      <c r="L185" s="30">
        <v>247</v>
      </c>
      <c r="M185" s="21">
        <v>3925459</v>
      </c>
    </row>
    <row r="186" spans="1:13" x14ac:dyDescent="0.25">
      <c r="A186" s="26">
        <v>127</v>
      </c>
      <c r="B186" s="30" t="s">
        <v>1519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140">
        <v>44489</v>
      </c>
      <c r="J186" s="30">
        <v>14</v>
      </c>
      <c r="K186" s="30">
        <v>260</v>
      </c>
      <c r="L186" s="30">
        <v>260</v>
      </c>
      <c r="M186" s="21">
        <v>5379470</v>
      </c>
    </row>
    <row r="187" spans="1:13" x14ac:dyDescent="0.25">
      <c r="A187" s="26">
        <v>128</v>
      </c>
      <c r="B187" s="30" t="s">
        <v>1520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235</v>
      </c>
      <c r="H187" s="30" t="s">
        <v>236</v>
      </c>
      <c r="I187" s="140">
        <v>44489</v>
      </c>
      <c r="J187" s="30">
        <v>2</v>
      </c>
      <c r="K187" s="30">
        <v>20</v>
      </c>
      <c r="L187" s="30">
        <v>26</v>
      </c>
      <c r="M187" s="21">
        <v>1167262</v>
      </c>
    </row>
    <row r="188" spans="1:13" x14ac:dyDescent="0.25">
      <c r="A188" s="26">
        <v>129</v>
      </c>
      <c r="B188" s="30" t="s">
        <v>1521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1197</v>
      </c>
      <c r="H188" s="30" t="s">
        <v>128</v>
      </c>
      <c r="I188" s="140">
        <v>44489</v>
      </c>
      <c r="J188" s="30">
        <v>3</v>
      </c>
      <c r="K188" s="30">
        <v>44</v>
      </c>
      <c r="L188" s="30">
        <v>44</v>
      </c>
      <c r="M188" s="21">
        <v>2487878</v>
      </c>
    </row>
    <row r="189" spans="1:13" x14ac:dyDescent="0.25">
      <c r="A189" s="26">
        <v>130</v>
      </c>
      <c r="B189" s="30" t="s">
        <v>1522</v>
      </c>
      <c r="C189" s="26" t="s">
        <v>29</v>
      </c>
      <c r="D189" s="30" t="s">
        <v>30</v>
      </c>
      <c r="E189" s="30" t="s">
        <v>23</v>
      </c>
      <c r="F189" s="30" t="s">
        <v>29</v>
      </c>
      <c r="G189" s="30" t="s">
        <v>79</v>
      </c>
      <c r="H189" s="30" t="s">
        <v>654</v>
      </c>
      <c r="I189" s="140">
        <v>44489</v>
      </c>
      <c r="J189" s="30">
        <v>13</v>
      </c>
      <c r="K189" s="30">
        <v>272</v>
      </c>
      <c r="L189" s="30">
        <v>272</v>
      </c>
      <c r="M189" s="21">
        <v>5953634</v>
      </c>
    </row>
    <row r="190" spans="1:13" x14ac:dyDescent="0.25">
      <c r="A190" s="26">
        <v>131</v>
      </c>
      <c r="B190" s="30" t="s">
        <v>1524</v>
      </c>
      <c r="C190" s="26" t="s">
        <v>29</v>
      </c>
      <c r="D190" s="30" t="s">
        <v>631</v>
      </c>
      <c r="E190" s="30" t="s">
        <v>23</v>
      </c>
      <c r="F190" s="30" t="s">
        <v>29</v>
      </c>
      <c r="G190" s="30" t="s">
        <v>104</v>
      </c>
      <c r="H190" s="30" t="s">
        <v>105</v>
      </c>
      <c r="I190" s="140">
        <v>44490</v>
      </c>
      <c r="J190" s="30">
        <v>4</v>
      </c>
      <c r="K190" s="30">
        <v>41</v>
      </c>
      <c r="L190" s="30">
        <v>41</v>
      </c>
      <c r="M190" s="21">
        <v>1750142</v>
      </c>
    </row>
    <row r="191" spans="1:13" x14ac:dyDescent="0.25">
      <c r="A191" s="26">
        <v>132</v>
      </c>
      <c r="B191" s="30" t="s">
        <v>1529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76</v>
      </c>
      <c r="H191" s="30" t="s">
        <v>1212</v>
      </c>
      <c r="I191" s="140">
        <v>44491</v>
      </c>
      <c r="J191" s="30">
        <v>5</v>
      </c>
      <c r="K191" s="30">
        <v>85</v>
      </c>
      <c r="L191" s="30">
        <v>85</v>
      </c>
      <c r="M191" s="21">
        <v>2246495</v>
      </c>
    </row>
    <row r="192" spans="1:13" x14ac:dyDescent="0.25">
      <c r="A192" s="26">
        <v>133</v>
      </c>
      <c r="B192" s="30" t="s">
        <v>1530</v>
      </c>
      <c r="C192" s="26" t="s">
        <v>29</v>
      </c>
      <c r="D192" s="30" t="s">
        <v>30</v>
      </c>
      <c r="E192" s="30" t="s">
        <v>23</v>
      </c>
      <c r="F192" s="30" t="s">
        <v>29</v>
      </c>
      <c r="G192" s="30" t="s">
        <v>210</v>
      </c>
      <c r="H192" s="30" t="s">
        <v>516</v>
      </c>
      <c r="I192" s="140">
        <v>44491</v>
      </c>
      <c r="J192" s="30">
        <v>5</v>
      </c>
      <c r="K192" s="30">
        <v>77</v>
      </c>
      <c r="L192" s="30">
        <v>77</v>
      </c>
      <c r="M192" s="21">
        <v>1142919</v>
      </c>
    </row>
    <row r="193" spans="1:13" x14ac:dyDescent="0.25">
      <c r="A193" s="26">
        <v>134</v>
      </c>
      <c r="B193" s="30" t="s">
        <v>1531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72</v>
      </c>
      <c r="H193" s="30" t="s">
        <v>582</v>
      </c>
      <c r="I193" s="140">
        <v>44491</v>
      </c>
      <c r="J193" s="30">
        <v>1</v>
      </c>
      <c r="K193" s="30">
        <v>12</v>
      </c>
      <c r="L193" s="30">
        <v>12</v>
      </c>
      <c r="M193" s="21">
        <v>292014</v>
      </c>
    </row>
    <row r="194" spans="1:13" x14ac:dyDescent="0.25">
      <c r="A194" s="26">
        <v>135</v>
      </c>
      <c r="B194" s="30" t="s">
        <v>1532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263</v>
      </c>
      <c r="H194" s="30" t="s">
        <v>556</v>
      </c>
      <c r="I194" s="140">
        <v>44491</v>
      </c>
      <c r="J194" s="30">
        <v>7</v>
      </c>
      <c r="K194" s="30">
        <v>76</v>
      </c>
      <c r="L194" s="30">
        <v>76</v>
      </c>
      <c r="M194" s="21">
        <v>1287822</v>
      </c>
    </row>
    <row r="195" spans="1:13" x14ac:dyDescent="0.25">
      <c r="A195" s="26">
        <v>136</v>
      </c>
      <c r="B195" s="30" t="s">
        <v>1534</v>
      </c>
      <c r="C195" s="26" t="s">
        <v>29</v>
      </c>
      <c r="D195" s="30" t="s">
        <v>631</v>
      </c>
      <c r="E195" s="30" t="s">
        <v>23</v>
      </c>
      <c r="F195" s="30" t="s">
        <v>29</v>
      </c>
      <c r="G195" s="30" t="s">
        <v>54</v>
      </c>
      <c r="H195" s="30" t="s">
        <v>1548</v>
      </c>
      <c r="I195" s="140">
        <v>44491</v>
      </c>
      <c r="J195" s="30">
        <v>2</v>
      </c>
      <c r="K195" s="30">
        <v>21</v>
      </c>
      <c r="L195" s="30">
        <v>21</v>
      </c>
      <c r="M195" s="21">
        <v>1441287</v>
      </c>
    </row>
    <row r="196" spans="1:13" x14ac:dyDescent="0.25">
      <c r="A196" s="26">
        <v>137</v>
      </c>
      <c r="B196" s="30" t="s">
        <v>1535</v>
      </c>
      <c r="C196" s="26" t="s">
        <v>29</v>
      </c>
      <c r="D196" s="30" t="s">
        <v>631</v>
      </c>
      <c r="E196" s="30" t="s">
        <v>23</v>
      </c>
      <c r="F196" s="30" t="s">
        <v>29</v>
      </c>
      <c r="G196" s="30" t="s">
        <v>79</v>
      </c>
      <c r="H196" s="30" t="s">
        <v>80</v>
      </c>
      <c r="I196" s="140">
        <v>44491</v>
      </c>
      <c r="J196" s="30">
        <v>15</v>
      </c>
      <c r="K196" s="30">
        <v>154</v>
      </c>
      <c r="L196" s="30">
        <v>154</v>
      </c>
      <c r="M196" s="21">
        <v>3129288</v>
      </c>
    </row>
    <row r="197" spans="1:13" x14ac:dyDescent="0.25">
      <c r="A197" s="26">
        <v>138</v>
      </c>
      <c r="B197" s="30" t="s">
        <v>1536</v>
      </c>
      <c r="C197" s="26" t="s">
        <v>29</v>
      </c>
      <c r="D197" s="30" t="s">
        <v>631</v>
      </c>
      <c r="E197" s="30" t="s">
        <v>23</v>
      </c>
      <c r="F197" s="30" t="s">
        <v>29</v>
      </c>
      <c r="G197" s="30" t="s">
        <v>79</v>
      </c>
      <c r="H197" s="30" t="s">
        <v>80</v>
      </c>
      <c r="I197" s="140">
        <v>44491</v>
      </c>
      <c r="J197" s="30">
        <v>4</v>
      </c>
      <c r="K197" s="30">
        <v>33</v>
      </c>
      <c r="L197" s="30">
        <v>33</v>
      </c>
      <c r="M197" s="21">
        <v>679401</v>
      </c>
    </row>
    <row r="198" spans="1:13" x14ac:dyDescent="0.25">
      <c r="A198" s="26">
        <v>139</v>
      </c>
      <c r="B198" s="30" t="s">
        <v>1537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24</v>
      </c>
      <c r="H198" s="30" t="s">
        <v>502</v>
      </c>
      <c r="I198" s="140">
        <v>44491</v>
      </c>
      <c r="J198" s="30">
        <v>6</v>
      </c>
      <c r="K198" s="30">
        <v>49</v>
      </c>
      <c r="L198" s="30">
        <v>92</v>
      </c>
      <c r="M198" s="21">
        <v>2734174</v>
      </c>
    </row>
    <row r="199" spans="1:13" x14ac:dyDescent="0.25">
      <c r="A199" s="26">
        <v>140</v>
      </c>
      <c r="B199" s="30" t="s">
        <v>1538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184</v>
      </c>
      <c r="H199" s="30" t="s">
        <v>724</v>
      </c>
      <c r="I199" s="140">
        <v>44491</v>
      </c>
      <c r="J199" s="30">
        <v>5</v>
      </c>
      <c r="K199" s="30">
        <v>25</v>
      </c>
      <c r="L199" s="30">
        <v>25</v>
      </c>
      <c r="M199" s="21">
        <v>527425</v>
      </c>
    </row>
    <row r="200" spans="1:13" x14ac:dyDescent="0.25">
      <c r="A200" s="26">
        <v>141</v>
      </c>
      <c r="B200" s="30" t="s">
        <v>1539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112</v>
      </c>
      <c r="H200" s="30" t="s">
        <v>997</v>
      </c>
      <c r="I200" s="140">
        <v>44491</v>
      </c>
      <c r="J200" s="30">
        <v>4</v>
      </c>
      <c r="K200" s="30">
        <v>36</v>
      </c>
      <c r="L200" s="30">
        <v>36</v>
      </c>
      <c r="M200" s="21">
        <v>1848942</v>
      </c>
    </row>
    <row r="201" spans="1:13" x14ac:dyDescent="0.25">
      <c r="A201" s="26">
        <v>142</v>
      </c>
      <c r="B201" s="30" t="s">
        <v>1540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281</v>
      </c>
      <c r="H201" s="30" t="s">
        <v>998</v>
      </c>
      <c r="I201" s="140">
        <v>44491</v>
      </c>
      <c r="J201" s="30">
        <v>5</v>
      </c>
      <c r="K201" s="30">
        <v>12</v>
      </c>
      <c r="L201" s="30">
        <v>12</v>
      </c>
      <c r="M201" s="21">
        <v>259014</v>
      </c>
    </row>
    <row r="202" spans="1:13" x14ac:dyDescent="0.25">
      <c r="A202" s="26">
        <v>143</v>
      </c>
      <c r="B202" s="30" t="s">
        <v>1541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76</v>
      </c>
      <c r="H202" s="30" t="s">
        <v>83</v>
      </c>
      <c r="I202" s="140">
        <v>44491</v>
      </c>
      <c r="J202" s="30">
        <v>1</v>
      </c>
      <c r="K202" s="30">
        <v>39</v>
      </c>
      <c r="L202" s="30">
        <v>39</v>
      </c>
      <c r="M202" s="21">
        <v>1036833</v>
      </c>
    </row>
    <row r="203" spans="1:13" x14ac:dyDescent="0.25">
      <c r="A203" s="26">
        <v>144</v>
      </c>
      <c r="B203" s="30" t="s">
        <v>1542</v>
      </c>
      <c r="C203" s="26" t="s">
        <v>29</v>
      </c>
      <c r="D203" s="30" t="s">
        <v>574</v>
      </c>
      <c r="E203" s="30" t="s">
        <v>23</v>
      </c>
      <c r="F203" s="30" t="s">
        <v>29</v>
      </c>
      <c r="G203" s="30" t="s">
        <v>115</v>
      </c>
      <c r="H203" s="30" t="s">
        <v>233</v>
      </c>
      <c r="I203" s="140">
        <v>44492</v>
      </c>
      <c r="J203" s="30">
        <v>4</v>
      </c>
      <c r="K203" s="30">
        <v>57</v>
      </c>
      <c r="L203" s="30">
        <v>57</v>
      </c>
      <c r="M203" s="21">
        <v>4132179</v>
      </c>
    </row>
    <row r="204" spans="1:13" x14ac:dyDescent="0.25">
      <c r="A204" s="26">
        <v>145</v>
      </c>
      <c r="B204" s="30" t="s">
        <v>1554</v>
      </c>
      <c r="C204" s="26" t="s">
        <v>29</v>
      </c>
      <c r="D204" s="30" t="s">
        <v>631</v>
      </c>
      <c r="E204" s="30" t="s">
        <v>23</v>
      </c>
      <c r="F204" s="30" t="s">
        <v>29</v>
      </c>
      <c r="G204" s="30" t="s">
        <v>104</v>
      </c>
      <c r="H204" s="30" t="s">
        <v>105</v>
      </c>
      <c r="I204" s="36">
        <v>44495</v>
      </c>
      <c r="J204" s="30">
        <v>1</v>
      </c>
      <c r="K204" s="30">
        <v>15</v>
      </c>
      <c r="L204" s="30">
        <v>15</v>
      </c>
      <c r="M204" s="21">
        <v>647430</v>
      </c>
    </row>
    <row r="205" spans="1:13" x14ac:dyDescent="0.25">
      <c r="A205" s="26">
        <v>146</v>
      </c>
      <c r="B205" s="30" t="s">
        <v>1559</v>
      </c>
      <c r="C205" s="26" t="s">
        <v>29</v>
      </c>
      <c r="D205" s="30" t="s">
        <v>30</v>
      </c>
      <c r="E205" s="30" t="s">
        <v>23</v>
      </c>
      <c r="F205" s="30" t="s">
        <v>29</v>
      </c>
      <c r="G205" s="30" t="s">
        <v>210</v>
      </c>
      <c r="H205" s="30" t="s">
        <v>1002</v>
      </c>
      <c r="I205" s="36">
        <v>44496</v>
      </c>
      <c r="J205" s="30">
        <v>8</v>
      </c>
      <c r="K205" s="30">
        <v>178</v>
      </c>
      <c r="L205" s="30">
        <v>178</v>
      </c>
      <c r="M205" s="21">
        <v>2627316</v>
      </c>
    </row>
    <row r="206" spans="1:13" x14ac:dyDescent="0.25">
      <c r="A206" s="26">
        <v>147</v>
      </c>
      <c r="B206" s="30" t="s">
        <v>1560</v>
      </c>
      <c r="C206" s="26" t="s">
        <v>29</v>
      </c>
      <c r="D206" s="30" t="s">
        <v>30</v>
      </c>
      <c r="E206" s="30" t="s">
        <v>23</v>
      </c>
      <c r="F206" s="30" t="s">
        <v>29</v>
      </c>
      <c r="G206" s="30" t="s">
        <v>210</v>
      </c>
      <c r="H206" s="30" t="s">
        <v>1002</v>
      </c>
      <c r="I206" s="36">
        <v>44496</v>
      </c>
      <c r="J206" s="30">
        <v>10</v>
      </c>
      <c r="K206" s="30">
        <v>223</v>
      </c>
      <c r="L206" s="30">
        <v>223</v>
      </c>
      <c r="M206" s="21">
        <v>3288681</v>
      </c>
    </row>
    <row r="207" spans="1:13" x14ac:dyDescent="0.25">
      <c r="A207" s="26">
        <v>148</v>
      </c>
      <c r="B207" s="30" t="s">
        <v>1561</v>
      </c>
      <c r="C207" s="26" t="s">
        <v>29</v>
      </c>
      <c r="D207" s="30" t="s">
        <v>30</v>
      </c>
      <c r="E207" s="30" t="s">
        <v>23</v>
      </c>
      <c r="F207" s="30" t="s">
        <v>29</v>
      </c>
      <c r="G207" s="30" t="s">
        <v>263</v>
      </c>
      <c r="H207" s="30" t="s">
        <v>556</v>
      </c>
      <c r="I207" s="36">
        <v>44496</v>
      </c>
      <c r="J207" s="30">
        <v>9</v>
      </c>
      <c r="K207" s="30">
        <v>202</v>
      </c>
      <c r="L207" s="30">
        <v>202</v>
      </c>
      <c r="M207" s="21">
        <v>3424444</v>
      </c>
    </row>
    <row r="208" spans="1:13" x14ac:dyDescent="0.25">
      <c r="A208" s="26">
        <v>149</v>
      </c>
      <c r="B208" s="30" t="s">
        <v>1562</v>
      </c>
      <c r="C208" s="26" t="s">
        <v>29</v>
      </c>
      <c r="D208" s="30" t="s">
        <v>631</v>
      </c>
      <c r="E208" s="30" t="s">
        <v>23</v>
      </c>
      <c r="F208" s="30" t="s">
        <v>29</v>
      </c>
      <c r="G208" s="30" t="s">
        <v>79</v>
      </c>
      <c r="H208" s="30" t="s">
        <v>89</v>
      </c>
      <c r="I208" s="36">
        <v>44496</v>
      </c>
      <c r="J208" s="30">
        <v>4</v>
      </c>
      <c r="K208" s="30">
        <v>35</v>
      </c>
      <c r="L208" s="30">
        <v>35</v>
      </c>
      <c r="M208" s="21">
        <v>719895</v>
      </c>
    </row>
    <row r="209" spans="1:13" x14ac:dyDescent="0.25">
      <c r="A209" s="26">
        <v>150</v>
      </c>
      <c r="B209" s="30" t="s">
        <v>1568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210</v>
      </c>
      <c r="H209" s="30" t="s">
        <v>211</v>
      </c>
      <c r="I209" s="36">
        <v>44497</v>
      </c>
      <c r="J209" s="30">
        <v>2</v>
      </c>
      <c r="K209" s="30">
        <v>6</v>
      </c>
      <c r="L209" s="30">
        <v>10</v>
      </c>
      <c r="M209" s="21">
        <v>157220</v>
      </c>
    </row>
    <row r="210" spans="1:13" x14ac:dyDescent="0.25">
      <c r="A210" s="26">
        <v>151</v>
      </c>
      <c r="B210" s="30" t="s">
        <v>1569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263</v>
      </c>
      <c r="H210" s="30" t="s">
        <v>556</v>
      </c>
      <c r="I210" s="36">
        <v>44497</v>
      </c>
      <c r="J210" s="30">
        <v>5</v>
      </c>
      <c r="K210" s="30">
        <v>97</v>
      </c>
      <c r="L210" s="30">
        <v>97</v>
      </c>
      <c r="M210" s="21">
        <v>1640559</v>
      </c>
    </row>
    <row r="211" spans="1:13" x14ac:dyDescent="0.25">
      <c r="A211" s="26">
        <v>152</v>
      </c>
      <c r="B211" s="30" t="s">
        <v>1570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60</v>
      </c>
      <c r="H211" s="30" t="s">
        <v>816</v>
      </c>
      <c r="I211" s="36">
        <v>44497</v>
      </c>
      <c r="J211" s="30">
        <v>2</v>
      </c>
      <c r="K211" s="30">
        <v>6</v>
      </c>
      <c r="L211" s="30">
        <v>10</v>
      </c>
      <c r="M211" s="21">
        <v>224220</v>
      </c>
    </row>
    <row r="212" spans="1:13" x14ac:dyDescent="0.25">
      <c r="A212" s="26">
        <v>153</v>
      </c>
      <c r="B212" s="30" t="s">
        <v>1571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69</v>
      </c>
      <c r="H212" s="30" t="s">
        <v>488</v>
      </c>
      <c r="I212" s="36">
        <v>44497</v>
      </c>
      <c r="J212" s="30">
        <v>2</v>
      </c>
      <c r="K212" s="30">
        <v>6</v>
      </c>
      <c r="L212" s="30">
        <v>10</v>
      </c>
      <c r="M212" s="21">
        <v>184720</v>
      </c>
    </row>
    <row r="213" spans="1:13" x14ac:dyDescent="0.25">
      <c r="A213" s="26">
        <v>154</v>
      </c>
      <c r="B213" s="30" t="s">
        <v>1572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50</v>
      </c>
      <c r="H213" s="30" t="s">
        <v>58</v>
      </c>
      <c r="I213" s="36">
        <v>44497</v>
      </c>
      <c r="J213" s="30">
        <v>1</v>
      </c>
      <c r="K213" s="30">
        <v>20</v>
      </c>
      <c r="L213" s="30">
        <v>20</v>
      </c>
      <c r="M213" s="21">
        <v>798190</v>
      </c>
    </row>
    <row r="214" spans="1:13" x14ac:dyDescent="0.25">
      <c r="A214" s="26">
        <v>155</v>
      </c>
      <c r="B214" s="30" t="s">
        <v>1573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50</v>
      </c>
      <c r="H214" s="30" t="s">
        <v>58</v>
      </c>
      <c r="I214" s="36">
        <v>44497</v>
      </c>
      <c r="J214" s="30">
        <v>2</v>
      </c>
      <c r="K214" s="30">
        <v>28</v>
      </c>
      <c r="L214" s="30">
        <v>32</v>
      </c>
      <c r="M214" s="21">
        <v>1270354</v>
      </c>
    </row>
    <row r="215" spans="1:13" x14ac:dyDescent="0.25">
      <c r="A215" s="26">
        <v>156</v>
      </c>
      <c r="B215" s="30" t="s">
        <v>1574</v>
      </c>
      <c r="C215" s="26" t="s">
        <v>29</v>
      </c>
      <c r="D215" s="30" t="s">
        <v>631</v>
      </c>
      <c r="E215" s="30" t="s">
        <v>23</v>
      </c>
      <c r="F215" s="30" t="s">
        <v>29</v>
      </c>
      <c r="G215" s="30" t="s">
        <v>79</v>
      </c>
      <c r="H215" s="30" t="s">
        <v>782</v>
      </c>
      <c r="I215" s="36">
        <v>44497</v>
      </c>
      <c r="J215" s="30">
        <v>5</v>
      </c>
      <c r="K215" s="30">
        <v>60</v>
      </c>
      <c r="L215" s="30">
        <v>84</v>
      </c>
      <c r="M215" s="21">
        <v>1711998</v>
      </c>
    </row>
    <row r="216" spans="1:13" x14ac:dyDescent="0.25">
      <c r="A216" s="26">
        <v>157</v>
      </c>
      <c r="B216" s="30" t="s">
        <v>1576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171</v>
      </c>
      <c r="H216" s="30" t="s">
        <v>258</v>
      </c>
      <c r="I216" s="36">
        <v>44497</v>
      </c>
      <c r="J216" s="30">
        <v>4</v>
      </c>
      <c r="K216" s="30">
        <v>45</v>
      </c>
      <c r="L216" s="30">
        <v>45</v>
      </c>
      <c r="M216" s="21">
        <v>800865</v>
      </c>
    </row>
    <row r="217" spans="1:13" x14ac:dyDescent="0.25">
      <c r="A217" s="26">
        <v>158</v>
      </c>
      <c r="B217" s="30" t="s">
        <v>1577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24</v>
      </c>
      <c r="H217" s="30" t="s">
        <v>128</v>
      </c>
      <c r="I217" s="36">
        <v>44497</v>
      </c>
      <c r="J217" s="30">
        <v>11</v>
      </c>
      <c r="K217" s="30">
        <v>165</v>
      </c>
      <c r="L217" s="30">
        <v>165</v>
      </c>
      <c r="M217" s="21">
        <v>4913730</v>
      </c>
    </row>
    <row r="218" spans="1:13" x14ac:dyDescent="0.25">
      <c r="A218" s="26">
        <v>159</v>
      </c>
      <c r="B218" s="96" t="s">
        <v>1584</v>
      </c>
      <c r="C218" s="26" t="s">
        <v>29</v>
      </c>
      <c r="D218" s="69" t="s">
        <v>631</v>
      </c>
      <c r="E218" s="30" t="s">
        <v>23</v>
      </c>
      <c r="F218" s="30" t="s">
        <v>29</v>
      </c>
      <c r="G218" s="30" t="s">
        <v>79</v>
      </c>
      <c r="H218" s="30" t="s">
        <v>782</v>
      </c>
      <c r="I218" s="36">
        <v>44498</v>
      </c>
      <c r="J218" s="30">
        <v>13</v>
      </c>
      <c r="K218" s="30">
        <v>120</v>
      </c>
      <c r="L218" s="30">
        <v>120</v>
      </c>
      <c r="M218" s="21">
        <v>2440890</v>
      </c>
    </row>
    <row r="219" spans="1:13" x14ac:dyDescent="0.25">
      <c r="A219" s="26">
        <v>160</v>
      </c>
      <c r="B219" s="96" t="s">
        <v>1587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231</v>
      </c>
      <c r="H219" s="30" t="s">
        <v>583</v>
      </c>
      <c r="I219" s="36">
        <v>44498</v>
      </c>
      <c r="J219" s="30">
        <v>7</v>
      </c>
      <c r="K219" s="30">
        <v>72</v>
      </c>
      <c r="L219" s="30">
        <v>72</v>
      </c>
      <c r="M219" s="21">
        <v>2289834</v>
      </c>
    </row>
    <row r="220" spans="1:13" x14ac:dyDescent="0.25">
      <c r="A220" s="26">
        <v>161</v>
      </c>
      <c r="B220" s="96" t="s">
        <v>1588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24</v>
      </c>
      <c r="H220" s="30" t="s">
        <v>502</v>
      </c>
      <c r="I220" s="36">
        <v>44498</v>
      </c>
      <c r="J220" s="30">
        <v>5</v>
      </c>
      <c r="K220" s="30">
        <v>63</v>
      </c>
      <c r="L220" s="30">
        <v>63</v>
      </c>
      <c r="M220" s="21">
        <v>1875861</v>
      </c>
    </row>
    <row r="221" spans="1:13" x14ac:dyDescent="0.25">
      <c r="A221" s="26">
        <v>162</v>
      </c>
      <c r="B221" s="96" t="s">
        <v>1589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79</v>
      </c>
      <c r="H221" s="30" t="s">
        <v>705</v>
      </c>
      <c r="I221" s="36">
        <v>44498</v>
      </c>
      <c r="J221" s="30">
        <v>12</v>
      </c>
      <c r="K221" s="30">
        <v>222</v>
      </c>
      <c r="L221" s="30">
        <v>222</v>
      </c>
      <c r="M221" s="21">
        <v>4839084</v>
      </c>
    </row>
    <row r="222" spans="1:13" x14ac:dyDescent="0.25">
      <c r="A222" s="26">
        <v>163</v>
      </c>
      <c r="B222" s="96" t="s">
        <v>1590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112</v>
      </c>
      <c r="H222" s="30" t="s">
        <v>997</v>
      </c>
      <c r="I222" s="36">
        <v>44498</v>
      </c>
      <c r="J222" s="30">
        <v>5</v>
      </c>
      <c r="K222" s="30">
        <v>46</v>
      </c>
      <c r="L222" s="30">
        <v>46</v>
      </c>
      <c r="M222" s="21">
        <v>2364702</v>
      </c>
    </row>
    <row r="223" spans="1:13" x14ac:dyDescent="0.25">
      <c r="A223" s="26">
        <v>164</v>
      </c>
      <c r="B223" s="107" t="s">
        <v>1591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171</v>
      </c>
      <c r="H223" s="30" t="s">
        <v>735</v>
      </c>
      <c r="I223" s="36">
        <v>44498</v>
      </c>
      <c r="J223" s="30">
        <v>6</v>
      </c>
      <c r="K223" s="30">
        <v>104</v>
      </c>
      <c r="L223" s="30">
        <v>104</v>
      </c>
      <c r="M223" s="21">
        <v>1929738</v>
      </c>
    </row>
    <row r="224" spans="1:13" x14ac:dyDescent="0.25">
      <c r="A224" s="26">
        <v>165</v>
      </c>
      <c r="B224" s="218" t="s">
        <v>1594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45</v>
      </c>
      <c r="H224" s="30" t="s">
        <v>238</v>
      </c>
      <c r="I224" s="36">
        <v>44498</v>
      </c>
      <c r="J224" s="30">
        <v>1</v>
      </c>
      <c r="K224" s="30">
        <v>6</v>
      </c>
      <c r="L224" s="30">
        <v>13</v>
      </c>
      <c r="M224" s="21">
        <v>589061</v>
      </c>
    </row>
    <row r="225" spans="1:13" x14ac:dyDescent="0.25">
      <c r="A225" s="26">
        <v>166</v>
      </c>
      <c r="B225" s="218" t="s">
        <v>1595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556</v>
      </c>
      <c r="I225" s="36">
        <v>44498</v>
      </c>
      <c r="J225" s="30">
        <v>5</v>
      </c>
      <c r="K225" s="30">
        <v>120</v>
      </c>
      <c r="L225" s="30">
        <v>120</v>
      </c>
      <c r="M225" s="21">
        <v>2026890</v>
      </c>
    </row>
    <row r="226" spans="1:13" x14ac:dyDescent="0.25">
      <c r="A226" s="26">
        <v>167</v>
      </c>
      <c r="B226" s="218" t="s">
        <v>1596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50</v>
      </c>
      <c r="H226" s="30" t="s">
        <v>58</v>
      </c>
      <c r="I226" s="36">
        <v>44498</v>
      </c>
      <c r="J226" s="30">
        <v>3</v>
      </c>
      <c r="K226" s="30">
        <v>7</v>
      </c>
      <c r="L226" s="30">
        <v>11</v>
      </c>
      <c r="M226" s="21">
        <v>444067</v>
      </c>
    </row>
    <row r="227" spans="1:13" x14ac:dyDescent="0.25">
      <c r="A227" s="26">
        <v>168</v>
      </c>
      <c r="B227" s="218" t="s">
        <v>1597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241</v>
      </c>
      <c r="H227" s="30" t="s">
        <v>102</v>
      </c>
      <c r="I227" s="36">
        <v>44498</v>
      </c>
      <c r="J227" s="30">
        <v>1</v>
      </c>
      <c r="K227" s="30">
        <v>29</v>
      </c>
      <c r="L227" s="30">
        <v>29</v>
      </c>
      <c r="M227" s="21">
        <v>1045013</v>
      </c>
    </row>
    <row r="228" spans="1:13" x14ac:dyDescent="0.25">
      <c r="A228" s="26">
        <v>169</v>
      </c>
      <c r="B228" s="30" t="s">
        <v>1598</v>
      </c>
      <c r="C228" s="26" t="s">
        <v>29</v>
      </c>
      <c r="D228" s="30" t="s">
        <v>631</v>
      </c>
      <c r="E228" s="30" t="s">
        <v>23</v>
      </c>
      <c r="F228" s="30" t="s">
        <v>29</v>
      </c>
      <c r="G228" s="30" t="s">
        <v>79</v>
      </c>
      <c r="H228" s="30" t="s">
        <v>486</v>
      </c>
      <c r="I228" s="140">
        <v>44499</v>
      </c>
      <c r="J228" s="30">
        <v>10</v>
      </c>
      <c r="K228" s="30">
        <v>120</v>
      </c>
      <c r="L228" s="30">
        <v>120</v>
      </c>
      <c r="M228" s="21">
        <v>2440890</v>
      </c>
    </row>
    <row r="229" spans="1:13" x14ac:dyDescent="0.25">
      <c r="A229" s="26">
        <v>170</v>
      </c>
      <c r="B229" s="30" t="s">
        <v>1601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171</v>
      </c>
      <c r="H229" s="30" t="s">
        <v>735</v>
      </c>
      <c r="I229" s="140">
        <v>44499</v>
      </c>
      <c r="J229" s="30">
        <v>1</v>
      </c>
      <c r="K229" s="30">
        <v>38</v>
      </c>
      <c r="L229" s="30">
        <v>38</v>
      </c>
      <c r="M229" s="21">
        <v>712236</v>
      </c>
    </row>
    <row r="230" spans="1:13" x14ac:dyDescent="0.25">
      <c r="A230" s="26">
        <v>171</v>
      </c>
      <c r="B230" s="30" t="s">
        <v>1602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72</v>
      </c>
      <c r="H230" s="30" t="s">
        <v>1098</v>
      </c>
      <c r="I230" s="140">
        <v>44499</v>
      </c>
      <c r="J230" s="30">
        <v>3</v>
      </c>
      <c r="K230" s="30">
        <v>54</v>
      </c>
      <c r="L230" s="30">
        <v>54</v>
      </c>
      <c r="M230" s="21">
        <v>1274688</v>
      </c>
    </row>
    <row r="231" spans="1:13" x14ac:dyDescent="0.25">
      <c r="A231" s="26">
        <v>172</v>
      </c>
      <c r="B231" s="30" t="s">
        <v>1603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50</v>
      </c>
      <c r="H231" s="30" t="s">
        <v>58</v>
      </c>
      <c r="I231" s="140">
        <v>44499</v>
      </c>
      <c r="J231" s="30">
        <v>2</v>
      </c>
      <c r="K231" s="30">
        <v>24</v>
      </c>
      <c r="L231" s="30">
        <v>24</v>
      </c>
      <c r="M231" s="21">
        <v>955578</v>
      </c>
    </row>
    <row r="232" spans="1:13" x14ac:dyDescent="0.25">
      <c r="A232" s="26">
        <v>173</v>
      </c>
      <c r="B232" s="30" t="s">
        <v>1606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1197</v>
      </c>
      <c r="H232" s="30" t="s">
        <v>128</v>
      </c>
      <c r="I232" s="140">
        <v>44499</v>
      </c>
      <c r="J232" s="30">
        <v>2</v>
      </c>
      <c r="K232" s="30">
        <v>15</v>
      </c>
      <c r="L232" s="30">
        <v>15</v>
      </c>
      <c r="M232" s="21">
        <v>855555</v>
      </c>
    </row>
    <row r="233" spans="1:13" x14ac:dyDescent="0.25">
      <c r="A233" s="26">
        <v>174</v>
      </c>
      <c r="B233" s="30" t="s">
        <v>1607</v>
      </c>
      <c r="C233" s="26" t="s">
        <v>29</v>
      </c>
      <c r="D233" s="30" t="s">
        <v>815</v>
      </c>
      <c r="E233" s="30" t="s">
        <v>23</v>
      </c>
      <c r="F233" s="30" t="s">
        <v>29</v>
      </c>
      <c r="G233" s="30" t="s">
        <v>24</v>
      </c>
      <c r="H233" s="30" t="s">
        <v>128</v>
      </c>
      <c r="I233" s="140">
        <v>44499</v>
      </c>
      <c r="J233" s="30">
        <v>12</v>
      </c>
      <c r="K233" s="30">
        <v>170</v>
      </c>
      <c r="L233" s="30">
        <v>200</v>
      </c>
      <c r="M233" s="21">
        <v>5930650</v>
      </c>
    </row>
    <row r="234" spans="1:13" x14ac:dyDescent="0.25">
      <c r="A234" s="26">
        <v>175</v>
      </c>
      <c r="B234" s="30" t="s">
        <v>1608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79</v>
      </c>
      <c r="H234" s="30" t="s">
        <v>725</v>
      </c>
      <c r="I234" s="140">
        <v>44499</v>
      </c>
      <c r="J234" s="30">
        <v>2</v>
      </c>
      <c r="K234" s="30">
        <v>62</v>
      </c>
      <c r="L234" s="30">
        <v>62</v>
      </c>
      <c r="M234" s="21">
        <v>1359564</v>
      </c>
    </row>
    <row r="235" spans="1:13" x14ac:dyDescent="0.25">
      <c r="A235" s="26">
        <v>176</v>
      </c>
      <c r="B235" s="30" t="s">
        <v>1609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112</v>
      </c>
      <c r="H235" s="30" t="s">
        <v>997</v>
      </c>
      <c r="I235" s="140">
        <v>44499</v>
      </c>
      <c r="J235" s="30">
        <v>1</v>
      </c>
      <c r="K235" s="30">
        <v>6</v>
      </c>
      <c r="L235" s="30">
        <v>10</v>
      </c>
      <c r="M235" s="21">
        <v>521720</v>
      </c>
    </row>
    <row r="236" spans="1:13" x14ac:dyDescent="0.25">
      <c r="A236" s="26">
        <v>177</v>
      </c>
      <c r="B236" s="30" t="s">
        <v>1610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281</v>
      </c>
      <c r="H236" s="30" t="s">
        <v>998</v>
      </c>
      <c r="I236" s="140">
        <v>44499</v>
      </c>
      <c r="J236" s="30">
        <v>1</v>
      </c>
      <c r="K236" s="30">
        <v>13</v>
      </c>
      <c r="L236" s="30">
        <v>13</v>
      </c>
      <c r="M236" s="21">
        <v>279661</v>
      </c>
    </row>
    <row r="237" spans="1:13" x14ac:dyDescent="0.25">
      <c r="A237" s="26">
        <v>178</v>
      </c>
      <c r="B237" s="30" t="s">
        <v>1612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231</v>
      </c>
      <c r="H237" s="30" t="s">
        <v>80</v>
      </c>
      <c r="I237" s="140">
        <v>44500</v>
      </c>
      <c r="J237" s="30">
        <v>2</v>
      </c>
      <c r="K237" s="30">
        <v>7</v>
      </c>
      <c r="L237" s="30">
        <v>10</v>
      </c>
      <c r="M237" s="21">
        <v>327720</v>
      </c>
    </row>
    <row r="238" spans="1:13" x14ac:dyDescent="0.25">
      <c r="A238" s="26">
        <v>179</v>
      </c>
      <c r="B238" s="30" t="s">
        <v>1613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50</v>
      </c>
      <c r="H238" s="30" t="s">
        <v>58</v>
      </c>
      <c r="I238" s="140">
        <v>44500</v>
      </c>
      <c r="J238" s="30">
        <v>1</v>
      </c>
      <c r="K238" s="30">
        <v>25</v>
      </c>
      <c r="L238" s="30">
        <v>25</v>
      </c>
      <c r="M238" s="21">
        <v>994925</v>
      </c>
    </row>
    <row r="239" spans="1:13" x14ac:dyDescent="0.25">
      <c r="A239" s="26">
        <v>180</v>
      </c>
      <c r="B239" s="30" t="s">
        <v>1617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24</v>
      </c>
      <c r="H239" s="30" t="s">
        <v>502</v>
      </c>
      <c r="I239" s="140">
        <v>44500</v>
      </c>
      <c r="J239" s="30">
        <v>8</v>
      </c>
      <c r="K239" s="30">
        <v>101</v>
      </c>
      <c r="L239" s="30">
        <v>101</v>
      </c>
      <c r="M239" s="21">
        <v>3000547</v>
      </c>
    </row>
    <row r="240" spans="1:13" x14ac:dyDescent="0.25">
      <c r="A240" s="294" t="s">
        <v>772</v>
      </c>
      <c r="B240" s="294"/>
      <c r="C240" s="294"/>
      <c r="D240" s="294"/>
      <c r="E240" s="294"/>
      <c r="F240" s="294"/>
      <c r="G240" s="294"/>
      <c r="H240" s="294"/>
      <c r="I240" s="294"/>
      <c r="J240" s="294"/>
      <c r="K240" s="294"/>
      <c r="L240" s="294"/>
      <c r="M240" s="141">
        <f>SUM(M60:M239)</f>
        <v>299638613</v>
      </c>
    </row>
    <row r="242" spans="1:13" ht="27" x14ac:dyDescent="0.35">
      <c r="A242" s="293" t="s">
        <v>1702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</row>
    <row r="243" spans="1:13" ht="28.5" x14ac:dyDescent="0.25">
      <c r="A243" s="136" t="s">
        <v>0</v>
      </c>
      <c r="B243" s="40" t="s">
        <v>1</v>
      </c>
      <c r="C243" s="40" t="s">
        <v>2</v>
      </c>
      <c r="D243" s="40" t="s">
        <v>3</v>
      </c>
      <c r="E243" s="40" t="s">
        <v>4</v>
      </c>
      <c r="F243" s="40" t="s">
        <v>5</v>
      </c>
      <c r="G243" s="40" t="s">
        <v>6</v>
      </c>
      <c r="H243" s="40" t="s">
        <v>7</v>
      </c>
      <c r="I243" s="137" t="s">
        <v>8</v>
      </c>
      <c r="J243" s="40" t="s">
        <v>9</v>
      </c>
      <c r="K243" s="40" t="s">
        <v>10</v>
      </c>
      <c r="L243" s="40" t="s">
        <v>11</v>
      </c>
      <c r="M243" s="40" t="s">
        <v>16</v>
      </c>
    </row>
    <row r="244" spans="1:13" x14ac:dyDescent="0.25">
      <c r="A244" s="26">
        <v>1</v>
      </c>
      <c r="B244" s="30" t="s">
        <v>1687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24</v>
      </c>
      <c r="H244" s="30" t="s">
        <v>138</v>
      </c>
      <c r="I244" s="140">
        <v>44502</v>
      </c>
      <c r="J244" s="30">
        <v>6</v>
      </c>
      <c r="K244" s="30">
        <v>63</v>
      </c>
      <c r="L244" s="30">
        <v>63</v>
      </c>
      <c r="M244" s="21">
        <v>1875861</v>
      </c>
    </row>
    <row r="245" spans="1:13" x14ac:dyDescent="0.25">
      <c r="A245" s="26">
        <v>2</v>
      </c>
      <c r="B245" s="30" t="s">
        <v>1688</v>
      </c>
      <c r="C245" s="26" t="s">
        <v>29</v>
      </c>
      <c r="D245" s="30" t="s">
        <v>631</v>
      </c>
      <c r="E245" s="30" t="s">
        <v>23</v>
      </c>
      <c r="F245" s="30" t="s">
        <v>29</v>
      </c>
      <c r="G245" s="30" t="s">
        <v>79</v>
      </c>
      <c r="H245" s="30" t="s">
        <v>725</v>
      </c>
      <c r="I245" s="36">
        <v>44502</v>
      </c>
      <c r="J245" s="30">
        <v>6</v>
      </c>
      <c r="K245" s="30">
        <v>38</v>
      </c>
      <c r="L245" s="30">
        <v>49</v>
      </c>
      <c r="M245" s="21">
        <v>1003353</v>
      </c>
    </row>
    <row r="246" spans="1:13" x14ac:dyDescent="0.25">
      <c r="A246" s="26">
        <v>3</v>
      </c>
      <c r="B246" s="30" t="s">
        <v>1689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281</v>
      </c>
      <c r="H246" s="30" t="s">
        <v>998</v>
      </c>
      <c r="I246" s="36">
        <v>44502</v>
      </c>
      <c r="J246" s="30">
        <v>5</v>
      </c>
      <c r="K246" s="30">
        <v>49</v>
      </c>
      <c r="L246" s="30">
        <v>49</v>
      </c>
      <c r="M246" s="21">
        <v>1022953</v>
      </c>
    </row>
    <row r="247" spans="1:13" x14ac:dyDescent="0.25">
      <c r="A247" s="26">
        <v>4</v>
      </c>
      <c r="B247" s="30" t="s">
        <v>1690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79</v>
      </c>
      <c r="H247" s="30" t="s">
        <v>705</v>
      </c>
      <c r="I247" s="36">
        <v>44502</v>
      </c>
      <c r="J247" s="30">
        <v>13</v>
      </c>
      <c r="K247" s="30">
        <v>209</v>
      </c>
      <c r="L247" s="30">
        <v>209</v>
      </c>
      <c r="M247" s="21">
        <v>4556373</v>
      </c>
    </row>
    <row r="248" spans="1:13" x14ac:dyDescent="0.25">
      <c r="A248" s="26">
        <v>5</v>
      </c>
      <c r="B248" s="30" t="s">
        <v>1691</v>
      </c>
      <c r="C248" s="26" t="s">
        <v>29</v>
      </c>
      <c r="D248" s="30" t="s">
        <v>1580</v>
      </c>
      <c r="E248" s="30" t="s">
        <v>23</v>
      </c>
      <c r="F248" s="30" t="s">
        <v>29</v>
      </c>
      <c r="G248" s="30" t="s">
        <v>24</v>
      </c>
      <c r="H248" s="30" t="s">
        <v>138</v>
      </c>
      <c r="I248" s="36">
        <v>44502</v>
      </c>
      <c r="J248" s="30">
        <v>1</v>
      </c>
      <c r="K248" s="30">
        <v>23</v>
      </c>
      <c r="L248" s="30">
        <v>23</v>
      </c>
      <c r="M248" s="21">
        <v>694626</v>
      </c>
    </row>
    <row r="249" spans="1:13" x14ac:dyDescent="0.25">
      <c r="A249" s="26">
        <v>6</v>
      </c>
      <c r="B249" s="30" t="s">
        <v>1692</v>
      </c>
      <c r="C249" s="26" t="s">
        <v>29</v>
      </c>
      <c r="D249" s="30" t="s">
        <v>1503</v>
      </c>
      <c r="E249" s="30" t="s">
        <v>23</v>
      </c>
      <c r="F249" s="30" t="s">
        <v>29</v>
      </c>
      <c r="G249" s="30" t="s">
        <v>79</v>
      </c>
      <c r="H249" s="30" t="s">
        <v>725</v>
      </c>
      <c r="I249" s="36">
        <v>44502</v>
      </c>
      <c r="J249" s="30">
        <v>1</v>
      </c>
      <c r="K249" s="30">
        <v>3</v>
      </c>
      <c r="L249" s="30">
        <v>10</v>
      </c>
      <c r="M249" s="21">
        <v>229720</v>
      </c>
    </row>
    <row r="250" spans="1:13" x14ac:dyDescent="0.25">
      <c r="A250" s="26">
        <v>7</v>
      </c>
      <c r="B250" s="30" t="s">
        <v>1693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50</v>
      </c>
      <c r="H250" s="30" t="s">
        <v>58</v>
      </c>
      <c r="I250" s="36">
        <v>44502</v>
      </c>
      <c r="J250" s="30">
        <v>6</v>
      </c>
      <c r="K250" s="30">
        <v>102</v>
      </c>
      <c r="L250" s="30">
        <v>102</v>
      </c>
      <c r="M250" s="21">
        <v>4024644</v>
      </c>
    </row>
    <row r="251" spans="1:13" x14ac:dyDescent="0.25">
      <c r="A251" s="26">
        <v>8</v>
      </c>
      <c r="B251" s="30" t="s">
        <v>1694</v>
      </c>
      <c r="C251" s="26" t="s">
        <v>29</v>
      </c>
      <c r="D251" s="30" t="s">
        <v>815</v>
      </c>
      <c r="E251" s="30" t="s">
        <v>23</v>
      </c>
      <c r="F251" s="30" t="s">
        <v>29</v>
      </c>
      <c r="G251" s="30" t="s">
        <v>171</v>
      </c>
      <c r="H251" s="30" t="s">
        <v>735</v>
      </c>
      <c r="I251" s="36">
        <v>44502</v>
      </c>
      <c r="J251" s="30">
        <v>1</v>
      </c>
      <c r="K251" s="30">
        <v>3</v>
      </c>
      <c r="L251" s="30">
        <v>17</v>
      </c>
      <c r="M251" s="21">
        <v>324849</v>
      </c>
    </row>
    <row r="252" spans="1:13" x14ac:dyDescent="0.25">
      <c r="A252" s="26">
        <v>9</v>
      </c>
      <c r="B252" s="30" t="s">
        <v>1695</v>
      </c>
      <c r="C252" s="26" t="s">
        <v>29</v>
      </c>
      <c r="D252" s="30" t="s">
        <v>815</v>
      </c>
      <c r="E252" s="30" t="s">
        <v>23</v>
      </c>
      <c r="F252" s="30" t="s">
        <v>29</v>
      </c>
      <c r="G252" s="30" t="s">
        <v>24</v>
      </c>
      <c r="H252" s="30" t="s">
        <v>58</v>
      </c>
      <c r="I252" s="36">
        <v>44502</v>
      </c>
      <c r="J252" s="30">
        <v>10</v>
      </c>
      <c r="K252" s="30">
        <v>176</v>
      </c>
      <c r="L252" s="30">
        <v>176</v>
      </c>
      <c r="M252" s="21">
        <v>5220322</v>
      </c>
    </row>
    <row r="253" spans="1:13" x14ac:dyDescent="0.25">
      <c r="A253" s="26">
        <v>10</v>
      </c>
      <c r="B253" s="30" t="s">
        <v>1696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184</v>
      </c>
      <c r="H253" s="30" t="s">
        <v>219</v>
      </c>
      <c r="I253" s="36">
        <v>44502</v>
      </c>
      <c r="J253" s="30">
        <v>12</v>
      </c>
      <c r="K253" s="30">
        <v>176</v>
      </c>
      <c r="L253" s="30">
        <v>176</v>
      </c>
      <c r="M253" s="21">
        <v>3645122</v>
      </c>
    </row>
    <row r="254" spans="1:13" x14ac:dyDescent="0.25">
      <c r="A254" s="26">
        <v>11</v>
      </c>
      <c r="B254" s="30" t="s">
        <v>1697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210</v>
      </c>
      <c r="H254" s="30" t="s">
        <v>516</v>
      </c>
      <c r="I254" s="36">
        <v>44502</v>
      </c>
      <c r="J254" s="30">
        <v>2</v>
      </c>
      <c r="K254" s="30">
        <v>14</v>
      </c>
      <c r="L254" s="30">
        <v>17</v>
      </c>
      <c r="M254" s="21">
        <v>259399</v>
      </c>
    </row>
    <row r="255" spans="1:13" x14ac:dyDescent="0.25">
      <c r="A255" s="26">
        <v>12</v>
      </c>
      <c r="B255" s="30" t="s">
        <v>1698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76</v>
      </c>
      <c r="H255" s="30" t="s">
        <v>1212</v>
      </c>
      <c r="I255" s="36">
        <v>44502</v>
      </c>
      <c r="J255" s="30">
        <v>2</v>
      </c>
      <c r="K255" s="30">
        <v>20</v>
      </c>
      <c r="L255" s="30">
        <v>20</v>
      </c>
      <c r="M255" s="21">
        <v>537190</v>
      </c>
    </row>
    <row r="256" spans="1:13" x14ac:dyDescent="0.25">
      <c r="A256" s="26">
        <v>13</v>
      </c>
      <c r="B256" s="30" t="s">
        <v>1710</v>
      </c>
      <c r="C256" s="26" t="s">
        <v>21</v>
      </c>
      <c r="D256" s="30" t="s">
        <v>631</v>
      </c>
      <c r="E256" s="30" t="s">
        <v>23</v>
      </c>
      <c r="F256" s="30" t="s">
        <v>21</v>
      </c>
      <c r="G256" s="30" t="s">
        <v>50</v>
      </c>
      <c r="H256" s="30" t="s">
        <v>25</v>
      </c>
      <c r="I256" s="36">
        <v>44503</v>
      </c>
      <c r="J256" s="30">
        <v>1</v>
      </c>
      <c r="K256" s="30">
        <v>38</v>
      </c>
      <c r="L256" s="30">
        <v>38</v>
      </c>
      <c r="M256" s="21">
        <v>1403166</v>
      </c>
    </row>
    <row r="257" spans="1:13" x14ac:dyDescent="0.25">
      <c r="A257" s="26">
        <v>14</v>
      </c>
      <c r="B257" s="30" t="s">
        <v>1713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24</v>
      </c>
      <c r="H257" s="30" t="s">
        <v>138</v>
      </c>
      <c r="I257" s="140">
        <v>44503</v>
      </c>
      <c r="J257" s="30">
        <v>3</v>
      </c>
      <c r="K257" s="30">
        <v>42</v>
      </c>
      <c r="L257" s="30">
        <v>42</v>
      </c>
      <c r="M257" s="21">
        <v>1254324</v>
      </c>
    </row>
    <row r="258" spans="1:13" x14ac:dyDescent="0.25">
      <c r="A258" s="26">
        <v>15</v>
      </c>
      <c r="B258" s="30" t="s">
        <v>1714</v>
      </c>
      <c r="C258" s="26" t="s">
        <v>29</v>
      </c>
      <c r="D258" s="30" t="s">
        <v>815</v>
      </c>
      <c r="E258" s="30" t="s">
        <v>23</v>
      </c>
      <c r="F258" s="30" t="s">
        <v>29</v>
      </c>
      <c r="G258" s="30" t="s">
        <v>184</v>
      </c>
      <c r="H258" s="30" t="s">
        <v>256</v>
      </c>
      <c r="I258" s="140">
        <v>44503</v>
      </c>
      <c r="J258" s="30">
        <v>12</v>
      </c>
      <c r="K258" s="30">
        <v>162</v>
      </c>
      <c r="L258" s="30">
        <v>162</v>
      </c>
      <c r="M258" s="21">
        <v>3356064</v>
      </c>
    </row>
    <row r="259" spans="1:13" x14ac:dyDescent="0.25">
      <c r="A259" s="26">
        <v>16</v>
      </c>
      <c r="B259" s="30" t="s">
        <v>1715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50</v>
      </c>
      <c r="H259" s="30" t="s">
        <v>58</v>
      </c>
      <c r="I259" s="140">
        <v>44503</v>
      </c>
      <c r="J259" s="30">
        <v>3</v>
      </c>
      <c r="K259" s="30">
        <v>38</v>
      </c>
      <c r="L259" s="30">
        <v>42</v>
      </c>
      <c r="M259" s="21">
        <v>1663824</v>
      </c>
    </row>
    <row r="260" spans="1:13" x14ac:dyDescent="0.25">
      <c r="A260" s="26">
        <v>17</v>
      </c>
      <c r="B260" s="30" t="s">
        <v>1716</v>
      </c>
      <c r="C260" s="26" t="s">
        <v>29</v>
      </c>
      <c r="D260" s="30" t="s">
        <v>1503</v>
      </c>
      <c r="E260" s="30" t="s">
        <v>23</v>
      </c>
      <c r="F260" s="30" t="s">
        <v>29</v>
      </c>
      <c r="G260" s="30" t="s">
        <v>713</v>
      </c>
      <c r="H260" s="30" t="s">
        <v>1730</v>
      </c>
      <c r="I260" s="140">
        <v>44503</v>
      </c>
      <c r="J260" s="30">
        <v>3</v>
      </c>
      <c r="K260" s="30">
        <v>59</v>
      </c>
      <c r="L260" s="30">
        <v>59</v>
      </c>
      <c r="M260" s="21">
        <v>1235323</v>
      </c>
    </row>
    <row r="261" spans="1:13" x14ac:dyDescent="0.25">
      <c r="A261" s="26">
        <v>18</v>
      </c>
      <c r="B261" s="30" t="s">
        <v>1717</v>
      </c>
      <c r="C261" s="26" t="s">
        <v>29</v>
      </c>
      <c r="D261" s="30" t="s">
        <v>1503</v>
      </c>
      <c r="E261" s="30" t="s">
        <v>23</v>
      </c>
      <c r="F261" s="30" t="s">
        <v>29</v>
      </c>
      <c r="G261" s="30" t="s">
        <v>72</v>
      </c>
      <c r="H261" s="30" t="s">
        <v>261</v>
      </c>
      <c r="I261" s="140">
        <v>44503</v>
      </c>
      <c r="J261" s="30">
        <v>1</v>
      </c>
      <c r="K261" s="30">
        <v>13</v>
      </c>
      <c r="L261" s="30">
        <v>13</v>
      </c>
      <c r="M261" s="21">
        <v>316711</v>
      </c>
    </row>
    <row r="262" spans="1:13" x14ac:dyDescent="0.25">
      <c r="A262" s="26">
        <v>19</v>
      </c>
      <c r="B262" s="30" t="s">
        <v>1718</v>
      </c>
      <c r="C262" s="26" t="s">
        <v>29</v>
      </c>
      <c r="D262" s="30" t="s">
        <v>815</v>
      </c>
      <c r="E262" s="30" t="s">
        <v>23</v>
      </c>
      <c r="F262" s="30" t="s">
        <v>29</v>
      </c>
      <c r="G262" s="30" t="s">
        <v>263</v>
      </c>
      <c r="H262" s="30" t="s">
        <v>264</v>
      </c>
      <c r="I262" s="140">
        <v>44503</v>
      </c>
      <c r="J262" s="30">
        <v>2</v>
      </c>
      <c r="K262" s="30">
        <v>12</v>
      </c>
      <c r="L262" s="30">
        <v>14</v>
      </c>
      <c r="M262" s="21">
        <v>246408</v>
      </c>
    </row>
    <row r="263" spans="1:13" x14ac:dyDescent="0.25">
      <c r="A263" s="26">
        <v>20</v>
      </c>
      <c r="B263" s="30" t="s">
        <v>1719</v>
      </c>
      <c r="C263" s="26" t="s">
        <v>29</v>
      </c>
      <c r="D263" s="30" t="s">
        <v>815</v>
      </c>
      <c r="E263" s="30" t="s">
        <v>23</v>
      </c>
      <c r="F263" s="30" t="s">
        <v>29</v>
      </c>
      <c r="G263" s="30" t="s">
        <v>76</v>
      </c>
      <c r="H263" s="30" t="s">
        <v>1122</v>
      </c>
      <c r="I263" s="140">
        <v>44503</v>
      </c>
      <c r="J263" s="30">
        <v>1</v>
      </c>
      <c r="K263" s="30">
        <v>17</v>
      </c>
      <c r="L263" s="30">
        <v>17</v>
      </c>
      <c r="M263" s="21">
        <v>458299</v>
      </c>
    </row>
    <row r="264" spans="1:13" x14ac:dyDescent="0.25">
      <c r="A264" s="26">
        <v>21</v>
      </c>
      <c r="B264" s="30" t="s">
        <v>1720</v>
      </c>
      <c r="C264" s="26" t="s">
        <v>29</v>
      </c>
      <c r="D264" s="30" t="s">
        <v>1503</v>
      </c>
      <c r="E264" s="30" t="s">
        <v>23</v>
      </c>
      <c r="F264" s="30" t="s">
        <v>29</v>
      </c>
      <c r="G264" s="30" t="s">
        <v>86</v>
      </c>
      <c r="H264" s="30" t="s">
        <v>87</v>
      </c>
      <c r="I264" s="140">
        <v>44503</v>
      </c>
      <c r="J264" s="30">
        <v>1</v>
      </c>
      <c r="K264" s="30">
        <v>16</v>
      </c>
      <c r="L264" s="30">
        <v>16</v>
      </c>
      <c r="M264" s="21">
        <v>934562</v>
      </c>
    </row>
    <row r="265" spans="1:13" x14ac:dyDescent="0.25">
      <c r="A265" s="26">
        <v>22</v>
      </c>
      <c r="B265" s="30" t="s">
        <v>1721</v>
      </c>
      <c r="C265" s="26" t="s">
        <v>29</v>
      </c>
      <c r="D265" s="30" t="s">
        <v>815</v>
      </c>
      <c r="E265" s="30" t="s">
        <v>23</v>
      </c>
      <c r="F265" s="30" t="s">
        <v>29</v>
      </c>
      <c r="G265" s="30" t="s">
        <v>713</v>
      </c>
      <c r="H265" s="30" t="s">
        <v>1445</v>
      </c>
      <c r="I265" s="140">
        <v>44503</v>
      </c>
      <c r="J265" s="30">
        <v>5</v>
      </c>
      <c r="K265" s="30">
        <v>25</v>
      </c>
      <c r="L265" s="30">
        <v>79</v>
      </c>
      <c r="M265" s="21">
        <v>1642363</v>
      </c>
    </row>
    <row r="266" spans="1:13" x14ac:dyDescent="0.25">
      <c r="A266" s="26">
        <v>23</v>
      </c>
      <c r="B266" s="30" t="s">
        <v>1722</v>
      </c>
      <c r="C266" s="26" t="s">
        <v>29</v>
      </c>
      <c r="D266" s="30" t="s">
        <v>631</v>
      </c>
      <c r="E266" s="30" t="s">
        <v>23</v>
      </c>
      <c r="F266" s="30" t="s">
        <v>29</v>
      </c>
      <c r="G266" s="30" t="s">
        <v>79</v>
      </c>
      <c r="H266" s="30" t="s">
        <v>486</v>
      </c>
      <c r="I266" s="140">
        <v>44503</v>
      </c>
      <c r="J266" s="30">
        <v>13</v>
      </c>
      <c r="K266" s="30">
        <v>209</v>
      </c>
      <c r="L266" s="30">
        <v>209</v>
      </c>
      <c r="M266" s="21">
        <v>4242873</v>
      </c>
    </row>
    <row r="267" spans="1:13" x14ac:dyDescent="0.25">
      <c r="A267" s="26">
        <v>24</v>
      </c>
      <c r="B267" s="30" t="s">
        <v>1723</v>
      </c>
      <c r="C267" s="26" t="s">
        <v>29</v>
      </c>
      <c r="D267" s="30" t="s">
        <v>631</v>
      </c>
      <c r="E267" s="30" t="s">
        <v>23</v>
      </c>
      <c r="F267" s="30" t="s">
        <v>29</v>
      </c>
      <c r="G267" s="30" t="s">
        <v>241</v>
      </c>
      <c r="H267" s="30" t="s">
        <v>242</v>
      </c>
      <c r="I267" s="140">
        <v>44503</v>
      </c>
      <c r="J267" s="30">
        <v>1</v>
      </c>
      <c r="K267" s="30">
        <v>6</v>
      </c>
      <c r="L267" s="30">
        <v>20</v>
      </c>
      <c r="M267" s="21">
        <v>694490</v>
      </c>
    </row>
    <row r="268" spans="1:13" x14ac:dyDescent="0.25">
      <c r="A268" s="26">
        <v>25</v>
      </c>
      <c r="B268" s="30" t="s">
        <v>1724</v>
      </c>
      <c r="C268" s="26" t="s">
        <v>29</v>
      </c>
      <c r="D268" s="30" t="s">
        <v>631</v>
      </c>
      <c r="E268" s="30" t="s">
        <v>23</v>
      </c>
      <c r="F268" s="30" t="s">
        <v>29</v>
      </c>
      <c r="G268" s="30" t="s">
        <v>64</v>
      </c>
      <c r="H268" s="30" t="s">
        <v>1731</v>
      </c>
      <c r="I268" s="140">
        <v>44503</v>
      </c>
      <c r="J268" s="30">
        <v>3</v>
      </c>
      <c r="K268" s="30">
        <v>45</v>
      </c>
      <c r="L268" s="30">
        <v>60</v>
      </c>
      <c r="M268" s="21">
        <v>1186470</v>
      </c>
    </row>
    <row r="269" spans="1:13" x14ac:dyDescent="0.25">
      <c r="A269" s="26">
        <v>26</v>
      </c>
      <c r="B269" s="30" t="s">
        <v>1725</v>
      </c>
      <c r="C269" s="26" t="s">
        <v>29</v>
      </c>
      <c r="D269" s="30" t="s">
        <v>1503</v>
      </c>
      <c r="E269" s="30" t="s">
        <v>23</v>
      </c>
      <c r="F269" s="30" t="s">
        <v>29</v>
      </c>
      <c r="G269" s="30" t="s">
        <v>50</v>
      </c>
      <c r="H269" s="30" t="s">
        <v>58</v>
      </c>
      <c r="I269" s="140">
        <v>44503</v>
      </c>
      <c r="J269" s="30">
        <v>1</v>
      </c>
      <c r="K269" s="30">
        <v>15</v>
      </c>
      <c r="L269" s="30">
        <v>15</v>
      </c>
      <c r="M269" s="21">
        <v>602955</v>
      </c>
    </row>
    <row r="270" spans="1:13" x14ac:dyDescent="0.25">
      <c r="A270" s="26">
        <v>27</v>
      </c>
      <c r="B270" s="30" t="s">
        <v>1726</v>
      </c>
      <c r="C270" s="26" t="s">
        <v>29</v>
      </c>
      <c r="D270" s="30" t="s">
        <v>815</v>
      </c>
      <c r="E270" s="30" t="s">
        <v>23</v>
      </c>
      <c r="F270" s="30" t="s">
        <v>29</v>
      </c>
      <c r="G270" s="30" t="s">
        <v>109</v>
      </c>
      <c r="H270" s="30" t="s">
        <v>1373</v>
      </c>
      <c r="I270" s="140">
        <v>44503</v>
      </c>
      <c r="J270" s="30">
        <v>1</v>
      </c>
      <c r="K270" s="30">
        <v>3</v>
      </c>
      <c r="L270" s="30">
        <v>10</v>
      </c>
      <c r="M270" s="21">
        <v>475120</v>
      </c>
    </row>
    <row r="271" spans="1:13" x14ac:dyDescent="0.25">
      <c r="A271" s="26">
        <v>28</v>
      </c>
      <c r="B271" s="30" t="s">
        <v>1727</v>
      </c>
      <c r="C271" s="26" t="s">
        <v>29</v>
      </c>
      <c r="D271" s="30" t="s">
        <v>815</v>
      </c>
      <c r="E271" s="30" t="s">
        <v>23</v>
      </c>
      <c r="F271" s="30" t="s">
        <v>29</v>
      </c>
      <c r="G271" s="30" t="s">
        <v>281</v>
      </c>
      <c r="H271" s="30" t="s">
        <v>998</v>
      </c>
      <c r="I271" s="140">
        <v>44503</v>
      </c>
      <c r="J271" s="30">
        <v>6</v>
      </c>
      <c r="K271" s="30">
        <v>49</v>
      </c>
      <c r="L271" s="30">
        <v>49</v>
      </c>
      <c r="M271" s="21">
        <v>1022953</v>
      </c>
    </row>
    <row r="272" spans="1:13" x14ac:dyDescent="0.25">
      <c r="A272" s="26">
        <v>29</v>
      </c>
      <c r="B272" s="30" t="s">
        <v>1728</v>
      </c>
      <c r="C272" s="26" t="s">
        <v>29</v>
      </c>
      <c r="D272" s="30" t="s">
        <v>631</v>
      </c>
      <c r="E272" s="30" t="s">
        <v>23</v>
      </c>
      <c r="F272" s="30" t="s">
        <v>29</v>
      </c>
      <c r="G272" s="30" t="s">
        <v>231</v>
      </c>
      <c r="H272" s="30" t="s">
        <v>583</v>
      </c>
      <c r="I272" s="140">
        <v>44503</v>
      </c>
      <c r="J272" s="30">
        <v>6</v>
      </c>
      <c r="K272" s="30">
        <v>82</v>
      </c>
      <c r="L272" s="30">
        <v>82</v>
      </c>
      <c r="M272" s="21">
        <v>2483304</v>
      </c>
    </row>
    <row r="273" spans="1:13" x14ac:dyDescent="0.25">
      <c r="A273" s="26">
        <v>30</v>
      </c>
      <c r="B273" s="30" t="s">
        <v>1729</v>
      </c>
      <c r="C273" s="26" t="s">
        <v>29</v>
      </c>
      <c r="D273" s="30" t="s">
        <v>815</v>
      </c>
      <c r="E273" s="30" t="s">
        <v>23</v>
      </c>
      <c r="F273" s="30" t="s">
        <v>29</v>
      </c>
      <c r="G273" s="30" t="s">
        <v>104</v>
      </c>
      <c r="H273" s="30" t="s">
        <v>105</v>
      </c>
      <c r="I273" s="140">
        <v>44503</v>
      </c>
      <c r="J273" s="30">
        <v>1</v>
      </c>
      <c r="K273" s="30">
        <v>3</v>
      </c>
      <c r="L273" s="30">
        <v>10</v>
      </c>
      <c r="M273" s="21">
        <v>450370</v>
      </c>
    </row>
    <row r="274" spans="1:13" x14ac:dyDescent="0.25">
      <c r="A274" s="26">
        <v>31</v>
      </c>
      <c r="B274" s="30" t="s">
        <v>1732</v>
      </c>
      <c r="C274" s="26" t="s">
        <v>29</v>
      </c>
      <c r="D274" s="30" t="s">
        <v>815</v>
      </c>
      <c r="E274" s="30" t="s">
        <v>23</v>
      </c>
      <c r="F274" s="30" t="s">
        <v>29</v>
      </c>
      <c r="G274" s="30" t="s">
        <v>24</v>
      </c>
      <c r="H274" s="30" t="s">
        <v>1751</v>
      </c>
      <c r="I274" s="140">
        <v>44504</v>
      </c>
      <c r="J274" s="30">
        <v>6</v>
      </c>
      <c r="K274" s="30">
        <v>48</v>
      </c>
      <c r="L274" s="30">
        <v>48</v>
      </c>
      <c r="M274" s="21">
        <v>1431906</v>
      </c>
    </row>
    <row r="275" spans="1:13" x14ac:dyDescent="0.25">
      <c r="A275" s="26">
        <v>32</v>
      </c>
      <c r="B275" s="30" t="s">
        <v>1733</v>
      </c>
      <c r="C275" s="26" t="s">
        <v>29</v>
      </c>
      <c r="D275" s="30" t="s">
        <v>491</v>
      </c>
      <c r="E275" s="30" t="s">
        <v>23</v>
      </c>
      <c r="F275" s="30" t="s">
        <v>29</v>
      </c>
      <c r="G275" s="30" t="s">
        <v>109</v>
      </c>
      <c r="H275" s="30" t="s">
        <v>1373</v>
      </c>
      <c r="I275" s="140">
        <v>44504</v>
      </c>
      <c r="J275" s="30">
        <v>1</v>
      </c>
      <c r="K275" s="30">
        <v>11</v>
      </c>
      <c r="L275" s="30">
        <v>14</v>
      </c>
      <c r="M275" s="21">
        <v>648068</v>
      </c>
    </row>
    <row r="276" spans="1:13" x14ac:dyDescent="0.25">
      <c r="A276" s="26">
        <v>33</v>
      </c>
      <c r="B276" s="30" t="s">
        <v>1735</v>
      </c>
      <c r="C276" s="26" t="s">
        <v>29</v>
      </c>
      <c r="D276" s="30" t="s">
        <v>491</v>
      </c>
      <c r="E276" s="30" t="s">
        <v>23</v>
      </c>
      <c r="F276" s="30" t="s">
        <v>29</v>
      </c>
      <c r="G276" s="30" t="s">
        <v>184</v>
      </c>
      <c r="H276" s="30" t="s">
        <v>256</v>
      </c>
      <c r="I276" s="140">
        <v>44504</v>
      </c>
      <c r="J276" s="30">
        <v>1</v>
      </c>
      <c r="K276" s="30">
        <v>8</v>
      </c>
      <c r="L276" s="30">
        <v>10</v>
      </c>
      <c r="M276" s="21">
        <v>208720</v>
      </c>
    </row>
    <row r="277" spans="1:13" x14ac:dyDescent="0.25">
      <c r="A277" s="26">
        <v>34</v>
      </c>
      <c r="B277" s="30" t="s">
        <v>1736</v>
      </c>
      <c r="C277" s="26" t="s">
        <v>29</v>
      </c>
      <c r="D277" s="30" t="s">
        <v>815</v>
      </c>
      <c r="E277" s="30" t="s">
        <v>23</v>
      </c>
      <c r="F277" s="30" t="s">
        <v>29</v>
      </c>
      <c r="G277" s="30" t="s">
        <v>184</v>
      </c>
      <c r="H277" s="30" t="s">
        <v>724</v>
      </c>
      <c r="I277" s="140">
        <v>44504</v>
      </c>
      <c r="J277" s="30">
        <v>10</v>
      </c>
      <c r="K277" s="30">
        <v>202</v>
      </c>
      <c r="L277" s="30">
        <v>202</v>
      </c>
      <c r="M277" s="21">
        <v>4181944</v>
      </c>
    </row>
    <row r="278" spans="1:13" x14ac:dyDescent="0.25">
      <c r="A278" s="26">
        <v>35</v>
      </c>
      <c r="B278" s="30" t="s">
        <v>1738</v>
      </c>
      <c r="C278" s="26" t="s">
        <v>29</v>
      </c>
      <c r="D278" s="30" t="s">
        <v>815</v>
      </c>
      <c r="E278" s="30" t="s">
        <v>23</v>
      </c>
      <c r="F278" s="30" t="s">
        <v>29</v>
      </c>
      <c r="G278" s="30" t="s">
        <v>184</v>
      </c>
      <c r="H278" s="30" t="s">
        <v>724</v>
      </c>
      <c r="I278" s="140">
        <v>44504</v>
      </c>
      <c r="J278" s="30">
        <v>7</v>
      </c>
      <c r="K278" s="30">
        <v>54</v>
      </c>
      <c r="L278" s="30">
        <v>54</v>
      </c>
      <c r="M278" s="21">
        <v>1126188</v>
      </c>
    </row>
    <row r="279" spans="1:13" x14ac:dyDescent="0.25">
      <c r="A279" s="26">
        <v>36</v>
      </c>
      <c r="B279" s="30" t="s">
        <v>1739</v>
      </c>
      <c r="C279" s="26" t="s">
        <v>29</v>
      </c>
      <c r="D279" s="30" t="s">
        <v>491</v>
      </c>
      <c r="E279" s="30" t="s">
        <v>23</v>
      </c>
      <c r="F279" s="30" t="s">
        <v>29</v>
      </c>
      <c r="G279" s="30" t="s">
        <v>24</v>
      </c>
      <c r="H279" s="30" t="s">
        <v>128</v>
      </c>
      <c r="I279" s="140">
        <v>44504</v>
      </c>
      <c r="J279" s="30">
        <v>1</v>
      </c>
      <c r="K279" s="30">
        <v>7</v>
      </c>
      <c r="L279" s="30">
        <v>10</v>
      </c>
      <c r="M279" s="21">
        <v>298370</v>
      </c>
    </row>
    <row r="280" spans="1:13" x14ac:dyDescent="0.25">
      <c r="A280" s="26">
        <v>37</v>
      </c>
      <c r="B280" s="30" t="s">
        <v>1742</v>
      </c>
      <c r="C280" s="26" t="s">
        <v>29</v>
      </c>
      <c r="D280" s="30" t="s">
        <v>815</v>
      </c>
      <c r="E280" s="30" t="s">
        <v>23</v>
      </c>
      <c r="F280" s="30" t="s">
        <v>29</v>
      </c>
      <c r="G280" s="30" t="s">
        <v>1197</v>
      </c>
      <c r="H280" s="30" t="s">
        <v>1753</v>
      </c>
      <c r="I280" s="140">
        <v>44504</v>
      </c>
      <c r="J280" s="30">
        <v>2</v>
      </c>
      <c r="K280" s="30">
        <v>22</v>
      </c>
      <c r="L280" s="30">
        <v>22</v>
      </c>
      <c r="M280" s="21">
        <v>1249564</v>
      </c>
    </row>
    <row r="281" spans="1:13" x14ac:dyDescent="0.25">
      <c r="A281" s="26">
        <v>38</v>
      </c>
      <c r="B281" s="30" t="s">
        <v>1743</v>
      </c>
      <c r="C281" s="26" t="s">
        <v>29</v>
      </c>
      <c r="D281" s="30" t="s">
        <v>491</v>
      </c>
      <c r="E281" s="30" t="s">
        <v>23</v>
      </c>
      <c r="F281" s="30" t="s">
        <v>29</v>
      </c>
      <c r="G281" s="30" t="s">
        <v>153</v>
      </c>
      <c r="H281" s="30" t="s">
        <v>154</v>
      </c>
      <c r="I281" s="140">
        <v>44504</v>
      </c>
      <c r="J281" s="30">
        <v>1</v>
      </c>
      <c r="K281" s="30">
        <v>33</v>
      </c>
      <c r="L281" s="30">
        <v>33</v>
      </c>
      <c r="M281" s="21">
        <v>1443351</v>
      </c>
    </row>
    <row r="282" spans="1:13" x14ac:dyDescent="0.25">
      <c r="A282" s="26">
        <v>39</v>
      </c>
      <c r="B282" s="30" t="s">
        <v>1744</v>
      </c>
      <c r="C282" s="26" t="s">
        <v>29</v>
      </c>
      <c r="D282" s="30" t="s">
        <v>491</v>
      </c>
      <c r="E282" s="30" t="s">
        <v>23</v>
      </c>
      <c r="F282" s="30" t="s">
        <v>29</v>
      </c>
      <c r="G282" s="30" t="s">
        <v>64</v>
      </c>
      <c r="H282" s="30" t="s">
        <v>1504</v>
      </c>
      <c r="I282" s="140">
        <v>44504</v>
      </c>
      <c r="J282" s="30">
        <v>1</v>
      </c>
      <c r="K282" s="30">
        <v>23</v>
      </c>
      <c r="L282" s="30">
        <v>23</v>
      </c>
      <c r="M282" s="21">
        <v>475551</v>
      </c>
    </row>
    <row r="283" spans="1:13" x14ac:dyDescent="0.25">
      <c r="A283" s="26">
        <v>40</v>
      </c>
      <c r="B283" s="30" t="s">
        <v>1745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171</v>
      </c>
      <c r="H283" s="30" t="s">
        <v>1446</v>
      </c>
      <c r="I283" s="140">
        <v>44504</v>
      </c>
      <c r="J283" s="30">
        <v>3</v>
      </c>
      <c r="K283" s="30">
        <v>23</v>
      </c>
      <c r="L283" s="30">
        <v>23</v>
      </c>
      <c r="M283" s="21">
        <v>435531</v>
      </c>
    </row>
    <row r="284" spans="1:13" x14ac:dyDescent="0.25">
      <c r="A284" s="26">
        <v>41</v>
      </c>
      <c r="B284" s="30" t="s">
        <v>1746</v>
      </c>
      <c r="C284" s="26" t="s">
        <v>29</v>
      </c>
      <c r="D284" s="30" t="s">
        <v>491</v>
      </c>
      <c r="E284" s="30" t="s">
        <v>23</v>
      </c>
      <c r="F284" s="30" t="s">
        <v>29</v>
      </c>
      <c r="G284" s="30" t="s">
        <v>241</v>
      </c>
      <c r="H284" s="30" t="s">
        <v>1472</v>
      </c>
      <c r="I284" s="140">
        <v>44504</v>
      </c>
      <c r="J284" s="30">
        <v>1</v>
      </c>
      <c r="K284" s="30">
        <v>8</v>
      </c>
      <c r="L284" s="30">
        <v>10</v>
      </c>
      <c r="M284" s="21">
        <v>358870</v>
      </c>
    </row>
    <row r="285" spans="1:13" x14ac:dyDescent="0.25">
      <c r="A285" s="26">
        <v>42</v>
      </c>
      <c r="B285" s="30" t="s">
        <v>1747</v>
      </c>
      <c r="C285" s="26" t="s">
        <v>29</v>
      </c>
      <c r="D285" s="30" t="s">
        <v>815</v>
      </c>
      <c r="E285" s="30" t="s">
        <v>23</v>
      </c>
      <c r="F285" s="30" t="s">
        <v>29</v>
      </c>
      <c r="G285" s="30" t="s">
        <v>210</v>
      </c>
      <c r="H285" s="30" t="s">
        <v>1002</v>
      </c>
      <c r="I285" s="140">
        <v>44504</v>
      </c>
      <c r="J285" s="30">
        <v>2</v>
      </c>
      <c r="K285" s="30">
        <v>10</v>
      </c>
      <c r="L285" s="30">
        <v>10</v>
      </c>
      <c r="M285" s="21">
        <v>157220</v>
      </c>
    </row>
    <row r="286" spans="1:13" x14ac:dyDescent="0.25">
      <c r="A286" s="26">
        <v>43</v>
      </c>
      <c r="B286" s="30" t="s">
        <v>1748</v>
      </c>
      <c r="C286" s="26" t="s">
        <v>29</v>
      </c>
      <c r="D286" s="30" t="s">
        <v>1503</v>
      </c>
      <c r="E286" s="30" t="s">
        <v>23</v>
      </c>
      <c r="F286" s="30" t="s">
        <v>29</v>
      </c>
      <c r="G286" s="30" t="s">
        <v>112</v>
      </c>
      <c r="H286" s="30" t="s">
        <v>997</v>
      </c>
      <c r="I286" s="140">
        <v>44504</v>
      </c>
      <c r="J286" s="30">
        <v>1</v>
      </c>
      <c r="K286" s="30">
        <v>8</v>
      </c>
      <c r="L286" s="30">
        <v>10</v>
      </c>
      <c r="M286" s="21">
        <v>522870</v>
      </c>
    </row>
    <row r="287" spans="1:13" x14ac:dyDescent="0.25">
      <c r="A287" s="26">
        <v>44</v>
      </c>
      <c r="B287" s="30" t="s">
        <v>1749</v>
      </c>
      <c r="C287" s="26" t="s">
        <v>29</v>
      </c>
      <c r="D287" s="30" t="s">
        <v>815</v>
      </c>
      <c r="E287" s="30" t="s">
        <v>23</v>
      </c>
      <c r="F287" s="30" t="s">
        <v>29</v>
      </c>
      <c r="G287" s="30" t="s">
        <v>24</v>
      </c>
      <c r="H287" s="30" t="s">
        <v>138</v>
      </c>
      <c r="I287" s="140">
        <v>44504</v>
      </c>
      <c r="J287" s="30">
        <v>5</v>
      </c>
      <c r="K287" s="30">
        <v>49</v>
      </c>
      <c r="L287" s="30">
        <v>70</v>
      </c>
      <c r="M287" s="21">
        <v>2083040</v>
      </c>
    </row>
    <row r="288" spans="1:13" x14ac:dyDescent="0.25">
      <c r="A288" s="26">
        <v>45</v>
      </c>
      <c r="B288" s="30" t="s">
        <v>1750</v>
      </c>
      <c r="C288" s="26" t="s">
        <v>29</v>
      </c>
      <c r="D288" s="30" t="s">
        <v>1503</v>
      </c>
      <c r="E288" s="30" t="s">
        <v>23</v>
      </c>
      <c r="F288" s="30" t="s">
        <v>29</v>
      </c>
      <c r="G288" s="30" t="s">
        <v>713</v>
      </c>
      <c r="H288" s="30" t="s">
        <v>1445</v>
      </c>
      <c r="I288" s="140">
        <v>44504</v>
      </c>
      <c r="J288" s="30">
        <v>1</v>
      </c>
      <c r="K288" s="30">
        <v>8</v>
      </c>
      <c r="L288" s="30">
        <v>10</v>
      </c>
      <c r="M288" s="21">
        <v>218720</v>
      </c>
    </row>
    <row r="289" spans="1:13" x14ac:dyDescent="0.25">
      <c r="A289" s="26">
        <v>46</v>
      </c>
      <c r="B289" s="30" t="s">
        <v>1757</v>
      </c>
      <c r="C289" s="26" t="s">
        <v>29</v>
      </c>
      <c r="D289" s="30" t="s">
        <v>815</v>
      </c>
      <c r="E289" s="30" t="s">
        <v>23</v>
      </c>
      <c r="F289" s="30" t="s">
        <v>29</v>
      </c>
      <c r="G289" s="30" t="s">
        <v>50</v>
      </c>
      <c r="H289" s="30" t="s">
        <v>58</v>
      </c>
      <c r="I289" s="140">
        <v>44505</v>
      </c>
      <c r="J289" s="30">
        <v>2</v>
      </c>
      <c r="K289" s="30">
        <v>29</v>
      </c>
      <c r="L289" s="30">
        <v>29</v>
      </c>
      <c r="M289" s="21">
        <v>1152313</v>
      </c>
    </row>
    <row r="290" spans="1:13" x14ac:dyDescent="0.25">
      <c r="A290" s="26">
        <v>47</v>
      </c>
      <c r="B290" s="30" t="s">
        <v>1758</v>
      </c>
      <c r="C290" s="26" t="s">
        <v>29</v>
      </c>
      <c r="D290" s="30" t="s">
        <v>815</v>
      </c>
      <c r="E290" s="30" t="s">
        <v>23</v>
      </c>
      <c r="F290" s="30" t="s">
        <v>29</v>
      </c>
      <c r="G290" s="30" t="s">
        <v>50</v>
      </c>
      <c r="H290" s="30" t="s">
        <v>58</v>
      </c>
      <c r="I290" s="140">
        <v>44505</v>
      </c>
      <c r="J290" s="30">
        <v>3</v>
      </c>
      <c r="K290" s="30">
        <v>31</v>
      </c>
      <c r="L290" s="30">
        <v>31</v>
      </c>
      <c r="M290" s="21">
        <v>1231007</v>
      </c>
    </row>
    <row r="291" spans="1:13" x14ac:dyDescent="0.25">
      <c r="A291" s="26">
        <v>48</v>
      </c>
      <c r="B291" s="30" t="s">
        <v>1759</v>
      </c>
      <c r="C291" s="26" t="s">
        <v>29</v>
      </c>
      <c r="D291" s="30" t="s">
        <v>815</v>
      </c>
      <c r="E291" s="30" t="s">
        <v>23</v>
      </c>
      <c r="F291" s="30" t="s">
        <v>29</v>
      </c>
      <c r="G291" s="30" t="s">
        <v>60</v>
      </c>
      <c r="H291" s="30" t="s">
        <v>61</v>
      </c>
      <c r="I291" s="140">
        <v>44505</v>
      </c>
      <c r="J291" s="30">
        <v>3</v>
      </c>
      <c r="K291" s="30">
        <v>55</v>
      </c>
      <c r="L291" s="30">
        <v>55</v>
      </c>
      <c r="M291" s="21">
        <v>1177085</v>
      </c>
    </row>
    <row r="292" spans="1:13" x14ac:dyDescent="0.25">
      <c r="A292" s="26">
        <v>49</v>
      </c>
      <c r="B292" s="30" t="s">
        <v>1760</v>
      </c>
      <c r="C292" s="26" t="s">
        <v>29</v>
      </c>
      <c r="D292" s="30" t="s">
        <v>815</v>
      </c>
      <c r="E292" s="30" t="s">
        <v>23</v>
      </c>
      <c r="F292" s="30" t="s">
        <v>29</v>
      </c>
      <c r="G292" s="30" t="s">
        <v>713</v>
      </c>
      <c r="H292" s="30" t="s">
        <v>1445</v>
      </c>
      <c r="I292" s="140">
        <v>44505</v>
      </c>
      <c r="J292" s="30">
        <v>1</v>
      </c>
      <c r="K292" s="30">
        <v>30</v>
      </c>
      <c r="L292" s="30">
        <v>30</v>
      </c>
      <c r="M292" s="21">
        <v>630660</v>
      </c>
    </row>
    <row r="293" spans="1:13" x14ac:dyDescent="0.25">
      <c r="A293" s="26">
        <v>50</v>
      </c>
      <c r="B293" s="30" t="s">
        <v>1761</v>
      </c>
      <c r="C293" s="26" t="s">
        <v>29</v>
      </c>
      <c r="D293" s="30" t="s">
        <v>815</v>
      </c>
      <c r="E293" s="30" t="s">
        <v>23</v>
      </c>
      <c r="F293" s="30" t="s">
        <v>29</v>
      </c>
      <c r="G293" s="30" t="s">
        <v>76</v>
      </c>
      <c r="H293" s="30" t="s">
        <v>1122</v>
      </c>
      <c r="I293" s="140">
        <v>44505</v>
      </c>
      <c r="J293" s="30">
        <v>3</v>
      </c>
      <c r="K293" s="30">
        <v>30</v>
      </c>
      <c r="L293" s="30">
        <v>34</v>
      </c>
      <c r="M293" s="21">
        <v>905348</v>
      </c>
    </row>
    <row r="294" spans="1:13" x14ac:dyDescent="0.25">
      <c r="A294" s="26">
        <v>51</v>
      </c>
      <c r="B294" s="30" t="s">
        <v>1762</v>
      </c>
      <c r="C294" s="26" t="s">
        <v>29</v>
      </c>
      <c r="D294" s="30" t="s">
        <v>631</v>
      </c>
      <c r="E294" s="30" t="s">
        <v>23</v>
      </c>
      <c r="F294" s="30" t="s">
        <v>29</v>
      </c>
      <c r="G294" s="30" t="s">
        <v>79</v>
      </c>
      <c r="H294" s="30" t="s">
        <v>486</v>
      </c>
      <c r="I294" s="140">
        <v>44505</v>
      </c>
      <c r="J294" s="30">
        <v>4</v>
      </c>
      <c r="K294" s="30">
        <v>51</v>
      </c>
      <c r="L294" s="30">
        <v>51</v>
      </c>
      <c r="M294" s="21">
        <v>1043847</v>
      </c>
    </row>
    <row r="295" spans="1:13" x14ac:dyDescent="0.25">
      <c r="A295" s="26">
        <v>52</v>
      </c>
      <c r="B295" s="30" t="s">
        <v>1763</v>
      </c>
      <c r="C295" s="26" t="s">
        <v>29</v>
      </c>
      <c r="D295" s="30" t="s">
        <v>1503</v>
      </c>
      <c r="E295" s="30" t="s">
        <v>23</v>
      </c>
      <c r="F295" s="30" t="s">
        <v>29</v>
      </c>
      <c r="G295" s="30" t="s">
        <v>153</v>
      </c>
      <c r="H295" s="30" t="s">
        <v>154</v>
      </c>
      <c r="I295" s="140">
        <v>44505</v>
      </c>
      <c r="J295" s="30">
        <v>1</v>
      </c>
      <c r="K295" s="30">
        <v>10</v>
      </c>
      <c r="L295" s="30">
        <v>10</v>
      </c>
      <c r="M295" s="21">
        <v>455220</v>
      </c>
    </row>
    <row r="296" spans="1:13" x14ac:dyDescent="0.25">
      <c r="A296" s="26">
        <v>53</v>
      </c>
      <c r="B296" s="30" t="s">
        <v>1764</v>
      </c>
      <c r="C296" s="26" t="s">
        <v>29</v>
      </c>
      <c r="D296" s="30" t="s">
        <v>815</v>
      </c>
      <c r="E296" s="30" t="s">
        <v>23</v>
      </c>
      <c r="F296" s="30" t="s">
        <v>29</v>
      </c>
      <c r="G296" s="30" t="s">
        <v>24</v>
      </c>
      <c r="H296" s="30" t="s">
        <v>128</v>
      </c>
      <c r="I296" s="140">
        <v>44505</v>
      </c>
      <c r="J296" s="30">
        <v>5</v>
      </c>
      <c r="K296" s="30">
        <v>25</v>
      </c>
      <c r="L296" s="30">
        <v>28</v>
      </c>
      <c r="M296" s="21">
        <v>839966</v>
      </c>
    </row>
    <row r="297" spans="1:13" x14ac:dyDescent="0.25">
      <c r="A297" s="26">
        <v>54</v>
      </c>
      <c r="B297" s="30" t="s">
        <v>1765</v>
      </c>
      <c r="C297" s="26" t="s">
        <v>29</v>
      </c>
      <c r="D297" s="30" t="s">
        <v>1503</v>
      </c>
      <c r="E297" s="30" t="s">
        <v>23</v>
      </c>
      <c r="F297" s="30" t="s">
        <v>29</v>
      </c>
      <c r="G297" s="30" t="s">
        <v>494</v>
      </c>
      <c r="H297" s="30" t="s">
        <v>1548</v>
      </c>
      <c r="I297" s="140">
        <v>44505</v>
      </c>
      <c r="J297" s="30">
        <v>2</v>
      </c>
      <c r="K297" s="30">
        <v>19</v>
      </c>
      <c r="L297" s="30">
        <v>19</v>
      </c>
      <c r="M297" s="21">
        <v>1230993</v>
      </c>
    </row>
    <row r="298" spans="1:13" x14ac:dyDescent="0.25">
      <c r="A298" s="26">
        <v>55</v>
      </c>
      <c r="B298" s="30" t="s">
        <v>1766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69</v>
      </c>
      <c r="H298" s="30" t="s">
        <v>488</v>
      </c>
      <c r="I298" s="140">
        <v>44505</v>
      </c>
      <c r="J298" s="30">
        <v>7</v>
      </c>
      <c r="K298" s="30">
        <v>80</v>
      </c>
      <c r="L298" s="30">
        <v>112</v>
      </c>
      <c r="M298" s="21">
        <v>1954114</v>
      </c>
    </row>
    <row r="299" spans="1:13" x14ac:dyDescent="0.25">
      <c r="A299" s="26">
        <v>56</v>
      </c>
      <c r="B299" s="30" t="s">
        <v>1767</v>
      </c>
      <c r="C299" s="26" t="s">
        <v>29</v>
      </c>
      <c r="D299" s="30" t="s">
        <v>631</v>
      </c>
      <c r="E299" s="30" t="s">
        <v>23</v>
      </c>
      <c r="F299" s="30" t="s">
        <v>29</v>
      </c>
      <c r="G299" s="30" t="s">
        <v>241</v>
      </c>
      <c r="H299" s="30" t="s">
        <v>1548</v>
      </c>
      <c r="I299" s="140">
        <v>44505</v>
      </c>
      <c r="J299" s="30">
        <v>2</v>
      </c>
      <c r="K299" s="30">
        <v>31</v>
      </c>
      <c r="L299" s="30">
        <v>31</v>
      </c>
      <c r="M299" s="21">
        <v>1070272</v>
      </c>
    </row>
    <row r="300" spans="1:13" x14ac:dyDescent="0.25">
      <c r="A300" s="26">
        <v>57</v>
      </c>
      <c r="B300" s="30" t="s">
        <v>1768</v>
      </c>
      <c r="C300" s="26" t="s">
        <v>29</v>
      </c>
      <c r="D300" s="30" t="s">
        <v>815</v>
      </c>
      <c r="E300" s="30" t="s">
        <v>23</v>
      </c>
      <c r="F300" s="30" t="s">
        <v>29</v>
      </c>
      <c r="G300" s="30" t="s">
        <v>112</v>
      </c>
      <c r="H300" s="30" t="s">
        <v>113</v>
      </c>
      <c r="I300" s="140">
        <v>44505</v>
      </c>
      <c r="J300" s="30">
        <v>1</v>
      </c>
      <c r="K300" s="30">
        <v>30</v>
      </c>
      <c r="L300" s="30">
        <v>30</v>
      </c>
      <c r="M300" s="21">
        <v>1543110</v>
      </c>
    </row>
    <row r="301" spans="1:13" x14ac:dyDescent="0.25">
      <c r="A301" s="26">
        <v>58</v>
      </c>
      <c r="B301" s="30" t="s">
        <v>1769</v>
      </c>
      <c r="C301" s="26" t="s">
        <v>29</v>
      </c>
      <c r="D301" s="30" t="s">
        <v>631</v>
      </c>
      <c r="E301" s="30" t="s">
        <v>23</v>
      </c>
      <c r="F301" s="30" t="s">
        <v>29</v>
      </c>
      <c r="G301" s="30" t="s">
        <v>54</v>
      </c>
      <c r="H301" s="30" t="s">
        <v>1548</v>
      </c>
      <c r="I301" s="140">
        <v>44505</v>
      </c>
      <c r="J301" s="30">
        <v>1</v>
      </c>
      <c r="K301" s="30">
        <v>23</v>
      </c>
      <c r="L301" s="30">
        <v>23</v>
      </c>
      <c r="M301" s="21">
        <v>1577481</v>
      </c>
    </row>
    <row r="302" spans="1:13" x14ac:dyDescent="0.25">
      <c r="A302" s="26">
        <v>59</v>
      </c>
      <c r="B302" s="30" t="s">
        <v>1770</v>
      </c>
      <c r="C302" s="26" t="s">
        <v>29</v>
      </c>
      <c r="D302" s="30" t="s">
        <v>631</v>
      </c>
      <c r="E302" s="30" t="s">
        <v>23</v>
      </c>
      <c r="F302" s="30" t="s">
        <v>29</v>
      </c>
      <c r="G302" s="30" t="s">
        <v>101</v>
      </c>
      <c r="H302" s="30" t="s">
        <v>999</v>
      </c>
      <c r="I302" s="140">
        <v>44505</v>
      </c>
      <c r="J302" s="30">
        <v>1</v>
      </c>
      <c r="K302" s="30">
        <v>25</v>
      </c>
      <c r="L302" s="30">
        <v>25</v>
      </c>
      <c r="M302" s="21">
        <v>1099050</v>
      </c>
    </row>
    <row r="303" spans="1:13" x14ac:dyDescent="0.25">
      <c r="A303" s="26">
        <v>60</v>
      </c>
      <c r="B303" s="30" t="s">
        <v>1771</v>
      </c>
      <c r="C303" s="26" t="s">
        <v>29</v>
      </c>
      <c r="D303" s="30" t="s">
        <v>815</v>
      </c>
      <c r="E303" s="30" t="s">
        <v>23</v>
      </c>
      <c r="F303" s="30" t="s">
        <v>29</v>
      </c>
      <c r="G303" s="30" t="s">
        <v>231</v>
      </c>
      <c r="H303" s="30" t="s">
        <v>583</v>
      </c>
      <c r="I303" s="140">
        <v>44505</v>
      </c>
      <c r="J303" s="30">
        <v>6</v>
      </c>
      <c r="K303" s="30">
        <v>86</v>
      </c>
      <c r="L303" s="30">
        <v>86</v>
      </c>
      <c r="M303" s="21">
        <v>2732892</v>
      </c>
    </row>
    <row r="304" spans="1:13" x14ac:dyDescent="0.25">
      <c r="A304" s="26">
        <v>61</v>
      </c>
      <c r="B304" s="30" t="s">
        <v>1772</v>
      </c>
      <c r="C304" s="26" t="s">
        <v>29</v>
      </c>
      <c r="D304" s="30" t="s">
        <v>631</v>
      </c>
      <c r="E304" s="30" t="s">
        <v>23</v>
      </c>
      <c r="F304" s="30" t="s">
        <v>29</v>
      </c>
      <c r="G304" s="30" t="s">
        <v>69</v>
      </c>
      <c r="H304" s="30" t="s">
        <v>70</v>
      </c>
      <c r="I304" s="140">
        <v>44505</v>
      </c>
      <c r="J304" s="30">
        <v>1</v>
      </c>
      <c r="K304" s="30">
        <v>27</v>
      </c>
      <c r="L304" s="30">
        <v>27</v>
      </c>
      <c r="M304" s="21">
        <v>439119</v>
      </c>
    </row>
    <row r="305" spans="1:13" x14ac:dyDescent="0.25">
      <c r="A305" s="26">
        <v>62</v>
      </c>
      <c r="B305" s="30" t="s">
        <v>1773</v>
      </c>
      <c r="C305" s="26" t="s">
        <v>29</v>
      </c>
      <c r="D305" s="30" t="s">
        <v>1503</v>
      </c>
      <c r="E305" s="30" t="s">
        <v>23</v>
      </c>
      <c r="F305" s="30" t="s">
        <v>29</v>
      </c>
      <c r="G305" s="30" t="s">
        <v>494</v>
      </c>
      <c r="H305" s="30" t="s">
        <v>495</v>
      </c>
      <c r="I305" s="140">
        <v>44505</v>
      </c>
      <c r="J305" s="30">
        <v>2</v>
      </c>
      <c r="K305" s="30">
        <v>69</v>
      </c>
      <c r="L305" s="30">
        <v>69</v>
      </c>
      <c r="M305" s="21">
        <v>4440843</v>
      </c>
    </row>
    <row r="306" spans="1:13" x14ac:dyDescent="0.25">
      <c r="A306" s="26">
        <v>63</v>
      </c>
      <c r="B306" s="30" t="s">
        <v>1774</v>
      </c>
      <c r="C306" s="26" t="s">
        <v>29</v>
      </c>
      <c r="D306" s="30" t="s">
        <v>815</v>
      </c>
      <c r="E306" s="30" t="s">
        <v>23</v>
      </c>
      <c r="F306" s="30" t="s">
        <v>29</v>
      </c>
      <c r="G306" s="30" t="s">
        <v>713</v>
      </c>
      <c r="H306" s="30" t="s">
        <v>714</v>
      </c>
      <c r="I306" s="140">
        <v>44505</v>
      </c>
      <c r="J306" s="30">
        <v>6</v>
      </c>
      <c r="K306" s="30">
        <v>82</v>
      </c>
      <c r="L306" s="30">
        <v>82</v>
      </c>
      <c r="M306" s="21">
        <v>1704304</v>
      </c>
    </row>
    <row r="307" spans="1:13" x14ac:dyDescent="0.25">
      <c r="A307" s="26">
        <v>64</v>
      </c>
      <c r="B307" s="30" t="s">
        <v>1775</v>
      </c>
      <c r="C307" s="26" t="s">
        <v>29</v>
      </c>
      <c r="D307" s="30" t="s">
        <v>815</v>
      </c>
      <c r="E307" s="30" t="s">
        <v>23</v>
      </c>
      <c r="F307" s="30" t="s">
        <v>29</v>
      </c>
      <c r="G307" s="30" t="s">
        <v>69</v>
      </c>
      <c r="H307" s="30" t="s">
        <v>70</v>
      </c>
      <c r="I307" s="140">
        <v>44505</v>
      </c>
      <c r="J307" s="30">
        <v>2</v>
      </c>
      <c r="K307" s="30">
        <v>10</v>
      </c>
      <c r="L307" s="30">
        <v>12</v>
      </c>
      <c r="M307" s="21">
        <v>219414</v>
      </c>
    </row>
    <row r="308" spans="1:13" x14ac:dyDescent="0.25">
      <c r="A308" s="26">
        <v>65</v>
      </c>
      <c r="B308" s="30" t="s">
        <v>1776</v>
      </c>
      <c r="C308" s="26" t="s">
        <v>29</v>
      </c>
      <c r="D308" s="30" t="s">
        <v>631</v>
      </c>
      <c r="E308" s="30" t="s">
        <v>23</v>
      </c>
      <c r="F308" s="30" t="s">
        <v>29</v>
      </c>
      <c r="G308" s="30" t="s">
        <v>104</v>
      </c>
      <c r="H308" s="30" t="s">
        <v>105</v>
      </c>
      <c r="I308" s="140">
        <v>44506</v>
      </c>
      <c r="J308" s="30">
        <v>2</v>
      </c>
      <c r="K308" s="30">
        <v>53</v>
      </c>
      <c r="L308" s="30">
        <v>53</v>
      </c>
      <c r="M308" s="21">
        <v>2259086</v>
      </c>
    </row>
    <row r="309" spans="1:13" x14ac:dyDescent="0.25">
      <c r="A309" s="26">
        <v>66</v>
      </c>
      <c r="B309" s="30" t="s">
        <v>1777</v>
      </c>
      <c r="C309" s="26" t="s">
        <v>29</v>
      </c>
      <c r="D309" s="30" t="s">
        <v>815</v>
      </c>
      <c r="E309" s="30" t="s">
        <v>23</v>
      </c>
      <c r="F309" s="30" t="s">
        <v>29</v>
      </c>
      <c r="G309" s="30" t="s">
        <v>713</v>
      </c>
      <c r="H309" s="30" t="s">
        <v>1445</v>
      </c>
      <c r="I309" s="140">
        <v>44506</v>
      </c>
      <c r="J309" s="30">
        <v>9</v>
      </c>
      <c r="K309" s="30">
        <v>109</v>
      </c>
      <c r="L309" s="30">
        <v>140</v>
      </c>
      <c r="M309" s="21">
        <v>2901830</v>
      </c>
    </row>
    <row r="310" spans="1:13" x14ac:dyDescent="0.25">
      <c r="A310" s="26">
        <v>67</v>
      </c>
      <c r="B310" s="30" t="s">
        <v>1778</v>
      </c>
      <c r="C310" s="26" t="s">
        <v>29</v>
      </c>
      <c r="D310" s="30" t="s">
        <v>815</v>
      </c>
      <c r="E310" s="30" t="s">
        <v>23</v>
      </c>
      <c r="F310" s="30" t="s">
        <v>29</v>
      </c>
      <c r="G310" s="30" t="s">
        <v>69</v>
      </c>
      <c r="H310" s="30" t="s">
        <v>488</v>
      </c>
      <c r="I310" s="140">
        <v>44506</v>
      </c>
      <c r="J310" s="30">
        <v>3</v>
      </c>
      <c r="K310" s="30">
        <v>10</v>
      </c>
      <c r="L310" s="30">
        <v>80</v>
      </c>
      <c r="M310" s="21">
        <v>1399010</v>
      </c>
    </row>
    <row r="311" spans="1:13" x14ac:dyDescent="0.25">
      <c r="A311" s="26">
        <v>68</v>
      </c>
      <c r="B311" s="30" t="s">
        <v>1779</v>
      </c>
      <c r="C311" s="26" t="s">
        <v>29</v>
      </c>
      <c r="D311" s="30" t="s">
        <v>631</v>
      </c>
      <c r="E311" s="30" t="s">
        <v>23</v>
      </c>
      <c r="F311" s="30" t="s">
        <v>29</v>
      </c>
      <c r="G311" s="30" t="s">
        <v>153</v>
      </c>
      <c r="H311" s="30" t="s">
        <v>154</v>
      </c>
      <c r="I311" s="140">
        <v>44506</v>
      </c>
      <c r="J311" s="30">
        <v>11</v>
      </c>
      <c r="K311" s="30">
        <v>108</v>
      </c>
      <c r="L311" s="30">
        <v>139</v>
      </c>
      <c r="M311" s="21">
        <v>5960033</v>
      </c>
    </row>
    <row r="312" spans="1:13" x14ac:dyDescent="0.25">
      <c r="A312" s="26">
        <v>69</v>
      </c>
      <c r="B312" s="30" t="s">
        <v>1780</v>
      </c>
      <c r="C312" s="26" t="s">
        <v>29</v>
      </c>
      <c r="D312" s="30" t="s">
        <v>631</v>
      </c>
      <c r="E312" s="30" t="s">
        <v>23</v>
      </c>
      <c r="F312" s="30" t="s">
        <v>29</v>
      </c>
      <c r="G312" s="30" t="s">
        <v>79</v>
      </c>
      <c r="H312" s="30" t="s">
        <v>486</v>
      </c>
      <c r="I312" s="140">
        <v>44506</v>
      </c>
      <c r="J312" s="30">
        <v>10</v>
      </c>
      <c r="K312" s="30">
        <v>94</v>
      </c>
      <c r="L312" s="30">
        <v>94</v>
      </c>
      <c r="M312" s="21">
        <v>1914468</v>
      </c>
    </row>
    <row r="313" spans="1:13" x14ac:dyDescent="0.25">
      <c r="A313" s="26">
        <v>70</v>
      </c>
      <c r="B313" s="30" t="s">
        <v>1781</v>
      </c>
      <c r="C313" s="26" t="s">
        <v>29</v>
      </c>
      <c r="D313" s="30" t="s">
        <v>815</v>
      </c>
      <c r="E313" s="30" t="s">
        <v>23</v>
      </c>
      <c r="F313" s="30" t="s">
        <v>29</v>
      </c>
      <c r="G313" s="30" t="s">
        <v>50</v>
      </c>
      <c r="H313" s="30" t="s">
        <v>58</v>
      </c>
      <c r="I313" s="140">
        <v>44506</v>
      </c>
      <c r="J313" s="30">
        <v>2</v>
      </c>
      <c r="K313" s="30">
        <v>27</v>
      </c>
      <c r="L313" s="30">
        <v>27</v>
      </c>
      <c r="M313" s="21">
        <v>1073619</v>
      </c>
    </row>
    <row r="314" spans="1:13" x14ac:dyDescent="0.25">
      <c r="A314" s="26">
        <v>71</v>
      </c>
      <c r="B314" s="30" t="s">
        <v>1782</v>
      </c>
      <c r="C314" s="26" t="s">
        <v>29</v>
      </c>
      <c r="D314" s="30" t="s">
        <v>491</v>
      </c>
      <c r="E314" s="30" t="s">
        <v>23</v>
      </c>
      <c r="F314" s="30" t="s">
        <v>29</v>
      </c>
      <c r="G314" s="30" t="s">
        <v>101</v>
      </c>
      <c r="H314" s="30" t="s">
        <v>102</v>
      </c>
      <c r="I314" s="140">
        <v>44506</v>
      </c>
      <c r="J314" s="30">
        <v>9</v>
      </c>
      <c r="K314" s="30">
        <v>201</v>
      </c>
      <c r="L314" s="30">
        <v>201</v>
      </c>
      <c r="M314" s="21">
        <v>8877762</v>
      </c>
    </row>
    <row r="315" spans="1:13" x14ac:dyDescent="0.25">
      <c r="A315" s="26">
        <v>72</v>
      </c>
      <c r="B315" s="30" t="s">
        <v>1783</v>
      </c>
      <c r="C315" s="26" t="s">
        <v>29</v>
      </c>
      <c r="D315" s="30" t="s">
        <v>815</v>
      </c>
      <c r="E315" s="30" t="s">
        <v>23</v>
      </c>
      <c r="F315" s="30" t="s">
        <v>29</v>
      </c>
      <c r="G315" s="30" t="s">
        <v>210</v>
      </c>
      <c r="H315" s="30" t="s">
        <v>1002</v>
      </c>
      <c r="I315" s="140">
        <v>44506</v>
      </c>
      <c r="J315" s="30">
        <v>5</v>
      </c>
      <c r="K315" s="30">
        <v>112</v>
      </c>
      <c r="L315" s="30">
        <v>112</v>
      </c>
      <c r="M315" s="21">
        <v>1646114</v>
      </c>
    </row>
    <row r="316" spans="1:13" x14ac:dyDescent="0.25">
      <c r="A316" s="26">
        <v>73</v>
      </c>
      <c r="B316" s="30" t="s">
        <v>1785</v>
      </c>
      <c r="C316" s="26" t="s">
        <v>29</v>
      </c>
      <c r="D316" s="30" t="s">
        <v>815</v>
      </c>
      <c r="E316" s="30" t="s">
        <v>23</v>
      </c>
      <c r="F316" s="30" t="s">
        <v>29</v>
      </c>
      <c r="G316" s="30" t="s">
        <v>50</v>
      </c>
      <c r="H316" s="30" t="s">
        <v>58</v>
      </c>
      <c r="I316" s="140">
        <v>44507</v>
      </c>
      <c r="J316" s="30">
        <v>5</v>
      </c>
      <c r="K316" s="30">
        <v>91</v>
      </c>
      <c r="L316" s="30">
        <v>91</v>
      </c>
      <c r="M316" s="21">
        <v>3591827</v>
      </c>
    </row>
    <row r="317" spans="1:13" x14ac:dyDescent="0.25">
      <c r="A317" s="26">
        <v>74</v>
      </c>
      <c r="B317" s="30" t="s">
        <v>1786</v>
      </c>
      <c r="C317" s="26" t="s">
        <v>29</v>
      </c>
      <c r="D317" s="30" t="s">
        <v>1503</v>
      </c>
      <c r="E317" s="30" t="s">
        <v>23</v>
      </c>
      <c r="F317" s="30" t="s">
        <v>29</v>
      </c>
      <c r="G317" s="30" t="s">
        <v>153</v>
      </c>
      <c r="H317" s="30" t="s">
        <v>154</v>
      </c>
      <c r="I317" s="140">
        <v>44507</v>
      </c>
      <c r="J317" s="30">
        <v>1</v>
      </c>
      <c r="K317" s="30">
        <v>18</v>
      </c>
      <c r="L317" s="30">
        <v>18</v>
      </c>
      <c r="M317" s="21">
        <v>810396</v>
      </c>
    </row>
    <row r="318" spans="1:13" x14ac:dyDescent="0.25">
      <c r="A318" s="26">
        <v>75</v>
      </c>
      <c r="B318" s="30" t="s">
        <v>1787</v>
      </c>
      <c r="C318" s="26" t="s">
        <v>29</v>
      </c>
      <c r="D318" s="30" t="s">
        <v>815</v>
      </c>
      <c r="E318" s="30" t="s">
        <v>23</v>
      </c>
      <c r="F318" s="30" t="s">
        <v>29</v>
      </c>
      <c r="G318" s="30" t="s">
        <v>231</v>
      </c>
      <c r="H318" s="30" t="s">
        <v>583</v>
      </c>
      <c r="I318" s="140">
        <v>44507</v>
      </c>
      <c r="J318" s="30">
        <v>2</v>
      </c>
      <c r="K318" s="30">
        <v>6</v>
      </c>
      <c r="L318" s="30">
        <v>10</v>
      </c>
      <c r="M318" s="21">
        <v>327720</v>
      </c>
    </row>
    <row r="319" spans="1:13" x14ac:dyDescent="0.25">
      <c r="A319" s="26">
        <v>76</v>
      </c>
      <c r="B319" s="30" t="s">
        <v>1788</v>
      </c>
      <c r="C319" s="26" t="s">
        <v>29</v>
      </c>
      <c r="D319" s="30" t="s">
        <v>1503</v>
      </c>
      <c r="E319" s="30" t="s">
        <v>23</v>
      </c>
      <c r="F319" s="30" t="s">
        <v>29</v>
      </c>
      <c r="G319" s="30" t="s">
        <v>112</v>
      </c>
      <c r="H319" s="30" t="s">
        <v>87</v>
      </c>
      <c r="I319" s="140">
        <v>44508</v>
      </c>
      <c r="J319" s="30">
        <v>1</v>
      </c>
      <c r="K319" s="30">
        <v>12</v>
      </c>
      <c r="L319" s="30">
        <v>12</v>
      </c>
      <c r="M319" s="21">
        <v>625194</v>
      </c>
    </row>
    <row r="320" spans="1:13" x14ac:dyDescent="0.25">
      <c r="A320" s="26">
        <v>77</v>
      </c>
      <c r="B320" s="30" t="s">
        <v>1789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50</v>
      </c>
      <c r="H320" s="30" t="s">
        <v>58</v>
      </c>
      <c r="I320" s="140">
        <v>44509</v>
      </c>
      <c r="J320" s="30">
        <v>2</v>
      </c>
      <c r="K320" s="30">
        <v>28</v>
      </c>
      <c r="L320" s="30">
        <v>31</v>
      </c>
      <c r="M320" s="21">
        <v>1231007</v>
      </c>
    </row>
    <row r="321" spans="1:13" x14ac:dyDescent="0.25">
      <c r="A321" s="26">
        <v>78</v>
      </c>
      <c r="B321" s="30" t="s">
        <v>1790</v>
      </c>
      <c r="C321" s="26" t="s">
        <v>29</v>
      </c>
      <c r="D321" s="30" t="s">
        <v>1503</v>
      </c>
      <c r="E321" s="30" t="s">
        <v>23</v>
      </c>
      <c r="F321" s="30" t="s">
        <v>29</v>
      </c>
      <c r="G321" s="30" t="s">
        <v>101</v>
      </c>
      <c r="H321" s="30" t="s">
        <v>102</v>
      </c>
      <c r="I321" s="140">
        <v>44509</v>
      </c>
      <c r="J321" s="30">
        <v>1</v>
      </c>
      <c r="K321" s="30">
        <v>11</v>
      </c>
      <c r="L321" s="30">
        <v>11</v>
      </c>
      <c r="M321" s="21">
        <v>507482</v>
      </c>
    </row>
    <row r="322" spans="1:13" x14ac:dyDescent="0.25">
      <c r="A322" s="26">
        <v>79</v>
      </c>
      <c r="B322" s="30" t="s">
        <v>1791</v>
      </c>
      <c r="C322" s="26" t="s">
        <v>29</v>
      </c>
      <c r="D322" s="30" t="s">
        <v>815</v>
      </c>
      <c r="E322" s="30" t="s">
        <v>23</v>
      </c>
      <c r="F322" s="30" t="s">
        <v>29</v>
      </c>
      <c r="G322" s="30" t="s">
        <v>24</v>
      </c>
      <c r="H322" s="30" t="s">
        <v>93</v>
      </c>
      <c r="I322" s="140">
        <v>44509</v>
      </c>
      <c r="J322" s="30">
        <v>2</v>
      </c>
      <c r="K322" s="30">
        <v>41</v>
      </c>
      <c r="L322" s="30">
        <v>41</v>
      </c>
      <c r="M322" s="21">
        <v>1224727</v>
      </c>
    </row>
    <row r="323" spans="1:13" x14ac:dyDescent="0.25">
      <c r="A323" s="26">
        <v>80</v>
      </c>
      <c r="B323" s="30" t="s">
        <v>1792</v>
      </c>
      <c r="C323" s="26" t="s">
        <v>29</v>
      </c>
      <c r="D323" s="30" t="s">
        <v>1503</v>
      </c>
      <c r="E323" s="30" t="s">
        <v>23</v>
      </c>
      <c r="F323" s="30" t="s">
        <v>29</v>
      </c>
      <c r="G323" s="30" t="s">
        <v>1799</v>
      </c>
      <c r="H323" s="30" t="s">
        <v>486</v>
      </c>
      <c r="I323" s="140">
        <v>44509</v>
      </c>
      <c r="J323" s="30">
        <v>1</v>
      </c>
      <c r="K323" s="30">
        <v>8</v>
      </c>
      <c r="L323" s="30">
        <v>10</v>
      </c>
      <c r="M323" s="21">
        <v>326520</v>
      </c>
    </row>
    <row r="324" spans="1:13" x14ac:dyDescent="0.25">
      <c r="A324" s="26">
        <v>81</v>
      </c>
      <c r="B324" s="30" t="s">
        <v>1793</v>
      </c>
      <c r="C324" s="26" t="s">
        <v>29</v>
      </c>
      <c r="D324" s="30" t="s">
        <v>815</v>
      </c>
      <c r="E324" s="30" t="s">
        <v>23</v>
      </c>
      <c r="F324" s="30" t="s">
        <v>29</v>
      </c>
      <c r="G324" s="30" t="s">
        <v>76</v>
      </c>
      <c r="H324" s="30" t="s">
        <v>1122</v>
      </c>
      <c r="I324" s="140">
        <v>44509</v>
      </c>
      <c r="J324" s="30">
        <v>2</v>
      </c>
      <c r="K324" s="30">
        <v>31</v>
      </c>
      <c r="L324" s="30">
        <v>31</v>
      </c>
      <c r="M324" s="21">
        <v>826457</v>
      </c>
    </row>
    <row r="325" spans="1:13" x14ac:dyDescent="0.25">
      <c r="A325" s="26">
        <v>82</v>
      </c>
      <c r="B325" s="30" t="s">
        <v>1794</v>
      </c>
      <c r="C325" s="26" t="s">
        <v>29</v>
      </c>
      <c r="D325" s="30" t="s">
        <v>815</v>
      </c>
      <c r="E325" s="30" t="s">
        <v>23</v>
      </c>
      <c r="F325" s="30" t="s">
        <v>29</v>
      </c>
      <c r="G325" s="30" t="s">
        <v>210</v>
      </c>
      <c r="H325" s="30" t="s">
        <v>1002</v>
      </c>
      <c r="I325" s="140">
        <v>44509</v>
      </c>
      <c r="J325" s="30">
        <v>5</v>
      </c>
      <c r="K325" s="30">
        <v>68</v>
      </c>
      <c r="L325" s="30">
        <v>68</v>
      </c>
      <c r="M325" s="21">
        <v>1003846</v>
      </c>
    </row>
    <row r="326" spans="1:13" x14ac:dyDescent="0.25">
      <c r="A326" s="26">
        <v>83</v>
      </c>
      <c r="B326" s="30" t="s">
        <v>1795</v>
      </c>
      <c r="C326" s="26" t="s">
        <v>29</v>
      </c>
      <c r="D326" s="30" t="s">
        <v>631</v>
      </c>
      <c r="E326" s="30" t="s">
        <v>23</v>
      </c>
      <c r="F326" s="30" t="s">
        <v>29</v>
      </c>
      <c r="G326" s="30" t="s">
        <v>79</v>
      </c>
      <c r="H326" s="30" t="s">
        <v>486</v>
      </c>
      <c r="I326" s="140">
        <v>44509</v>
      </c>
      <c r="J326" s="30">
        <v>7</v>
      </c>
      <c r="K326" s="30">
        <v>100</v>
      </c>
      <c r="L326" s="30">
        <v>100</v>
      </c>
      <c r="M326" s="21">
        <v>2035950</v>
      </c>
    </row>
    <row r="327" spans="1:13" x14ac:dyDescent="0.25">
      <c r="A327" s="26">
        <v>84</v>
      </c>
      <c r="B327" s="30" t="s">
        <v>1796</v>
      </c>
      <c r="C327" s="26" t="s">
        <v>29</v>
      </c>
      <c r="D327" s="30" t="s">
        <v>815</v>
      </c>
      <c r="E327" s="30" t="s">
        <v>23</v>
      </c>
      <c r="F327" s="30" t="s">
        <v>29</v>
      </c>
      <c r="G327" s="30" t="s">
        <v>1197</v>
      </c>
      <c r="H327" s="30" t="s">
        <v>138</v>
      </c>
      <c r="I327" s="140">
        <v>44509</v>
      </c>
      <c r="J327" s="30">
        <v>2</v>
      </c>
      <c r="K327" s="30">
        <v>24</v>
      </c>
      <c r="L327" s="30">
        <v>24</v>
      </c>
      <c r="M327" s="21">
        <v>1362138</v>
      </c>
    </row>
    <row r="328" spans="1:13" x14ac:dyDescent="0.25">
      <c r="A328" s="26">
        <v>85</v>
      </c>
      <c r="B328" s="30" t="s">
        <v>1797</v>
      </c>
      <c r="C328" s="26" t="s">
        <v>29</v>
      </c>
      <c r="D328" s="30" t="s">
        <v>815</v>
      </c>
      <c r="E328" s="30" t="s">
        <v>23</v>
      </c>
      <c r="F328" s="30" t="s">
        <v>29</v>
      </c>
      <c r="G328" s="30" t="s">
        <v>713</v>
      </c>
      <c r="H328" s="30" t="s">
        <v>1730</v>
      </c>
      <c r="I328" s="140">
        <v>44509</v>
      </c>
      <c r="J328" s="30">
        <v>2</v>
      </c>
      <c r="K328" s="30">
        <v>12</v>
      </c>
      <c r="L328" s="30">
        <v>12</v>
      </c>
      <c r="M328" s="21">
        <v>259014</v>
      </c>
    </row>
    <row r="329" spans="1:13" x14ac:dyDescent="0.25">
      <c r="A329" s="26">
        <v>86</v>
      </c>
      <c r="B329" s="30" t="s">
        <v>1798</v>
      </c>
      <c r="C329" s="26" t="s">
        <v>29</v>
      </c>
      <c r="D329" s="30" t="s">
        <v>815</v>
      </c>
      <c r="E329" s="30" t="s">
        <v>23</v>
      </c>
      <c r="F329" s="30" t="s">
        <v>29</v>
      </c>
      <c r="G329" s="30" t="s">
        <v>281</v>
      </c>
      <c r="H329" s="30" t="s">
        <v>998</v>
      </c>
      <c r="I329" s="140">
        <v>44509</v>
      </c>
      <c r="J329" s="30">
        <v>3</v>
      </c>
      <c r="K329" s="30">
        <v>27</v>
      </c>
      <c r="L329" s="30">
        <v>27</v>
      </c>
      <c r="M329" s="21">
        <v>568719</v>
      </c>
    </row>
    <row r="330" spans="1:13" x14ac:dyDescent="0.25">
      <c r="A330" s="26">
        <v>87</v>
      </c>
      <c r="B330" s="30" t="s">
        <v>1802</v>
      </c>
      <c r="C330" s="26" t="s">
        <v>21</v>
      </c>
      <c r="D330" s="30" t="s">
        <v>631</v>
      </c>
      <c r="E330" s="30" t="s">
        <v>23</v>
      </c>
      <c r="F330" s="30" t="s">
        <v>21</v>
      </c>
      <c r="G330" s="30" t="s">
        <v>50</v>
      </c>
      <c r="H330" s="30" t="s">
        <v>25</v>
      </c>
      <c r="I330" s="36">
        <v>44509</v>
      </c>
      <c r="J330" s="30">
        <v>1</v>
      </c>
      <c r="K330" s="30">
        <v>7</v>
      </c>
      <c r="L330" s="30">
        <v>10</v>
      </c>
      <c r="M330" s="21">
        <v>390070</v>
      </c>
    </row>
    <row r="331" spans="1:13" x14ac:dyDescent="0.25">
      <c r="A331" s="26">
        <v>88</v>
      </c>
      <c r="B331" s="30" t="s">
        <v>1816</v>
      </c>
      <c r="C331" s="26" t="s">
        <v>29</v>
      </c>
      <c r="D331" s="30" t="s">
        <v>815</v>
      </c>
      <c r="E331" s="30" t="s">
        <v>23</v>
      </c>
      <c r="F331" s="30" t="s">
        <v>29</v>
      </c>
      <c r="G331" s="30" t="s">
        <v>210</v>
      </c>
      <c r="H331" s="30" t="s">
        <v>1002</v>
      </c>
      <c r="I331" s="140">
        <v>44510</v>
      </c>
      <c r="J331" s="30">
        <v>2</v>
      </c>
      <c r="K331" s="30">
        <v>36</v>
      </c>
      <c r="L331" s="30">
        <v>36</v>
      </c>
      <c r="M331" s="21">
        <v>536742</v>
      </c>
    </row>
    <row r="332" spans="1:13" x14ac:dyDescent="0.25">
      <c r="A332" s="26">
        <v>89</v>
      </c>
      <c r="B332" s="30" t="s">
        <v>1817</v>
      </c>
      <c r="C332" s="26" t="s">
        <v>29</v>
      </c>
      <c r="D332" s="30" t="s">
        <v>631</v>
      </c>
      <c r="E332" s="30" t="s">
        <v>23</v>
      </c>
      <c r="F332" s="30" t="s">
        <v>29</v>
      </c>
      <c r="G332" s="30" t="s">
        <v>79</v>
      </c>
      <c r="H332" s="30" t="s">
        <v>486</v>
      </c>
      <c r="I332" s="140">
        <v>44510</v>
      </c>
      <c r="J332" s="30">
        <v>4</v>
      </c>
      <c r="K332" s="30">
        <v>42</v>
      </c>
      <c r="L332" s="30">
        <v>42</v>
      </c>
      <c r="M332" s="21">
        <v>861624</v>
      </c>
    </row>
    <row r="333" spans="1:13" x14ac:dyDescent="0.25">
      <c r="A333" s="26">
        <v>90</v>
      </c>
      <c r="B333" s="30" t="s">
        <v>1818</v>
      </c>
      <c r="C333" s="26" t="s">
        <v>29</v>
      </c>
      <c r="D333" s="30" t="s">
        <v>815</v>
      </c>
      <c r="E333" s="30" t="s">
        <v>23</v>
      </c>
      <c r="F333" s="30" t="s">
        <v>29</v>
      </c>
      <c r="G333" s="30" t="s">
        <v>24</v>
      </c>
      <c r="H333" s="30" t="s">
        <v>138</v>
      </c>
      <c r="I333" s="140">
        <v>44510</v>
      </c>
      <c r="J333" s="30">
        <v>12</v>
      </c>
      <c r="K333" s="30">
        <v>142</v>
      </c>
      <c r="L333" s="30">
        <v>162</v>
      </c>
      <c r="M333" s="21">
        <v>4805964</v>
      </c>
    </row>
    <row r="334" spans="1:13" x14ac:dyDescent="0.25">
      <c r="A334" s="26">
        <v>91</v>
      </c>
      <c r="B334" s="30" t="s">
        <v>1819</v>
      </c>
      <c r="C334" s="26" t="s">
        <v>29</v>
      </c>
      <c r="D334" s="30" t="s">
        <v>815</v>
      </c>
      <c r="E334" s="30" t="s">
        <v>23</v>
      </c>
      <c r="F334" s="30" t="s">
        <v>29</v>
      </c>
      <c r="G334" s="30" t="s">
        <v>50</v>
      </c>
      <c r="H334" s="30" t="s">
        <v>58</v>
      </c>
      <c r="I334" s="140">
        <v>44510</v>
      </c>
      <c r="J334" s="30">
        <v>6</v>
      </c>
      <c r="K334" s="30">
        <v>127</v>
      </c>
      <c r="L334" s="30">
        <v>127</v>
      </c>
      <c r="M334" s="21">
        <v>5008319</v>
      </c>
    </row>
    <row r="335" spans="1:13" x14ac:dyDescent="0.25">
      <c r="A335" s="26">
        <v>92</v>
      </c>
      <c r="B335" s="30" t="s">
        <v>1820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1197</v>
      </c>
      <c r="H335" s="30" t="s">
        <v>502</v>
      </c>
      <c r="I335" s="140">
        <v>44510</v>
      </c>
      <c r="J335" s="30">
        <v>1</v>
      </c>
      <c r="K335" s="30">
        <v>20</v>
      </c>
      <c r="L335" s="30">
        <v>20</v>
      </c>
      <c r="M335" s="21">
        <v>1136990</v>
      </c>
    </row>
    <row r="336" spans="1:13" x14ac:dyDescent="0.25">
      <c r="A336" s="26">
        <v>93</v>
      </c>
      <c r="B336" s="30" t="s">
        <v>1821</v>
      </c>
      <c r="C336" s="26" t="s">
        <v>29</v>
      </c>
      <c r="D336" s="30" t="s">
        <v>815</v>
      </c>
      <c r="E336" s="30" t="s">
        <v>23</v>
      </c>
      <c r="F336" s="30" t="s">
        <v>29</v>
      </c>
      <c r="G336" s="30" t="s">
        <v>109</v>
      </c>
      <c r="H336" s="30" t="s">
        <v>1373</v>
      </c>
      <c r="I336" s="140">
        <v>44510</v>
      </c>
      <c r="J336" s="30">
        <v>2</v>
      </c>
      <c r="K336" s="30">
        <v>22</v>
      </c>
      <c r="L336" s="30">
        <v>63</v>
      </c>
      <c r="M336" s="21">
        <v>2933631</v>
      </c>
    </row>
    <row r="337" spans="1:13" x14ac:dyDescent="0.25">
      <c r="A337" s="26">
        <v>94</v>
      </c>
      <c r="B337" s="30" t="s">
        <v>1822</v>
      </c>
      <c r="C337" s="26" t="s">
        <v>29</v>
      </c>
      <c r="D337" s="30" t="s">
        <v>815</v>
      </c>
      <c r="E337" s="30" t="s">
        <v>23</v>
      </c>
      <c r="F337" s="30" t="s">
        <v>29</v>
      </c>
      <c r="G337" s="30" t="s">
        <v>231</v>
      </c>
      <c r="H337" s="30" t="s">
        <v>583</v>
      </c>
      <c r="I337" s="140">
        <v>44510</v>
      </c>
      <c r="J337" s="30">
        <v>6</v>
      </c>
      <c r="K337" s="30">
        <v>68</v>
      </c>
      <c r="L337" s="30">
        <v>73</v>
      </c>
      <c r="M337" s="21">
        <v>2321481</v>
      </c>
    </row>
    <row r="338" spans="1:13" x14ac:dyDescent="0.25">
      <c r="A338" s="26">
        <v>95</v>
      </c>
      <c r="B338" s="30" t="s">
        <v>1823</v>
      </c>
      <c r="C338" s="26" t="s">
        <v>21</v>
      </c>
      <c r="D338" s="30" t="s">
        <v>631</v>
      </c>
      <c r="E338" s="30" t="s">
        <v>23</v>
      </c>
      <c r="F338" s="30" t="s">
        <v>21</v>
      </c>
      <c r="G338" s="30" t="s">
        <v>50</v>
      </c>
      <c r="H338" s="30" t="s">
        <v>25</v>
      </c>
      <c r="I338" s="36">
        <v>44511</v>
      </c>
      <c r="J338" s="30">
        <v>1</v>
      </c>
      <c r="K338" s="30">
        <v>35</v>
      </c>
      <c r="L338" s="30">
        <v>35</v>
      </c>
      <c r="M338" s="21">
        <v>1294620</v>
      </c>
    </row>
    <row r="339" spans="1:13" x14ac:dyDescent="0.25">
      <c r="A339" s="26">
        <v>96</v>
      </c>
      <c r="B339" s="30" t="s">
        <v>1824</v>
      </c>
      <c r="C339" s="26" t="s">
        <v>29</v>
      </c>
      <c r="D339" s="30" t="s">
        <v>631</v>
      </c>
      <c r="E339" s="30" t="s">
        <v>23</v>
      </c>
      <c r="F339" s="30" t="s">
        <v>29</v>
      </c>
      <c r="G339" s="30" t="s">
        <v>79</v>
      </c>
      <c r="H339" s="30" t="s">
        <v>725</v>
      </c>
      <c r="I339" s="140">
        <v>44511</v>
      </c>
      <c r="J339" s="30">
        <v>15</v>
      </c>
      <c r="K339" s="30">
        <v>181</v>
      </c>
      <c r="L339" s="30">
        <v>181</v>
      </c>
      <c r="M339" s="21">
        <v>3675957</v>
      </c>
    </row>
    <row r="340" spans="1:13" x14ac:dyDescent="0.25">
      <c r="A340" s="26">
        <v>97</v>
      </c>
      <c r="B340" s="30" t="s">
        <v>1825</v>
      </c>
      <c r="C340" s="26" t="s">
        <v>29</v>
      </c>
      <c r="D340" s="30" t="s">
        <v>1503</v>
      </c>
      <c r="E340" s="30" t="s">
        <v>23</v>
      </c>
      <c r="F340" s="30" t="s">
        <v>29</v>
      </c>
      <c r="G340" s="30" t="s">
        <v>112</v>
      </c>
      <c r="H340" s="30" t="s">
        <v>997</v>
      </c>
      <c r="I340" s="140">
        <v>44511</v>
      </c>
      <c r="J340" s="30">
        <v>1</v>
      </c>
      <c r="K340" s="30">
        <v>9</v>
      </c>
      <c r="L340" s="30">
        <v>10</v>
      </c>
      <c r="M340" s="21">
        <v>522870</v>
      </c>
    </row>
    <row r="341" spans="1:13" x14ac:dyDescent="0.25">
      <c r="A341" s="26">
        <v>98</v>
      </c>
      <c r="B341" s="30" t="s">
        <v>1826</v>
      </c>
      <c r="C341" s="26" t="s">
        <v>29</v>
      </c>
      <c r="D341" s="30" t="s">
        <v>815</v>
      </c>
      <c r="E341" s="30" t="s">
        <v>23</v>
      </c>
      <c r="F341" s="30" t="s">
        <v>29</v>
      </c>
      <c r="G341" s="30" t="s">
        <v>281</v>
      </c>
      <c r="H341" s="30" t="s">
        <v>998</v>
      </c>
      <c r="I341" s="140">
        <v>44511</v>
      </c>
      <c r="J341" s="30">
        <v>1</v>
      </c>
      <c r="K341" s="30">
        <v>23</v>
      </c>
      <c r="L341" s="30">
        <v>23</v>
      </c>
      <c r="M341" s="21">
        <v>486131</v>
      </c>
    </row>
    <row r="342" spans="1:13" x14ac:dyDescent="0.25">
      <c r="A342" s="26">
        <v>99</v>
      </c>
      <c r="B342" s="30" t="s">
        <v>1827</v>
      </c>
      <c r="C342" s="26" t="s">
        <v>29</v>
      </c>
      <c r="D342" s="30" t="s">
        <v>631</v>
      </c>
      <c r="E342" s="30" t="s">
        <v>23</v>
      </c>
      <c r="F342" s="30" t="s">
        <v>29</v>
      </c>
      <c r="G342" s="30" t="s">
        <v>79</v>
      </c>
      <c r="H342" s="30" t="s">
        <v>725</v>
      </c>
      <c r="I342" s="140">
        <v>44511</v>
      </c>
      <c r="J342" s="30">
        <v>12</v>
      </c>
      <c r="K342" s="30">
        <v>119</v>
      </c>
      <c r="L342" s="30">
        <v>119</v>
      </c>
      <c r="M342" s="21">
        <v>2420643</v>
      </c>
    </row>
    <row r="343" spans="1:13" x14ac:dyDescent="0.25">
      <c r="A343" s="26">
        <v>100</v>
      </c>
      <c r="B343" s="30" t="s">
        <v>1828</v>
      </c>
      <c r="C343" s="26" t="s">
        <v>29</v>
      </c>
      <c r="D343" s="30" t="s">
        <v>815</v>
      </c>
      <c r="E343" s="30" t="s">
        <v>23</v>
      </c>
      <c r="F343" s="30" t="s">
        <v>29</v>
      </c>
      <c r="G343" s="30" t="s">
        <v>69</v>
      </c>
      <c r="H343" s="30" t="s">
        <v>488</v>
      </c>
      <c r="I343" s="140">
        <v>44511</v>
      </c>
      <c r="J343" s="30">
        <v>3</v>
      </c>
      <c r="K343" s="30">
        <v>15</v>
      </c>
      <c r="L343" s="30">
        <v>15</v>
      </c>
      <c r="M343" s="21">
        <v>271455</v>
      </c>
    </row>
    <row r="344" spans="1:13" x14ac:dyDescent="0.25">
      <c r="A344" s="26">
        <v>101</v>
      </c>
      <c r="B344" s="30" t="s">
        <v>1829</v>
      </c>
      <c r="C344" s="26" t="s">
        <v>29</v>
      </c>
      <c r="D344" s="30" t="s">
        <v>815</v>
      </c>
      <c r="E344" s="30" t="s">
        <v>23</v>
      </c>
      <c r="F344" s="30" t="s">
        <v>29</v>
      </c>
      <c r="G344" s="30" t="s">
        <v>210</v>
      </c>
      <c r="H344" s="30" t="s">
        <v>1002</v>
      </c>
      <c r="I344" s="140">
        <v>44511</v>
      </c>
      <c r="J344" s="30">
        <v>5</v>
      </c>
      <c r="K344" s="30">
        <v>44</v>
      </c>
      <c r="L344" s="30">
        <v>44</v>
      </c>
      <c r="M344" s="21">
        <v>653518</v>
      </c>
    </row>
    <row r="345" spans="1:13" x14ac:dyDescent="0.25">
      <c r="A345" s="26">
        <v>102</v>
      </c>
      <c r="B345" s="30" t="s">
        <v>1830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241</v>
      </c>
      <c r="H345" s="30" t="s">
        <v>102</v>
      </c>
      <c r="I345" s="140">
        <v>44511</v>
      </c>
      <c r="J345" s="30">
        <v>5</v>
      </c>
      <c r="K345" s="30">
        <v>87</v>
      </c>
      <c r="L345" s="30">
        <v>87</v>
      </c>
      <c r="M345" s="21">
        <v>3113844</v>
      </c>
    </row>
    <row r="346" spans="1:13" x14ac:dyDescent="0.25">
      <c r="A346" s="26">
        <v>103</v>
      </c>
      <c r="B346" s="30" t="s">
        <v>1831</v>
      </c>
      <c r="C346" s="26" t="s">
        <v>29</v>
      </c>
      <c r="D346" s="30" t="s">
        <v>815</v>
      </c>
      <c r="E346" s="30" t="s">
        <v>23</v>
      </c>
      <c r="F346" s="30" t="s">
        <v>29</v>
      </c>
      <c r="G346" s="30" t="s">
        <v>50</v>
      </c>
      <c r="H346" s="30" t="s">
        <v>58</v>
      </c>
      <c r="I346" s="140">
        <v>44511</v>
      </c>
      <c r="J346" s="30">
        <v>2</v>
      </c>
      <c r="K346" s="30">
        <v>6</v>
      </c>
      <c r="L346" s="30">
        <v>10</v>
      </c>
      <c r="M346" s="21">
        <v>404720</v>
      </c>
    </row>
    <row r="347" spans="1:13" x14ac:dyDescent="0.25">
      <c r="A347" s="26">
        <v>104</v>
      </c>
      <c r="B347" s="30" t="s">
        <v>1832</v>
      </c>
      <c r="C347" s="26" t="s">
        <v>29</v>
      </c>
      <c r="D347" s="30" t="s">
        <v>815</v>
      </c>
      <c r="E347" s="30" t="s">
        <v>23</v>
      </c>
      <c r="F347" s="30" t="s">
        <v>29</v>
      </c>
      <c r="G347" s="30" t="s">
        <v>184</v>
      </c>
      <c r="H347" s="30" t="s">
        <v>256</v>
      </c>
      <c r="I347" s="140">
        <v>44511</v>
      </c>
      <c r="J347" s="30">
        <v>12</v>
      </c>
      <c r="K347" s="30">
        <v>153</v>
      </c>
      <c r="L347" s="30">
        <v>153</v>
      </c>
      <c r="M347" s="21">
        <v>3170241</v>
      </c>
    </row>
    <row r="348" spans="1:13" x14ac:dyDescent="0.25">
      <c r="A348" s="26">
        <v>105</v>
      </c>
      <c r="B348" s="30" t="s">
        <v>1833</v>
      </c>
      <c r="C348" s="26" t="s">
        <v>29</v>
      </c>
      <c r="D348" s="30" t="s">
        <v>815</v>
      </c>
      <c r="E348" s="30" t="s">
        <v>23</v>
      </c>
      <c r="F348" s="30" t="s">
        <v>29</v>
      </c>
      <c r="G348" s="30" t="s">
        <v>60</v>
      </c>
      <c r="H348" s="30" t="s">
        <v>816</v>
      </c>
      <c r="I348" s="140">
        <v>44511</v>
      </c>
      <c r="J348" s="30">
        <v>7</v>
      </c>
      <c r="K348" s="30">
        <v>44</v>
      </c>
      <c r="L348" s="30">
        <v>48</v>
      </c>
      <c r="M348" s="21">
        <v>1028706</v>
      </c>
    </row>
    <row r="349" spans="1:13" x14ac:dyDescent="0.25">
      <c r="A349" s="26">
        <v>106</v>
      </c>
      <c r="B349" s="30" t="s">
        <v>1835</v>
      </c>
      <c r="C349" s="26" t="s">
        <v>21</v>
      </c>
      <c r="D349" s="30" t="s">
        <v>631</v>
      </c>
      <c r="E349" s="30" t="s">
        <v>23</v>
      </c>
      <c r="F349" s="30" t="s">
        <v>21</v>
      </c>
      <c r="G349" s="30" t="s">
        <v>50</v>
      </c>
      <c r="H349" s="30" t="s">
        <v>25</v>
      </c>
      <c r="I349" s="36">
        <v>44512</v>
      </c>
      <c r="J349" s="30">
        <v>1</v>
      </c>
      <c r="K349" s="30">
        <v>30</v>
      </c>
      <c r="L349" s="30">
        <v>30</v>
      </c>
      <c r="M349" s="21">
        <v>1113710</v>
      </c>
    </row>
    <row r="350" spans="1:13" x14ac:dyDescent="0.25">
      <c r="A350" s="26">
        <v>107</v>
      </c>
      <c r="B350" s="30" t="s">
        <v>1839</v>
      </c>
      <c r="C350" s="26" t="s">
        <v>29</v>
      </c>
      <c r="D350" s="30" t="s">
        <v>1503</v>
      </c>
      <c r="E350" s="30" t="s">
        <v>23</v>
      </c>
      <c r="F350" s="30" t="s">
        <v>29</v>
      </c>
      <c r="G350" s="30" t="s">
        <v>60</v>
      </c>
      <c r="H350" s="30" t="s">
        <v>816</v>
      </c>
      <c r="I350" s="140">
        <v>44512</v>
      </c>
      <c r="J350" s="30">
        <v>2</v>
      </c>
      <c r="K350" s="30">
        <v>36</v>
      </c>
      <c r="L350" s="30">
        <v>36</v>
      </c>
      <c r="M350" s="21">
        <v>777942</v>
      </c>
    </row>
    <row r="351" spans="1:13" x14ac:dyDescent="0.25">
      <c r="A351" s="26">
        <v>108</v>
      </c>
      <c r="B351" s="30" t="s">
        <v>1840</v>
      </c>
      <c r="C351" s="26" t="s">
        <v>29</v>
      </c>
      <c r="D351" s="30" t="s">
        <v>631</v>
      </c>
      <c r="E351" s="30" t="s">
        <v>23</v>
      </c>
      <c r="F351" s="30" t="s">
        <v>29</v>
      </c>
      <c r="G351" s="30" t="s">
        <v>79</v>
      </c>
      <c r="H351" s="30" t="s">
        <v>486</v>
      </c>
      <c r="I351" s="140">
        <v>44512</v>
      </c>
      <c r="J351" s="30">
        <v>1</v>
      </c>
      <c r="K351" s="30">
        <v>1</v>
      </c>
      <c r="L351" s="30">
        <v>10</v>
      </c>
      <c r="M351" s="21">
        <v>213720</v>
      </c>
    </row>
    <row r="352" spans="1:13" x14ac:dyDescent="0.25">
      <c r="A352" s="26">
        <v>109</v>
      </c>
      <c r="B352" s="30" t="s">
        <v>1841</v>
      </c>
      <c r="C352" s="26" t="s">
        <v>29</v>
      </c>
      <c r="D352" s="30" t="s">
        <v>815</v>
      </c>
      <c r="E352" s="30" t="s">
        <v>23</v>
      </c>
      <c r="F352" s="30" t="s">
        <v>29</v>
      </c>
      <c r="G352" s="30" t="s">
        <v>50</v>
      </c>
      <c r="H352" s="30" t="s">
        <v>58</v>
      </c>
      <c r="I352" s="140">
        <v>44512</v>
      </c>
      <c r="J352" s="30">
        <v>5</v>
      </c>
      <c r="K352" s="30">
        <v>64</v>
      </c>
      <c r="L352" s="30">
        <v>97</v>
      </c>
      <c r="M352" s="21">
        <v>3827909</v>
      </c>
    </row>
    <row r="353" spans="1:13" x14ac:dyDescent="0.25">
      <c r="A353" s="26">
        <v>110</v>
      </c>
      <c r="B353" s="30" t="s">
        <v>1842</v>
      </c>
      <c r="C353" s="26" t="s">
        <v>29</v>
      </c>
      <c r="D353" s="30" t="s">
        <v>815</v>
      </c>
      <c r="E353" s="30" t="s">
        <v>23</v>
      </c>
      <c r="F353" s="30" t="s">
        <v>29</v>
      </c>
      <c r="G353" s="30" t="s">
        <v>1197</v>
      </c>
      <c r="H353" s="30" t="s">
        <v>58</v>
      </c>
      <c r="I353" s="140">
        <v>44512</v>
      </c>
      <c r="J353" s="30">
        <v>1</v>
      </c>
      <c r="K353" s="30">
        <v>1</v>
      </c>
      <c r="L353" s="30">
        <v>10</v>
      </c>
      <c r="M353" s="21">
        <v>574120</v>
      </c>
    </row>
    <row r="354" spans="1:13" x14ac:dyDescent="0.25">
      <c r="A354" s="26">
        <v>111</v>
      </c>
      <c r="B354" s="30" t="s">
        <v>1843</v>
      </c>
      <c r="C354" s="26" t="s">
        <v>29</v>
      </c>
      <c r="D354" s="30" t="s">
        <v>815</v>
      </c>
      <c r="E354" s="30" t="s">
        <v>23</v>
      </c>
      <c r="F354" s="30" t="s">
        <v>29</v>
      </c>
      <c r="G354" s="30" t="s">
        <v>713</v>
      </c>
      <c r="H354" s="30" t="s">
        <v>1445</v>
      </c>
      <c r="I354" s="140">
        <v>44512</v>
      </c>
      <c r="J354" s="30">
        <v>5</v>
      </c>
      <c r="K354" s="30">
        <v>45</v>
      </c>
      <c r="L354" s="30">
        <v>76</v>
      </c>
      <c r="M354" s="21">
        <v>1580422</v>
      </c>
    </row>
    <row r="355" spans="1:13" x14ac:dyDescent="0.25">
      <c r="A355" s="26">
        <v>112</v>
      </c>
      <c r="B355" s="30" t="s">
        <v>1844</v>
      </c>
      <c r="C355" s="26" t="s">
        <v>29</v>
      </c>
      <c r="D355" s="30" t="s">
        <v>1503</v>
      </c>
      <c r="E355" s="30" t="s">
        <v>23</v>
      </c>
      <c r="F355" s="30" t="s">
        <v>29</v>
      </c>
      <c r="G355" s="30" t="s">
        <v>494</v>
      </c>
      <c r="H355" s="30" t="s">
        <v>1548</v>
      </c>
      <c r="I355" s="140">
        <v>44512</v>
      </c>
      <c r="J355" s="30">
        <v>1</v>
      </c>
      <c r="K355" s="30">
        <v>15</v>
      </c>
      <c r="L355" s="30">
        <v>15</v>
      </c>
      <c r="M355" s="21">
        <v>974205</v>
      </c>
    </row>
    <row r="356" spans="1:13" x14ac:dyDescent="0.25">
      <c r="A356" s="26">
        <v>113</v>
      </c>
      <c r="B356" s="30" t="s">
        <v>1845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281</v>
      </c>
      <c r="H356" s="30" t="s">
        <v>998</v>
      </c>
      <c r="I356" s="140">
        <v>44512</v>
      </c>
      <c r="J356" s="30">
        <v>4</v>
      </c>
      <c r="K356" s="30">
        <v>57</v>
      </c>
      <c r="L356" s="30">
        <v>57</v>
      </c>
      <c r="M356" s="21">
        <v>1188129</v>
      </c>
    </row>
    <row r="357" spans="1:13" x14ac:dyDescent="0.25">
      <c r="A357" s="26">
        <v>114</v>
      </c>
      <c r="B357" s="30" t="s">
        <v>1846</v>
      </c>
      <c r="C357" s="26" t="s">
        <v>29</v>
      </c>
      <c r="D357" s="30" t="s">
        <v>1503</v>
      </c>
      <c r="E357" s="30" t="s">
        <v>23</v>
      </c>
      <c r="F357" s="30" t="s">
        <v>29</v>
      </c>
      <c r="G357" s="30" t="s">
        <v>713</v>
      </c>
      <c r="H357" s="30" t="s">
        <v>714</v>
      </c>
      <c r="I357" s="140">
        <v>44512</v>
      </c>
      <c r="J357" s="30">
        <v>1</v>
      </c>
      <c r="K357" s="30">
        <v>18</v>
      </c>
      <c r="L357" s="30">
        <v>18</v>
      </c>
      <c r="M357" s="21">
        <v>384696</v>
      </c>
    </row>
    <row r="358" spans="1:13" x14ac:dyDescent="0.25">
      <c r="A358" s="26">
        <v>115</v>
      </c>
      <c r="B358" s="30" t="s">
        <v>1847</v>
      </c>
      <c r="C358" s="26" t="s">
        <v>29</v>
      </c>
      <c r="D358" s="30" t="s">
        <v>1503</v>
      </c>
      <c r="E358" s="30" t="s">
        <v>23</v>
      </c>
      <c r="F358" s="30" t="s">
        <v>29</v>
      </c>
      <c r="G358" s="30" t="s">
        <v>109</v>
      </c>
      <c r="H358" s="30" t="s">
        <v>1373</v>
      </c>
      <c r="I358" s="140">
        <v>44512</v>
      </c>
      <c r="J358" s="30">
        <v>1</v>
      </c>
      <c r="K358" s="30">
        <v>28</v>
      </c>
      <c r="L358" s="30">
        <v>28</v>
      </c>
      <c r="M358" s="21">
        <v>1312886</v>
      </c>
    </row>
    <row r="359" spans="1:13" x14ac:dyDescent="0.25">
      <c r="A359" s="26">
        <v>116</v>
      </c>
      <c r="B359" s="30" t="s">
        <v>1848</v>
      </c>
      <c r="C359" s="26" t="s">
        <v>29</v>
      </c>
      <c r="D359" s="30" t="s">
        <v>631</v>
      </c>
      <c r="E359" s="30" t="s">
        <v>23</v>
      </c>
      <c r="F359" s="30" t="s">
        <v>29</v>
      </c>
      <c r="G359" s="30" t="s">
        <v>54</v>
      </c>
      <c r="H359" s="30" t="s">
        <v>1548</v>
      </c>
      <c r="I359" s="140">
        <v>44512</v>
      </c>
      <c r="J359" s="30">
        <v>1</v>
      </c>
      <c r="K359" s="30">
        <v>15</v>
      </c>
      <c r="L359" s="30">
        <v>15</v>
      </c>
      <c r="M359" s="21">
        <v>1032705</v>
      </c>
    </row>
    <row r="360" spans="1:13" x14ac:dyDescent="0.25">
      <c r="A360" s="26">
        <v>117</v>
      </c>
      <c r="B360" s="30" t="s">
        <v>1849</v>
      </c>
      <c r="C360" s="26" t="s">
        <v>29</v>
      </c>
      <c r="D360" s="30" t="s">
        <v>631</v>
      </c>
      <c r="E360" s="30" t="s">
        <v>23</v>
      </c>
      <c r="F360" s="30" t="s">
        <v>29</v>
      </c>
      <c r="G360" s="30" t="s">
        <v>166</v>
      </c>
      <c r="H360" s="30" t="s">
        <v>1859</v>
      </c>
      <c r="I360" s="140">
        <v>44513</v>
      </c>
      <c r="J360" s="30">
        <v>4</v>
      </c>
      <c r="K360" s="30">
        <v>50</v>
      </c>
      <c r="L360" s="30">
        <v>50</v>
      </c>
      <c r="M360" s="21">
        <v>693600</v>
      </c>
    </row>
    <row r="361" spans="1:13" x14ac:dyDescent="0.25">
      <c r="A361" s="26">
        <v>118</v>
      </c>
      <c r="B361" s="30" t="s">
        <v>1850</v>
      </c>
      <c r="C361" s="26" t="s">
        <v>29</v>
      </c>
      <c r="D361" s="30" t="s">
        <v>631</v>
      </c>
      <c r="E361" s="30" t="s">
        <v>23</v>
      </c>
      <c r="F361" s="30" t="s">
        <v>29</v>
      </c>
      <c r="G361" s="30" t="s">
        <v>184</v>
      </c>
      <c r="H361" s="30" t="s">
        <v>185</v>
      </c>
      <c r="I361" s="140">
        <v>44513</v>
      </c>
      <c r="J361" s="30">
        <v>4</v>
      </c>
      <c r="K361" s="30">
        <v>61</v>
      </c>
      <c r="L361" s="30">
        <v>61</v>
      </c>
      <c r="M361" s="21">
        <v>1179217</v>
      </c>
    </row>
    <row r="362" spans="1:13" x14ac:dyDescent="0.25">
      <c r="A362" s="26">
        <v>119</v>
      </c>
      <c r="B362" s="30" t="s">
        <v>1851</v>
      </c>
      <c r="C362" s="26" t="s">
        <v>29</v>
      </c>
      <c r="D362" s="30" t="s">
        <v>815</v>
      </c>
      <c r="E362" s="30" t="s">
        <v>23</v>
      </c>
      <c r="F362" s="30" t="s">
        <v>29</v>
      </c>
      <c r="G362" s="30" t="s">
        <v>1197</v>
      </c>
      <c r="H362" s="30" t="s">
        <v>128</v>
      </c>
      <c r="I362" s="140">
        <v>44513</v>
      </c>
      <c r="J362" s="30">
        <v>6</v>
      </c>
      <c r="K362" s="30">
        <v>96</v>
      </c>
      <c r="L362" s="30">
        <v>96</v>
      </c>
      <c r="M362" s="21">
        <v>5414802</v>
      </c>
    </row>
    <row r="363" spans="1:13" x14ac:dyDescent="0.25">
      <c r="A363" s="26">
        <v>120</v>
      </c>
      <c r="B363" s="30" t="s">
        <v>1852</v>
      </c>
      <c r="C363" s="26" t="s">
        <v>29</v>
      </c>
      <c r="D363" s="30" t="s">
        <v>1503</v>
      </c>
      <c r="E363" s="30" t="s">
        <v>23</v>
      </c>
      <c r="F363" s="30" t="s">
        <v>29</v>
      </c>
      <c r="G363" s="30" t="s">
        <v>171</v>
      </c>
      <c r="H363" s="30" t="s">
        <v>246</v>
      </c>
      <c r="I363" s="140">
        <v>44513</v>
      </c>
      <c r="J363" s="30">
        <v>13</v>
      </c>
      <c r="K363" s="30">
        <v>344</v>
      </c>
      <c r="L363" s="30">
        <v>344</v>
      </c>
      <c r="M363" s="21">
        <v>6391418</v>
      </c>
    </row>
    <row r="364" spans="1:13" x14ac:dyDescent="0.25">
      <c r="A364" s="26">
        <v>121</v>
      </c>
      <c r="B364" s="30" t="s">
        <v>1853</v>
      </c>
      <c r="C364" s="26" t="s">
        <v>29</v>
      </c>
      <c r="D364" s="30" t="s">
        <v>631</v>
      </c>
      <c r="E364" s="30" t="s">
        <v>23</v>
      </c>
      <c r="F364" s="30" t="s">
        <v>29</v>
      </c>
      <c r="G364" s="30" t="s">
        <v>171</v>
      </c>
      <c r="H364" s="30" t="s">
        <v>246</v>
      </c>
      <c r="I364" s="140">
        <v>44513</v>
      </c>
      <c r="J364" s="30">
        <v>6</v>
      </c>
      <c r="K364" s="30">
        <v>103</v>
      </c>
      <c r="L364" s="30">
        <v>103</v>
      </c>
      <c r="M364" s="21">
        <v>1756791</v>
      </c>
    </row>
    <row r="365" spans="1:13" x14ac:dyDescent="0.25">
      <c r="A365" s="26">
        <v>122</v>
      </c>
      <c r="B365" s="30" t="s">
        <v>1854</v>
      </c>
      <c r="C365" s="26" t="s">
        <v>29</v>
      </c>
      <c r="D365" s="30" t="s">
        <v>1503</v>
      </c>
      <c r="E365" s="30" t="s">
        <v>23</v>
      </c>
      <c r="F365" s="30" t="s">
        <v>29</v>
      </c>
      <c r="G365" s="30" t="s">
        <v>494</v>
      </c>
      <c r="H365" s="30" t="s">
        <v>1548</v>
      </c>
      <c r="I365" s="140">
        <v>44513</v>
      </c>
      <c r="J365" s="30">
        <v>1</v>
      </c>
      <c r="K365" s="30">
        <v>4</v>
      </c>
      <c r="L365" s="30">
        <v>10</v>
      </c>
      <c r="M365" s="21">
        <v>653220</v>
      </c>
    </row>
    <row r="366" spans="1:13" x14ac:dyDescent="0.25">
      <c r="A366" s="26">
        <v>123</v>
      </c>
      <c r="B366" s="30" t="s">
        <v>1855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50</v>
      </c>
      <c r="H366" s="30" t="s">
        <v>58</v>
      </c>
      <c r="I366" s="140">
        <v>44513</v>
      </c>
      <c r="J366" s="30">
        <v>4</v>
      </c>
      <c r="K366" s="30">
        <v>59</v>
      </c>
      <c r="L366" s="30">
        <v>59</v>
      </c>
      <c r="M366" s="21">
        <v>2332723</v>
      </c>
    </row>
    <row r="367" spans="1:13" x14ac:dyDescent="0.25">
      <c r="A367" s="26">
        <v>124</v>
      </c>
      <c r="B367" s="30" t="s">
        <v>1856</v>
      </c>
      <c r="C367" s="26" t="s">
        <v>29</v>
      </c>
      <c r="D367" s="30" t="s">
        <v>815</v>
      </c>
      <c r="E367" s="30" t="s">
        <v>23</v>
      </c>
      <c r="F367" s="30" t="s">
        <v>29</v>
      </c>
      <c r="G367" s="30" t="s">
        <v>210</v>
      </c>
      <c r="H367" s="30" t="s">
        <v>1002</v>
      </c>
      <c r="I367" s="140">
        <v>44513</v>
      </c>
      <c r="J367" s="30">
        <v>1</v>
      </c>
      <c r="K367" s="30">
        <v>8</v>
      </c>
      <c r="L367" s="30">
        <v>10</v>
      </c>
      <c r="M367" s="21">
        <v>157220</v>
      </c>
    </row>
    <row r="368" spans="1:13" x14ac:dyDescent="0.25">
      <c r="A368" s="26">
        <v>125</v>
      </c>
      <c r="B368" s="30" t="s">
        <v>1857</v>
      </c>
      <c r="C368" s="26" t="s">
        <v>29</v>
      </c>
      <c r="D368" s="30" t="s">
        <v>815</v>
      </c>
      <c r="E368" s="30" t="s">
        <v>23</v>
      </c>
      <c r="F368" s="30" t="s">
        <v>29</v>
      </c>
      <c r="G368" s="30" t="s">
        <v>231</v>
      </c>
      <c r="H368" s="30" t="s">
        <v>583</v>
      </c>
      <c r="I368" s="140">
        <v>44514</v>
      </c>
      <c r="J368" s="30">
        <v>5</v>
      </c>
      <c r="K368" s="30">
        <v>59</v>
      </c>
      <c r="L368" s="30">
        <v>59</v>
      </c>
      <c r="M368" s="21">
        <v>1878423</v>
      </c>
    </row>
    <row r="369" spans="1:13" x14ac:dyDescent="0.25">
      <c r="A369" s="26">
        <v>126</v>
      </c>
      <c r="B369" s="30" t="s">
        <v>1858</v>
      </c>
      <c r="C369" s="26" t="s">
        <v>29</v>
      </c>
      <c r="D369" s="30" t="s">
        <v>815</v>
      </c>
      <c r="E369" s="30" t="s">
        <v>23</v>
      </c>
      <c r="F369" s="30" t="s">
        <v>29</v>
      </c>
      <c r="G369" s="30" t="s">
        <v>713</v>
      </c>
      <c r="H369" s="30" t="s">
        <v>714</v>
      </c>
      <c r="I369" s="140">
        <v>44514</v>
      </c>
      <c r="J369" s="30">
        <v>1</v>
      </c>
      <c r="K369" s="30">
        <v>8</v>
      </c>
      <c r="L369" s="30">
        <v>11</v>
      </c>
      <c r="M369" s="21">
        <v>238367</v>
      </c>
    </row>
    <row r="370" spans="1:13" x14ac:dyDescent="0.25">
      <c r="A370" s="26">
        <v>127</v>
      </c>
      <c r="B370" s="30" t="s">
        <v>1864</v>
      </c>
      <c r="C370" s="26" t="s">
        <v>29</v>
      </c>
      <c r="D370" s="30" t="s">
        <v>631</v>
      </c>
      <c r="E370" s="30" t="s">
        <v>23</v>
      </c>
      <c r="F370" s="30" t="s">
        <v>29</v>
      </c>
      <c r="G370" s="30" t="s">
        <v>104</v>
      </c>
      <c r="H370" s="30" t="s">
        <v>105</v>
      </c>
      <c r="I370" s="140">
        <v>44515</v>
      </c>
      <c r="J370" s="30">
        <v>4</v>
      </c>
      <c r="K370" s="30">
        <v>131</v>
      </c>
      <c r="L370" s="30">
        <v>131</v>
      </c>
      <c r="M370" s="21">
        <v>5567222</v>
      </c>
    </row>
    <row r="371" spans="1:13" x14ac:dyDescent="0.25">
      <c r="A371" s="26">
        <v>128</v>
      </c>
      <c r="B371" s="30" t="s">
        <v>1865</v>
      </c>
      <c r="C371" s="26" t="s">
        <v>29</v>
      </c>
      <c r="D371" s="30" t="s">
        <v>631</v>
      </c>
      <c r="E371" s="30" t="s">
        <v>23</v>
      </c>
      <c r="F371" s="30" t="s">
        <v>29</v>
      </c>
      <c r="G371" s="30" t="s">
        <v>64</v>
      </c>
      <c r="H371" s="30" t="s">
        <v>818</v>
      </c>
      <c r="I371" s="140">
        <v>44516</v>
      </c>
      <c r="J371" s="30">
        <v>1</v>
      </c>
      <c r="K371" s="30">
        <v>8</v>
      </c>
      <c r="L371" s="30">
        <v>17</v>
      </c>
      <c r="M371" s="21">
        <v>344229</v>
      </c>
    </row>
    <row r="372" spans="1:13" x14ac:dyDescent="0.25">
      <c r="A372" s="26">
        <v>129</v>
      </c>
      <c r="B372" s="30" t="s">
        <v>1866</v>
      </c>
      <c r="C372" s="26" t="s">
        <v>29</v>
      </c>
      <c r="D372" s="30" t="s">
        <v>631</v>
      </c>
      <c r="E372" s="30" t="s">
        <v>23</v>
      </c>
      <c r="F372" s="30" t="s">
        <v>29</v>
      </c>
      <c r="G372" s="30" t="s">
        <v>24</v>
      </c>
      <c r="H372" s="30" t="s">
        <v>138</v>
      </c>
      <c r="I372" s="140">
        <v>44516</v>
      </c>
      <c r="J372" s="30">
        <v>3</v>
      </c>
      <c r="K372" s="30">
        <v>52</v>
      </c>
      <c r="L372" s="30">
        <v>52</v>
      </c>
      <c r="M372" s="21">
        <v>1473074</v>
      </c>
    </row>
    <row r="373" spans="1:13" x14ac:dyDescent="0.25">
      <c r="A373" s="26">
        <v>130</v>
      </c>
      <c r="B373" s="30" t="s">
        <v>1867</v>
      </c>
      <c r="C373" s="26" t="s">
        <v>29</v>
      </c>
      <c r="D373" s="30" t="s">
        <v>815</v>
      </c>
      <c r="E373" s="30" t="s">
        <v>23</v>
      </c>
      <c r="F373" s="30" t="s">
        <v>29</v>
      </c>
      <c r="G373" s="30" t="s">
        <v>281</v>
      </c>
      <c r="H373" s="30" t="s">
        <v>998</v>
      </c>
      <c r="I373" s="140">
        <v>44516</v>
      </c>
      <c r="J373" s="30">
        <v>2</v>
      </c>
      <c r="K373" s="30">
        <v>19</v>
      </c>
      <c r="L373" s="30">
        <v>19</v>
      </c>
      <c r="M373" s="21">
        <v>403543</v>
      </c>
    </row>
    <row r="374" spans="1:13" x14ac:dyDescent="0.25">
      <c r="A374" s="26">
        <v>131</v>
      </c>
      <c r="B374" s="30" t="s">
        <v>1868</v>
      </c>
      <c r="C374" s="26" t="s">
        <v>29</v>
      </c>
      <c r="D374" s="30" t="s">
        <v>815</v>
      </c>
      <c r="E374" s="30" t="s">
        <v>23</v>
      </c>
      <c r="F374" s="30" t="s">
        <v>29</v>
      </c>
      <c r="G374" s="30" t="s">
        <v>263</v>
      </c>
      <c r="H374" s="30" t="s">
        <v>279</v>
      </c>
      <c r="I374" s="140">
        <v>44516</v>
      </c>
      <c r="J374" s="30">
        <v>1</v>
      </c>
      <c r="K374" s="30">
        <v>17</v>
      </c>
      <c r="L374" s="30">
        <v>18</v>
      </c>
      <c r="M374" s="21">
        <v>313596</v>
      </c>
    </row>
    <row r="375" spans="1:13" x14ac:dyDescent="0.25">
      <c r="A375" s="26">
        <v>132</v>
      </c>
      <c r="B375" s="30" t="s">
        <v>1869</v>
      </c>
      <c r="C375" s="26" t="s">
        <v>29</v>
      </c>
      <c r="D375" s="30" t="s">
        <v>815</v>
      </c>
      <c r="E375" s="30" t="s">
        <v>23</v>
      </c>
      <c r="F375" s="30" t="s">
        <v>29</v>
      </c>
      <c r="G375" s="30" t="s">
        <v>235</v>
      </c>
      <c r="H375" s="30" t="s">
        <v>236</v>
      </c>
      <c r="I375" s="140">
        <v>44516</v>
      </c>
      <c r="J375" s="30">
        <v>1</v>
      </c>
      <c r="K375" s="30">
        <v>9</v>
      </c>
      <c r="L375" s="30">
        <v>10</v>
      </c>
      <c r="M375" s="21">
        <v>455870</v>
      </c>
    </row>
    <row r="376" spans="1:13" x14ac:dyDescent="0.25">
      <c r="A376" s="26">
        <v>133</v>
      </c>
      <c r="B376" s="30" t="s">
        <v>1870</v>
      </c>
      <c r="C376" s="26" t="s">
        <v>29</v>
      </c>
      <c r="D376" s="30" t="s">
        <v>631</v>
      </c>
      <c r="E376" s="30" t="s">
        <v>23</v>
      </c>
      <c r="F376" s="30" t="s">
        <v>29</v>
      </c>
      <c r="G376" s="30" t="s">
        <v>79</v>
      </c>
      <c r="H376" s="30" t="s">
        <v>725</v>
      </c>
      <c r="I376" s="140">
        <v>44516</v>
      </c>
      <c r="J376" s="30">
        <v>10</v>
      </c>
      <c r="K376" s="30">
        <v>106</v>
      </c>
      <c r="L376" s="30">
        <v>106</v>
      </c>
      <c r="M376" s="21">
        <v>2157432</v>
      </c>
    </row>
    <row r="377" spans="1:13" x14ac:dyDescent="0.25">
      <c r="A377" s="26">
        <v>134</v>
      </c>
      <c r="B377" s="30" t="s">
        <v>1871</v>
      </c>
      <c r="C377" s="26" t="s">
        <v>29</v>
      </c>
      <c r="D377" s="30" t="s">
        <v>631</v>
      </c>
      <c r="E377" s="30" t="s">
        <v>23</v>
      </c>
      <c r="F377" s="30" t="s">
        <v>29</v>
      </c>
      <c r="G377" s="30" t="s">
        <v>79</v>
      </c>
      <c r="H377" s="30" t="s">
        <v>725</v>
      </c>
      <c r="I377" s="140">
        <v>44516</v>
      </c>
      <c r="J377" s="30">
        <v>6</v>
      </c>
      <c r="K377" s="30">
        <v>44</v>
      </c>
      <c r="L377" s="30">
        <v>56</v>
      </c>
      <c r="M377" s="21">
        <v>1145082</v>
      </c>
    </row>
    <row r="378" spans="1:13" x14ac:dyDescent="0.25">
      <c r="A378" s="26">
        <v>135</v>
      </c>
      <c r="B378" s="30" t="s">
        <v>1872</v>
      </c>
      <c r="C378" s="26" t="s">
        <v>29</v>
      </c>
      <c r="D378" s="30" t="s">
        <v>815</v>
      </c>
      <c r="E378" s="30" t="s">
        <v>23</v>
      </c>
      <c r="F378" s="30" t="s">
        <v>29</v>
      </c>
      <c r="G378" s="30" t="s">
        <v>112</v>
      </c>
      <c r="H378" s="30" t="s">
        <v>997</v>
      </c>
      <c r="I378" s="140">
        <v>44516</v>
      </c>
      <c r="J378" s="30">
        <v>3</v>
      </c>
      <c r="K378" s="30">
        <v>31</v>
      </c>
      <c r="L378" s="30">
        <v>31</v>
      </c>
      <c r="M378" s="21">
        <v>1594172</v>
      </c>
    </row>
    <row r="379" spans="1:13" x14ac:dyDescent="0.25">
      <c r="A379" s="26">
        <v>136</v>
      </c>
      <c r="B379" s="30" t="s">
        <v>1873</v>
      </c>
      <c r="C379" s="26" t="s">
        <v>29</v>
      </c>
      <c r="D379" s="30" t="s">
        <v>1503</v>
      </c>
      <c r="E379" s="30" t="s">
        <v>23</v>
      </c>
      <c r="F379" s="30" t="s">
        <v>29</v>
      </c>
      <c r="G379" s="30" t="s">
        <v>112</v>
      </c>
      <c r="H379" s="30" t="s">
        <v>997</v>
      </c>
      <c r="I379" s="140">
        <v>44516</v>
      </c>
      <c r="J379" s="30">
        <v>1</v>
      </c>
      <c r="K379" s="30">
        <v>22</v>
      </c>
      <c r="L379" s="30">
        <v>22</v>
      </c>
      <c r="M379" s="21">
        <v>1136814</v>
      </c>
    </row>
    <row r="380" spans="1:13" x14ac:dyDescent="0.25">
      <c r="A380" s="26">
        <v>137</v>
      </c>
      <c r="B380" s="30" t="s">
        <v>1874</v>
      </c>
      <c r="C380" s="26" t="s">
        <v>29</v>
      </c>
      <c r="D380" s="30" t="s">
        <v>815</v>
      </c>
      <c r="E380" s="30" t="s">
        <v>23</v>
      </c>
      <c r="F380" s="30" t="s">
        <v>29</v>
      </c>
      <c r="G380" s="30" t="s">
        <v>1197</v>
      </c>
      <c r="H380" s="30" t="s">
        <v>128</v>
      </c>
      <c r="I380" s="140">
        <v>44516</v>
      </c>
      <c r="J380" s="30">
        <v>3</v>
      </c>
      <c r="K380" s="30">
        <v>41</v>
      </c>
      <c r="L380" s="30">
        <v>41</v>
      </c>
      <c r="M380" s="21">
        <v>2319017</v>
      </c>
    </row>
    <row r="381" spans="1:13" x14ac:dyDescent="0.25">
      <c r="A381" s="26">
        <v>138</v>
      </c>
      <c r="B381" s="30" t="s">
        <v>1875</v>
      </c>
      <c r="C381" s="26" t="s">
        <v>29</v>
      </c>
      <c r="D381" s="30" t="s">
        <v>574</v>
      </c>
      <c r="E381" s="30" t="s">
        <v>23</v>
      </c>
      <c r="F381" s="30" t="s">
        <v>29</v>
      </c>
      <c r="G381" s="30" t="s">
        <v>263</v>
      </c>
      <c r="H381" s="30" t="s">
        <v>264</v>
      </c>
      <c r="I381" s="140">
        <v>44516</v>
      </c>
      <c r="J381" s="30">
        <v>1</v>
      </c>
      <c r="K381" s="30">
        <v>9</v>
      </c>
      <c r="L381" s="30">
        <v>10</v>
      </c>
      <c r="M381" s="21">
        <v>184220</v>
      </c>
    </row>
    <row r="382" spans="1:13" x14ac:dyDescent="0.25">
      <c r="A382" s="26">
        <v>139</v>
      </c>
      <c r="B382" s="30" t="s">
        <v>1876</v>
      </c>
      <c r="C382" s="26" t="s">
        <v>29</v>
      </c>
      <c r="D382" s="30" t="s">
        <v>574</v>
      </c>
      <c r="E382" s="30" t="s">
        <v>23</v>
      </c>
      <c r="F382" s="30" t="s">
        <v>29</v>
      </c>
      <c r="G382" s="30" t="s">
        <v>241</v>
      </c>
      <c r="H382" s="30" t="s">
        <v>1472</v>
      </c>
      <c r="I382" s="140">
        <v>44516</v>
      </c>
      <c r="J382" s="30">
        <v>1</v>
      </c>
      <c r="K382" s="30">
        <v>8</v>
      </c>
      <c r="L382" s="30">
        <v>13</v>
      </c>
      <c r="M382" s="21">
        <v>463156</v>
      </c>
    </row>
    <row r="383" spans="1:13" x14ac:dyDescent="0.25">
      <c r="A383" s="26">
        <v>140</v>
      </c>
      <c r="B383" s="30" t="s">
        <v>1877</v>
      </c>
      <c r="C383" s="26" t="s">
        <v>29</v>
      </c>
      <c r="D383" s="30" t="s">
        <v>815</v>
      </c>
      <c r="E383" s="30" t="s">
        <v>23</v>
      </c>
      <c r="F383" s="30" t="s">
        <v>29</v>
      </c>
      <c r="G383" s="30" t="s">
        <v>24</v>
      </c>
      <c r="H383" s="30" t="s">
        <v>138</v>
      </c>
      <c r="I383" s="140">
        <v>44516</v>
      </c>
      <c r="J383" s="30">
        <v>2</v>
      </c>
      <c r="K383" s="30">
        <v>41</v>
      </c>
      <c r="L383" s="30">
        <v>41</v>
      </c>
      <c r="M383" s="21">
        <v>1224727</v>
      </c>
    </row>
    <row r="384" spans="1:13" x14ac:dyDescent="0.25">
      <c r="A384" s="26">
        <v>141</v>
      </c>
      <c r="B384" s="30" t="s">
        <v>1878</v>
      </c>
      <c r="C384" s="26" t="s">
        <v>29</v>
      </c>
      <c r="D384" s="30" t="s">
        <v>815</v>
      </c>
      <c r="E384" s="30" t="s">
        <v>23</v>
      </c>
      <c r="F384" s="30" t="s">
        <v>29</v>
      </c>
      <c r="G384" s="30" t="s">
        <v>713</v>
      </c>
      <c r="H384" s="30" t="s">
        <v>1445</v>
      </c>
      <c r="I384" s="140">
        <v>44516</v>
      </c>
      <c r="J384" s="30">
        <v>3</v>
      </c>
      <c r="K384" s="30">
        <v>14</v>
      </c>
      <c r="L384" s="30">
        <v>14</v>
      </c>
      <c r="M384" s="21">
        <v>300308</v>
      </c>
    </row>
    <row r="385" spans="1:13" x14ac:dyDescent="0.25">
      <c r="A385" s="26">
        <v>142</v>
      </c>
      <c r="B385" s="30" t="s">
        <v>1879</v>
      </c>
      <c r="C385" s="26" t="s">
        <v>29</v>
      </c>
      <c r="D385" s="30" t="s">
        <v>815</v>
      </c>
      <c r="E385" s="30" t="s">
        <v>23</v>
      </c>
      <c r="F385" s="30" t="s">
        <v>29</v>
      </c>
      <c r="G385" s="30" t="s">
        <v>50</v>
      </c>
      <c r="H385" s="30" t="s">
        <v>58</v>
      </c>
      <c r="I385" s="140">
        <v>44516</v>
      </c>
      <c r="J385" s="30">
        <v>1</v>
      </c>
      <c r="K385" s="30">
        <v>1</v>
      </c>
      <c r="L385" s="30">
        <v>10</v>
      </c>
      <c r="M385" s="21">
        <v>404720</v>
      </c>
    </row>
    <row r="386" spans="1:13" x14ac:dyDescent="0.25">
      <c r="A386" s="26">
        <v>143</v>
      </c>
      <c r="B386" s="30" t="s">
        <v>1880</v>
      </c>
      <c r="C386" s="26" t="s">
        <v>29</v>
      </c>
      <c r="D386" s="30" t="s">
        <v>1503</v>
      </c>
      <c r="E386" s="30" t="s">
        <v>23</v>
      </c>
      <c r="F386" s="30" t="s">
        <v>29</v>
      </c>
      <c r="G386" s="30" t="s">
        <v>112</v>
      </c>
      <c r="H386" s="30" t="s">
        <v>997</v>
      </c>
      <c r="I386" s="140">
        <v>44516</v>
      </c>
      <c r="J386" s="30">
        <v>1</v>
      </c>
      <c r="K386" s="30">
        <v>47</v>
      </c>
      <c r="L386" s="30">
        <v>47</v>
      </c>
      <c r="M386" s="21">
        <v>2415864</v>
      </c>
    </row>
    <row r="387" spans="1:13" x14ac:dyDescent="0.25">
      <c r="A387" s="26">
        <v>144</v>
      </c>
      <c r="B387" s="30" t="s">
        <v>1881</v>
      </c>
      <c r="C387" s="26" t="s">
        <v>29</v>
      </c>
      <c r="D387" s="30" t="s">
        <v>815</v>
      </c>
      <c r="E387" s="30" t="s">
        <v>23</v>
      </c>
      <c r="F387" s="30" t="s">
        <v>29</v>
      </c>
      <c r="G387" s="30" t="s">
        <v>210</v>
      </c>
      <c r="H387" s="30" t="s">
        <v>1002</v>
      </c>
      <c r="I387" s="140">
        <v>44516</v>
      </c>
      <c r="J387" s="30">
        <v>6</v>
      </c>
      <c r="K387" s="30">
        <v>57</v>
      </c>
      <c r="L387" s="30">
        <v>57</v>
      </c>
      <c r="M387" s="21">
        <v>843279</v>
      </c>
    </row>
    <row r="388" spans="1:13" x14ac:dyDescent="0.25">
      <c r="A388" s="26">
        <v>145</v>
      </c>
      <c r="B388" s="30" t="s">
        <v>1882</v>
      </c>
      <c r="C388" s="26" t="s">
        <v>29</v>
      </c>
      <c r="D388" s="30" t="s">
        <v>1503</v>
      </c>
      <c r="E388" s="30" t="s">
        <v>23</v>
      </c>
      <c r="F388" s="30" t="s">
        <v>29</v>
      </c>
      <c r="G388" s="30" t="s">
        <v>60</v>
      </c>
      <c r="H388" s="30" t="s">
        <v>816</v>
      </c>
      <c r="I388" s="140">
        <v>44516</v>
      </c>
      <c r="J388" s="30">
        <v>2</v>
      </c>
      <c r="K388" s="30">
        <v>48</v>
      </c>
      <c r="L388" s="30">
        <v>48</v>
      </c>
      <c r="M388" s="21">
        <v>1033506</v>
      </c>
    </row>
    <row r="389" spans="1:13" x14ac:dyDescent="0.25">
      <c r="A389" s="26">
        <v>146</v>
      </c>
      <c r="B389" s="30" t="s">
        <v>1883</v>
      </c>
      <c r="C389" s="26" t="s">
        <v>29</v>
      </c>
      <c r="D389" s="30" t="s">
        <v>815</v>
      </c>
      <c r="E389" s="30" t="s">
        <v>23</v>
      </c>
      <c r="F389" s="30" t="s">
        <v>29</v>
      </c>
      <c r="G389" s="30" t="s">
        <v>76</v>
      </c>
      <c r="H389" s="30" t="s">
        <v>1122</v>
      </c>
      <c r="I389" s="140">
        <v>44516</v>
      </c>
      <c r="J389" s="30">
        <v>3</v>
      </c>
      <c r="K389" s="30">
        <v>18</v>
      </c>
      <c r="L389" s="30">
        <v>20</v>
      </c>
      <c r="M389" s="21">
        <v>537490</v>
      </c>
    </row>
    <row r="390" spans="1:13" x14ac:dyDescent="0.25">
      <c r="A390" s="26">
        <v>147</v>
      </c>
      <c r="B390" s="30" t="s">
        <v>1884</v>
      </c>
      <c r="C390" s="26" t="s">
        <v>29</v>
      </c>
      <c r="D390" s="30" t="s">
        <v>815</v>
      </c>
      <c r="E390" s="30" t="s">
        <v>23</v>
      </c>
      <c r="F390" s="30" t="s">
        <v>29</v>
      </c>
      <c r="G390" s="30" t="s">
        <v>76</v>
      </c>
      <c r="H390" s="30" t="s">
        <v>1122</v>
      </c>
      <c r="I390" s="140">
        <v>44517</v>
      </c>
      <c r="J390" s="30">
        <v>2</v>
      </c>
      <c r="K390" s="30">
        <v>21</v>
      </c>
      <c r="L390" s="30">
        <v>21</v>
      </c>
      <c r="M390" s="21">
        <v>563802</v>
      </c>
    </row>
    <row r="391" spans="1:13" x14ac:dyDescent="0.25">
      <c r="A391" s="26">
        <v>148</v>
      </c>
      <c r="B391" s="30" t="s">
        <v>1885</v>
      </c>
      <c r="C391" s="26" t="s">
        <v>29</v>
      </c>
      <c r="D391" s="30" t="s">
        <v>1503</v>
      </c>
      <c r="E391" s="30" t="s">
        <v>23</v>
      </c>
      <c r="F391" s="30" t="s">
        <v>29</v>
      </c>
      <c r="G391" s="30" t="s">
        <v>60</v>
      </c>
      <c r="H391" s="30" t="s">
        <v>453</v>
      </c>
      <c r="I391" s="140">
        <v>44517</v>
      </c>
      <c r="J391" s="30">
        <v>1</v>
      </c>
      <c r="K391" s="30">
        <v>49</v>
      </c>
      <c r="L391" s="30">
        <v>49</v>
      </c>
      <c r="M391" s="21">
        <v>1054803</v>
      </c>
    </row>
    <row r="392" spans="1:13" x14ac:dyDescent="0.25">
      <c r="A392" s="26">
        <v>149</v>
      </c>
      <c r="B392" s="30" t="s">
        <v>1886</v>
      </c>
      <c r="C392" s="26" t="s">
        <v>29</v>
      </c>
      <c r="D392" s="30" t="s">
        <v>1503</v>
      </c>
      <c r="E392" s="30" t="s">
        <v>23</v>
      </c>
      <c r="F392" s="30" t="s">
        <v>29</v>
      </c>
      <c r="G392" s="30" t="s">
        <v>1895</v>
      </c>
      <c r="H392" s="30" t="s">
        <v>1896</v>
      </c>
      <c r="I392" s="140">
        <v>44517</v>
      </c>
      <c r="J392" s="30">
        <v>1</v>
      </c>
      <c r="K392" s="30">
        <v>10</v>
      </c>
      <c r="L392" s="30">
        <v>10</v>
      </c>
      <c r="M392" s="21">
        <v>174720</v>
      </c>
    </row>
    <row r="393" spans="1:13" x14ac:dyDescent="0.25">
      <c r="A393" s="26">
        <v>150</v>
      </c>
      <c r="B393" s="30" t="s">
        <v>1887</v>
      </c>
      <c r="C393" s="26" t="s">
        <v>29</v>
      </c>
      <c r="D393" s="30" t="s">
        <v>815</v>
      </c>
      <c r="E393" s="30" t="s">
        <v>23</v>
      </c>
      <c r="F393" s="30" t="s">
        <v>29</v>
      </c>
      <c r="G393" s="30" t="s">
        <v>101</v>
      </c>
      <c r="H393" s="30" t="s">
        <v>102</v>
      </c>
      <c r="I393" s="140">
        <v>44517</v>
      </c>
      <c r="J393" s="30">
        <v>1</v>
      </c>
      <c r="K393" s="30">
        <v>7</v>
      </c>
      <c r="L393" s="30">
        <v>10</v>
      </c>
      <c r="M393" s="21">
        <v>461370</v>
      </c>
    </row>
    <row r="394" spans="1:13" x14ac:dyDescent="0.25">
      <c r="A394" s="26">
        <v>151</v>
      </c>
      <c r="B394" s="30" t="s">
        <v>1888</v>
      </c>
      <c r="C394" s="26" t="s">
        <v>29</v>
      </c>
      <c r="D394" s="30" t="s">
        <v>815</v>
      </c>
      <c r="E394" s="30" t="s">
        <v>23</v>
      </c>
      <c r="F394" s="30" t="s">
        <v>29</v>
      </c>
      <c r="G394" s="30" t="s">
        <v>210</v>
      </c>
      <c r="H394" s="30" t="s">
        <v>516</v>
      </c>
      <c r="I394" s="140">
        <v>44517</v>
      </c>
      <c r="J394" s="30">
        <v>1</v>
      </c>
      <c r="K394" s="30">
        <v>7</v>
      </c>
      <c r="L394" s="30">
        <v>10</v>
      </c>
      <c r="M394" s="21">
        <v>157220</v>
      </c>
    </row>
    <row r="395" spans="1:13" x14ac:dyDescent="0.25">
      <c r="A395" s="26">
        <v>152</v>
      </c>
      <c r="B395" s="30" t="s">
        <v>1889</v>
      </c>
      <c r="C395" s="26" t="s">
        <v>29</v>
      </c>
      <c r="D395" s="30" t="s">
        <v>815</v>
      </c>
      <c r="E395" s="30" t="s">
        <v>23</v>
      </c>
      <c r="F395" s="30" t="s">
        <v>29</v>
      </c>
      <c r="G395" s="30" t="s">
        <v>24</v>
      </c>
      <c r="H395" s="30" t="s">
        <v>93</v>
      </c>
      <c r="I395" s="140">
        <v>44517</v>
      </c>
      <c r="J395" s="30">
        <v>4</v>
      </c>
      <c r="K395" s="30">
        <v>65</v>
      </c>
      <c r="L395" s="30">
        <v>65</v>
      </c>
      <c r="M395" s="21">
        <v>1935055</v>
      </c>
    </row>
    <row r="396" spans="1:13" x14ac:dyDescent="0.25">
      <c r="A396" s="26">
        <v>153</v>
      </c>
      <c r="B396" s="30" t="s">
        <v>1890</v>
      </c>
      <c r="C396" s="26" t="s">
        <v>29</v>
      </c>
      <c r="D396" s="30" t="s">
        <v>631</v>
      </c>
      <c r="E396" s="30" t="s">
        <v>23</v>
      </c>
      <c r="F396" s="30" t="s">
        <v>29</v>
      </c>
      <c r="G396" s="30" t="s">
        <v>79</v>
      </c>
      <c r="H396" s="30" t="s">
        <v>89</v>
      </c>
      <c r="I396" s="140">
        <v>44517</v>
      </c>
      <c r="J396" s="30">
        <v>3</v>
      </c>
      <c r="K396" s="30">
        <v>29</v>
      </c>
      <c r="L396" s="30">
        <v>29</v>
      </c>
      <c r="M396" s="21">
        <v>598413</v>
      </c>
    </row>
    <row r="397" spans="1:13" x14ac:dyDescent="0.25">
      <c r="A397" s="26">
        <v>154</v>
      </c>
      <c r="B397" s="30" t="s">
        <v>1891</v>
      </c>
      <c r="C397" s="26" t="s">
        <v>29</v>
      </c>
      <c r="D397" s="30" t="s">
        <v>815</v>
      </c>
      <c r="E397" s="30" t="s">
        <v>23</v>
      </c>
      <c r="F397" s="30" t="s">
        <v>29</v>
      </c>
      <c r="G397" s="30" t="s">
        <v>281</v>
      </c>
      <c r="H397" s="30" t="s">
        <v>998</v>
      </c>
      <c r="I397" s="140">
        <v>44517</v>
      </c>
      <c r="J397" s="30">
        <v>3</v>
      </c>
      <c r="K397" s="30">
        <v>12</v>
      </c>
      <c r="L397" s="30">
        <v>12</v>
      </c>
      <c r="M397" s="21">
        <v>259014</v>
      </c>
    </row>
    <row r="398" spans="1:13" x14ac:dyDescent="0.25">
      <c r="A398" s="26">
        <v>155</v>
      </c>
      <c r="B398" s="30" t="s">
        <v>1892</v>
      </c>
      <c r="C398" s="26" t="s">
        <v>29</v>
      </c>
      <c r="D398" s="30" t="s">
        <v>815</v>
      </c>
      <c r="E398" s="30" t="s">
        <v>23</v>
      </c>
      <c r="F398" s="30" t="s">
        <v>29</v>
      </c>
      <c r="G398" s="30" t="s">
        <v>79</v>
      </c>
      <c r="H398" s="30" t="s">
        <v>725</v>
      </c>
      <c r="I398" s="140">
        <v>44517</v>
      </c>
      <c r="J398" s="30">
        <v>7</v>
      </c>
      <c r="K398" s="30">
        <v>207</v>
      </c>
      <c r="L398" s="30">
        <v>207</v>
      </c>
      <c r="M398" s="21">
        <v>4512879</v>
      </c>
    </row>
    <row r="399" spans="1:13" x14ac:dyDescent="0.25">
      <c r="A399" s="26">
        <v>156</v>
      </c>
      <c r="B399" s="30" t="s">
        <v>1893</v>
      </c>
      <c r="C399" s="26" t="s">
        <v>29</v>
      </c>
      <c r="D399" s="30" t="s">
        <v>815</v>
      </c>
      <c r="E399" s="30" t="s">
        <v>23</v>
      </c>
      <c r="F399" s="30" t="s">
        <v>29</v>
      </c>
      <c r="G399" s="30" t="s">
        <v>1197</v>
      </c>
      <c r="H399" s="30" t="s">
        <v>128</v>
      </c>
      <c r="I399" s="140">
        <v>44517</v>
      </c>
      <c r="J399" s="30">
        <v>2</v>
      </c>
      <c r="K399" s="30">
        <v>49</v>
      </c>
      <c r="L399" s="30">
        <v>49</v>
      </c>
      <c r="M399" s="21">
        <v>2769313</v>
      </c>
    </row>
    <row r="400" spans="1:13" x14ac:dyDescent="0.25">
      <c r="A400" s="26">
        <v>157</v>
      </c>
      <c r="B400" s="30" t="s">
        <v>1894</v>
      </c>
      <c r="C400" s="26" t="s">
        <v>29</v>
      </c>
      <c r="D400" s="30" t="s">
        <v>815</v>
      </c>
      <c r="E400" s="30" t="s">
        <v>23</v>
      </c>
      <c r="F400" s="30" t="s">
        <v>29</v>
      </c>
      <c r="G400" s="30" t="s">
        <v>50</v>
      </c>
      <c r="H400" s="30" t="s">
        <v>128</v>
      </c>
      <c r="I400" s="140">
        <v>44517</v>
      </c>
      <c r="J400" s="30">
        <v>2</v>
      </c>
      <c r="K400" s="30">
        <v>7</v>
      </c>
      <c r="L400" s="30">
        <v>10</v>
      </c>
      <c r="M400" s="21">
        <v>404720</v>
      </c>
    </row>
    <row r="401" spans="1:13" x14ac:dyDescent="0.25">
      <c r="A401" s="294" t="s">
        <v>772</v>
      </c>
      <c r="B401" s="294"/>
      <c r="C401" s="294"/>
      <c r="D401" s="294"/>
      <c r="E401" s="294"/>
      <c r="F401" s="294"/>
      <c r="G401" s="294"/>
      <c r="H401" s="294"/>
      <c r="I401" s="294"/>
      <c r="J401" s="294"/>
      <c r="K401" s="294"/>
      <c r="L401" s="294"/>
      <c r="M401" s="141">
        <f>SUM(M244:M400)</f>
        <v>234006242</v>
      </c>
    </row>
    <row r="403" spans="1:13" x14ac:dyDescent="0.25">
      <c r="A403" s="143" t="s">
        <v>843</v>
      </c>
      <c r="E403" s="142">
        <f>M4+M15+M56+M240</f>
        <v>399590210.19999999</v>
      </c>
    </row>
    <row r="404" spans="1:13" ht="16.5" x14ac:dyDescent="0.35">
      <c r="A404" s="143" t="s">
        <v>844</v>
      </c>
      <c r="E404" s="178">
        <f>M401</f>
        <v>234006242</v>
      </c>
    </row>
    <row r="405" spans="1:13" x14ac:dyDescent="0.25">
      <c r="A405" s="143" t="s">
        <v>772</v>
      </c>
      <c r="E405" s="142">
        <f>SUM(E403:E404)</f>
        <v>633596452.20000005</v>
      </c>
    </row>
    <row r="406" spans="1:13" ht="16.5" x14ac:dyDescent="0.35">
      <c r="A406" s="143" t="s">
        <v>1700</v>
      </c>
      <c r="E406" s="178">
        <v>20000000</v>
      </c>
    </row>
    <row r="407" spans="1:13" x14ac:dyDescent="0.25">
      <c r="E407" s="142">
        <f>E405-E406</f>
        <v>613596452.20000005</v>
      </c>
    </row>
    <row r="424" ht="14.25" customHeight="1" x14ac:dyDescent="0.25"/>
  </sheetData>
  <mergeCells count="10">
    <mergeCell ref="A242:M242"/>
    <mergeCell ref="A401:L401"/>
    <mergeCell ref="A1:M1"/>
    <mergeCell ref="A7:M7"/>
    <mergeCell ref="A4:L4"/>
    <mergeCell ref="A58:M58"/>
    <mergeCell ref="A240:L240"/>
    <mergeCell ref="A56:L56"/>
    <mergeCell ref="A17:M17"/>
    <mergeCell ref="A15:L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93" t="s">
        <v>1070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890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1005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1022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1071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1072</v>
      </c>
      <c r="I7" s="111">
        <v>44449</v>
      </c>
      <c r="J7" s="69">
        <v>1</v>
      </c>
      <c r="K7" s="182">
        <v>20</v>
      </c>
      <c r="L7" s="182">
        <v>20</v>
      </c>
      <c r="M7" s="21">
        <v>244460</v>
      </c>
    </row>
    <row r="8" spans="1:13" x14ac:dyDescent="0.25">
      <c r="A8" s="294" t="s">
        <v>772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141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41">
        <v>23734250</v>
      </c>
      <c r="S4" s="244" t="s">
        <v>131</v>
      </c>
      <c r="T4" s="247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42"/>
      <c r="S5" s="245"/>
      <c r="T5" s="248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42"/>
      <c r="S6" s="245"/>
      <c r="T6" s="248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42"/>
      <c r="S7" s="245"/>
      <c r="T7" s="248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43"/>
      <c r="S8" s="246"/>
      <c r="T8" s="249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50">
        <v>622391</v>
      </c>
      <c r="S39" s="252" t="s">
        <v>215</v>
      </c>
      <c r="T39" s="254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51"/>
      <c r="S40" s="253"/>
      <c r="T40" s="255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881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41">
        <v>7778180</v>
      </c>
      <c r="S8" s="244" t="s">
        <v>506</v>
      </c>
      <c r="T8" s="247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43"/>
      <c r="S9" s="246"/>
      <c r="T9" s="249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49" t="s">
        <v>523</v>
      </c>
      <c r="T10" s="150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49" t="s">
        <v>523</v>
      </c>
      <c r="T11" s="150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1" t="s">
        <v>523</v>
      </c>
      <c r="T12" s="150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2" t="s">
        <v>882</v>
      </c>
      <c r="T13" s="150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49" t="s">
        <v>523</v>
      </c>
      <c r="T14" s="150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49" t="s">
        <v>523</v>
      </c>
      <c r="T15" s="150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49" t="s">
        <v>523</v>
      </c>
      <c r="T16" s="150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49" t="s">
        <v>523</v>
      </c>
      <c r="T17" s="150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49" t="s">
        <v>523</v>
      </c>
      <c r="T18" s="150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59">
        <v>1102194</v>
      </c>
      <c r="S4" s="260" t="s">
        <v>504</v>
      </c>
      <c r="T4" s="261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59"/>
      <c r="S5" s="261"/>
      <c r="T5" s="261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56">
        <v>11505000</v>
      </c>
      <c r="S7" s="258" t="s">
        <v>557</v>
      </c>
      <c r="T7" s="257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56"/>
      <c r="S8" s="258"/>
      <c r="T8" s="257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56"/>
      <c r="S9" s="258"/>
      <c r="T9" s="257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56"/>
      <c r="S10" s="258"/>
      <c r="T10" s="257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56"/>
      <c r="S11" s="258"/>
      <c r="T11" s="257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56"/>
      <c r="S12" s="258"/>
      <c r="T12" s="257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56">
        <v>1925425</v>
      </c>
      <c r="S13" s="258" t="s">
        <v>522</v>
      </c>
      <c r="T13" s="257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56"/>
      <c r="S14" s="257"/>
      <c r="T14" s="257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5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5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56">
        <v>6195544</v>
      </c>
      <c r="S40" s="244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56"/>
      <c r="S41" s="246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79" t="s">
        <v>1004</v>
      </c>
      <c r="T54" s="145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56">
        <v>603240</v>
      </c>
      <c r="S65" s="257" t="s">
        <v>27</v>
      </c>
      <c r="T65" s="257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56"/>
      <c r="S66" s="257"/>
      <c r="T66" s="257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56">
        <v>422266</v>
      </c>
      <c r="S70" s="258" t="s">
        <v>624</v>
      </c>
      <c r="T70" s="257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56"/>
      <c r="S71" s="258"/>
      <c r="T71" s="257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M1" activePane="topRight" state="frozen"/>
      <selection pane="topRight" activeCell="Y21" sqref="Y2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41">
        <v>2255290</v>
      </c>
      <c r="S32" s="262" t="s">
        <v>689</v>
      </c>
      <c r="T32" s="241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43"/>
      <c r="S33" s="263"/>
      <c r="T33" s="243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883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883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880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883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1025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883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8"/>
  <sheetViews>
    <sheetView workbookViewId="0">
      <pane xSplit="4" topLeftCell="L1" activePane="topRight" state="frozen"/>
      <selection pane="topRight" activeCell="R19" sqref="R19:R11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1069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1069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1069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4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1069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883</v>
      </c>
      <c r="T8" s="21" t="s">
        <v>27</v>
      </c>
      <c r="U8" s="30"/>
      <c r="V8" s="30"/>
    </row>
    <row r="9" spans="1:22" hidden="1" x14ac:dyDescent="0.25">
      <c r="A9" s="26">
        <v>8</v>
      </c>
      <c r="B9" s="18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883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1069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961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1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1004</v>
      </c>
      <c r="T23" s="21" t="s">
        <v>27</v>
      </c>
      <c r="U23" s="30"/>
      <c r="V23" s="30"/>
      <c r="W23" s="79" t="s">
        <v>1024</v>
      </c>
    </row>
    <row r="24" spans="1:23" hidden="1" x14ac:dyDescent="0.25">
      <c r="A24" s="26">
        <v>23</v>
      </c>
      <c r="B24" s="181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1004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1069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1069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1069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1069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1069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8" t="s">
        <v>783</v>
      </c>
      <c r="C35" s="144" t="s">
        <v>29</v>
      </c>
      <c r="D35" s="87" t="s">
        <v>574</v>
      </c>
      <c r="E35" s="87" t="s">
        <v>23</v>
      </c>
      <c r="F35" s="146" t="s">
        <v>29</v>
      </c>
      <c r="G35" s="147" t="s">
        <v>184</v>
      </c>
      <c r="H35" s="147" t="s">
        <v>219</v>
      </c>
      <c r="I35" s="92">
        <v>44426</v>
      </c>
      <c r="J35" s="147">
        <v>1</v>
      </c>
      <c r="K35" s="147">
        <v>19</v>
      </c>
      <c r="L35" s="147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961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961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961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5" t="s">
        <v>1508</v>
      </c>
      <c r="S42" s="214" t="s">
        <v>1509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5" t="s">
        <v>1508</v>
      </c>
      <c r="S43" s="214" t="s">
        <v>1509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5" t="s">
        <v>1508</v>
      </c>
      <c r="S44" s="214" t="s">
        <v>1509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5" t="s">
        <v>1508</v>
      </c>
      <c r="S45" s="214" t="s">
        <v>1509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5" t="s">
        <v>1508</v>
      </c>
      <c r="S46" s="214" t="s">
        <v>1509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5" t="s">
        <v>1508</v>
      </c>
      <c r="S47" s="214" t="s">
        <v>1509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5" t="s">
        <v>1508</v>
      </c>
      <c r="S48" s="214" t="s">
        <v>1509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5" t="s">
        <v>1508</v>
      </c>
      <c r="S49" s="214" t="s">
        <v>1509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5" t="s">
        <v>1508</v>
      </c>
      <c r="S50" s="214" t="s">
        <v>1509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5" t="s">
        <v>1508</v>
      </c>
      <c r="S51" s="214" t="s">
        <v>1509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5" t="s">
        <v>1508</v>
      </c>
      <c r="S52" s="214" t="s">
        <v>1509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5" t="s">
        <v>1508</v>
      </c>
      <c r="S53" s="214" t="s">
        <v>1509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5" t="s">
        <v>1508</v>
      </c>
      <c r="S54" s="214" t="s">
        <v>1509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5" t="s">
        <v>1508</v>
      </c>
      <c r="S55" s="214" t="s">
        <v>1509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5" t="s">
        <v>1508</v>
      </c>
      <c r="S56" s="214" t="s">
        <v>1509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5" t="s">
        <v>1508</v>
      </c>
      <c r="S57" s="214" t="s">
        <v>1509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870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1069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1069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5" t="s">
        <v>1508</v>
      </c>
      <c r="S62" s="214" t="s">
        <v>1509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1069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1069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961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961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961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5" t="s">
        <v>1508</v>
      </c>
      <c r="S69" s="214" t="s">
        <v>1509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1069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860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860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860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860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860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860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860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1069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1069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5" t="s">
        <v>1508</v>
      </c>
      <c r="S80" s="214" t="s">
        <v>1509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5" t="s">
        <v>1508</v>
      </c>
      <c r="S81" s="214" t="s">
        <v>1509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5" t="s">
        <v>1508</v>
      </c>
      <c r="S82" s="214" t="s">
        <v>1509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960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940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940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940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940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940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940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862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864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863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960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5" t="s">
        <v>1508</v>
      </c>
      <c r="S93" s="214" t="s">
        <v>1509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5" t="s">
        <v>1508</v>
      </c>
      <c r="S94" s="214" t="s">
        <v>1509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861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1069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865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1069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866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1069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867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1069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868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1069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869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1069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871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960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872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873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1069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874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1069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875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879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1476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876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1069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877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878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960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884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5" t="s">
        <v>1508</v>
      </c>
      <c r="S109" s="214" t="s">
        <v>1509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885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5" t="s">
        <v>1508</v>
      </c>
      <c r="S110" s="214" t="s">
        <v>1509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886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887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5" t="s">
        <v>1508</v>
      </c>
      <c r="S112" s="214" t="s">
        <v>1509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888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5" t="s">
        <v>1508</v>
      </c>
      <c r="S113" s="214" t="s">
        <v>1509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6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topLeftCell="A205" zoomScaleNormal="100" workbookViewId="0">
      <pane xSplit="4" topLeftCell="J1" activePane="topRight" state="frozen"/>
      <selection pane="topRight" activeCell="Q5" sqref="Q5:Q23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hidden="1" x14ac:dyDescent="0.25">
      <c r="A2" s="26">
        <v>1</v>
      </c>
      <c r="B2" s="30" t="s">
        <v>941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5" t="s">
        <v>1508</v>
      </c>
      <c r="S2" s="214" t="s">
        <v>1509</v>
      </c>
      <c r="T2" s="122" t="s">
        <v>27</v>
      </c>
      <c r="U2" s="30"/>
      <c r="V2" s="38"/>
    </row>
    <row r="3" spans="1:22" ht="30" hidden="1" x14ac:dyDescent="0.25">
      <c r="A3" s="26">
        <v>2</v>
      </c>
      <c r="B3" s="30" t="s">
        <v>942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5" t="s">
        <v>1508</v>
      </c>
      <c r="S3" s="214" t="s">
        <v>1509</v>
      </c>
      <c r="T3" s="122" t="s">
        <v>27</v>
      </c>
      <c r="U3" s="30"/>
      <c r="V3" s="38"/>
    </row>
    <row r="4" spans="1:22" ht="30" hidden="1" x14ac:dyDescent="0.25">
      <c r="A4" s="26">
        <v>3</v>
      </c>
      <c r="B4" s="30" t="s">
        <v>943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5" t="s">
        <v>1508</v>
      </c>
      <c r="S4" s="214" t="s">
        <v>1509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944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hidden="1" x14ac:dyDescent="0.25">
      <c r="A6" s="26">
        <v>5</v>
      </c>
      <c r="B6" s="30" t="s">
        <v>945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5" t="s">
        <v>1508</v>
      </c>
      <c r="S6" s="214" t="s">
        <v>1509</v>
      </c>
      <c r="T6" s="122" t="s">
        <v>27</v>
      </c>
      <c r="U6" s="30"/>
      <c r="V6" s="38"/>
    </row>
    <row r="7" spans="1:22" hidden="1" x14ac:dyDescent="0.25">
      <c r="A7" s="26">
        <v>6</v>
      </c>
      <c r="B7" s="30" t="s">
        <v>946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1279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947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1279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948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957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1279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949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1279</v>
      </c>
      <c r="T10" s="122" t="s">
        <v>27</v>
      </c>
      <c r="U10" s="30"/>
      <c r="V10" s="38"/>
    </row>
    <row r="11" spans="1:22" ht="30" hidden="1" x14ac:dyDescent="0.25">
      <c r="A11" s="26">
        <v>10</v>
      </c>
      <c r="B11" s="30" t="s">
        <v>950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5" t="s">
        <v>1508</v>
      </c>
      <c r="S11" s="214" t="s">
        <v>1509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951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958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hidden="1" x14ac:dyDescent="0.25">
      <c r="A13" s="26">
        <v>12</v>
      </c>
      <c r="B13" s="30" t="s">
        <v>952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5" t="s">
        <v>1508</v>
      </c>
      <c r="S13" s="214" t="s">
        <v>1509</v>
      </c>
      <c r="T13" s="122" t="s">
        <v>27</v>
      </c>
      <c r="U13" s="30"/>
      <c r="V13" s="38"/>
    </row>
    <row r="14" spans="1:22" hidden="1" x14ac:dyDescent="0.25">
      <c r="A14" s="26">
        <v>13</v>
      </c>
      <c r="B14" s="30" t="s">
        <v>953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1279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954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1279</v>
      </c>
      <c r="T15" s="122" t="s">
        <v>27</v>
      </c>
      <c r="U15" s="30"/>
      <c r="V15" s="38"/>
    </row>
    <row r="16" spans="1:22" ht="30" hidden="1" x14ac:dyDescent="0.25">
      <c r="A16" s="26">
        <v>15</v>
      </c>
      <c r="B16" s="30" t="s">
        <v>955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5" t="s">
        <v>1508</v>
      </c>
      <c r="S16" s="214" t="s">
        <v>1509</v>
      </c>
      <c r="T16" s="122" t="s">
        <v>27</v>
      </c>
      <c r="U16" s="30"/>
      <c r="V16" s="38"/>
    </row>
    <row r="17" spans="1:22" ht="30" hidden="1" x14ac:dyDescent="0.25">
      <c r="A17" s="26">
        <v>16</v>
      </c>
      <c r="B17" s="30" t="s">
        <v>956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5" t="s">
        <v>1508</v>
      </c>
      <c r="S17" s="214" t="s">
        <v>1509</v>
      </c>
      <c r="T17" s="122" t="s">
        <v>27</v>
      </c>
      <c r="U17" s="30"/>
      <c r="V17" s="38"/>
    </row>
    <row r="18" spans="1:22" hidden="1" x14ac:dyDescent="0.25">
      <c r="A18" s="26">
        <v>17</v>
      </c>
      <c r="B18" s="30" t="s">
        <v>1040</v>
      </c>
      <c r="C18" s="26" t="s">
        <v>21</v>
      </c>
      <c r="D18" s="37" t="s">
        <v>1041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960</v>
      </c>
      <c r="T18" s="122" t="s">
        <v>27</v>
      </c>
      <c r="U18" s="30"/>
      <c r="V18" s="38"/>
    </row>
    <row r="19" spans="1:22" ht="30" hidden="1" x14ac:dyDescent="0.25">
      <c r="A19" s="26">
        <v>18</v>
      </c>
      <c r="B19" s="30" t="s">
        <v>962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217" t="s">
        <v>1582</v>
      </c>
      <c r="S19" s="217" t="s">
        <v>1583</v>
      </c>
      <c r="T19" s="122" t="s">
        <v>27</v>
      </c>
      <c r="U19" s="30"/>
      <c r="V19" s="38"/>
    </row>
    <row r="20" spans="1:22" ht="15" hidden="1" customHeight="1" x14ac:dyDescent="0.25">
      <c r="A20" s="26">
        <v>19</v>
      </c>
      <c r="B20" s="30" t="s">
        <v>963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1067</v>
      </c>
      <c r="T20" s="122" t="s">
        <v>27</v>
      </c>
      <c r="U20" s="30"/>
      <c r="V20" s="38"/>
    </row>
    <row r="21" spans="1:22" ht="30" hidden="1" x14ac:dyDescent="0.25">
      <c r="A21" s="26">
        <v>20</v>
      </c>
      <c r="B21" s="30" t="s">
        <v>964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997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217" t="s">
        <v>1582</v>
      </c>
      <c r="S21" s="217" t="s">
        <v>1583</v>
      </c>
      <c r="T21" s="122" t="s">
        <v>27</v>
      </c>
      <c r="U21" s="30"/>
      <c r="V21" s="38"/>
    </row>
    <row r="22" spans="1:22" ht="30" hidden="1" x14ac:dyDescent="0.25">
      <c r="A22" s="26">
        <v>21</v>
      </c>
      <c r="B22" s="30" t="s">
        <v>965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217" t="s">
        <v>1582</v>
      </c>
      <c r="S22" s="217" t="s">
        <v>1583</v>
      </c>
      <c r="T22" s="122" t="s">
        <v>27</v>
      </c>
      <c r="U22" s="30"/>
      <c r="V22" s="38"/>
    </row>
    <row r="23" spans="1:22" ht="30" hidden="1" x14ac:dyDescent="0.25">
      <c r="A23" s="26">
        <v>22</v>
      </c>
      <c r="B23" s="30" t="s">
        <v>966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998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217" t="s">
        <v>1582</v>
      </c>
      <c r="S23" s="217" t="s">
        <v>1583</v>
      </c>
      <c r="T23" s="122" t="s">
        <v>27</v>
      </c>
      <c r="U23" s="30"/>
      <c r="V23" s="38"/>
    </row>
    <row r="24" spans="1:22" ht="30" hidden="1" x14ac:dyDescent="0.25">
      <c r="A24" s="26">
        <v>23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217" t="s">
        <v>1582</v>
      </c>
      <c r="S24" s="217" t="s">
        <v>1583</v>
      </c>
      <c r="T24" s="122" t="s">
        <v>27</v>
      </c>
      <c r="U24" s="30"/>
      <c r="V24" s="38"/>
    </row>
    <row r="25" spans="1:22" ht="30" hidden="1" x14ac:dyDescent="0.25">
      <c r="A25" s="26">
        <v>24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217" t="s">
        <v>1582</v>
      </c>
      <c r="S25" s="217" t="s">
        <v>1583</v>
      </c>
      <c r="T25" s="122" t="s">
        <v>27</v>
      </c>
      <c r="U25" s="30"/>
      <c r="V25" s="38"/>
    </row>
    <row r="26" spans="1:22" hidden="1" x14ac:dyDescent="0.25">
      <c r="A26" s="26">
        <v>25</v>
      </c>
      <c r="B26" s="30" t="s">
        <v>969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1279</v>
      </c>
      <c r="T26" s="122" t="s">
        <v>27</v>
      </c>
      <c r="U26" s="30"/>
      <c r="V26" s="38"/>
    </row>
    <row r="27" spans="1:22" ht="30" hidden="1" x14ac:dyDescent="0.25">
      <c r="A27" s="26">
        <v>26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217" t="s">
        <v>1582</v>
      </c>
      <c r="S27" s="217" t="s">
        <v>1583</v>
      </c>
      <c r="T27" s="122" t="s">
        <v>27</v>
      </c>
      <c r="U27" s="30"/>
      <c r="V27" s="38"/>
    </row>
    <row r="28" spans="1:22" hidden="1" x14ac:dyDescent="0.25">
      <c r="A28" s="26">
        <v>27</v>
      </c>
      <c r="B28" s="30" t="s">
        <v>971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957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1279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972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1279</v>
      </c>
      <c r="T29" s="122" t="s">
        <v>27</v>
      </c>
      <c r="U29" s="30"/>
      <c r="V29" s="38"/>
    </row>
    <row r="30" spans="1:22" ht="30" hidden="1" x14ac:dyDescent="0.25">
      <c r="A30" s="26">
        <v>29</v>
      </c>
      <c r="B30" s="30" t="s">
        <v>973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217" t="s">
        <v>1582</v>
      </c>
      <c r="S30" s="217" t="s">
        <v>1583</v>
      </c>
      <c r="T30" s="122" t="s">
        <v>27</v>
      </c>
      <c r="U30" s="30"/>
      <c r="V30" s="38"/>
    </row>
    <row r="31" spans="1:22" hidden="1" x14ac:dyDescent="0.25">
      <c r="A31" s="26">
        <v>30</v>
      </c>
      <c r="B31" s="30" t="s">
        <v>974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1279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1042</v>
      </c>
      <c r="C32" s="26" t="s">
        <v>21</v>
      </c>
      <c r="D32" s="37" t="s">
        <v>1043</v>
      </c>
      <c r="E32" s="30" t="s">
        <v>1001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1044</v>
      </c>
      <c r="T32" s="130" t="s">
        <v>27</v>
      </c>
      <c r="U32" s="30"/>
      <c r="V32" s="38"/>
    </row>
    <row r="33" spans="1:23" ht="30" hidden="1" x14ac:dyDescent="0.25">
      <c r="A33" s="26">
        <v>32</v>
      </c>
      <c r="B33" s="30" t="s">
        <v>975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217" t="s">
        <v>1582</v>
      </c>
      <c r="S33" s="217" t="s">
        <v>1583</v>
      </c>
      <c r="T33" s="122" t="s">
        <v>27</v>
      </c>
      <c r="U33" s="30"/>
      <c r="V33" s="38"/>
    </row>
    <row r="34" spans="1:23" ht="15" hidden="1" customHeight="1" x14ac:dyDescent="0.25">
      <c r="A34" s="26">
        <v>33</v>
      </c>
      <c r="B34" s="30" t="s">
        <v>976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999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1067</v>
      </c>
      <c r="T34" s="122" t="s">
        <v>27</v>
      </c>
      <c r="U34" s="30"/>
      <c r="V34" s="38"/>
    </row>
    <row r="35" spans="1:23" ht="30" hidden="1" x14ac:dyDescent="0.25">
      <c r="A35" s="26">
        <v>34</v>
      </c>
      <c r="B35" s="30" t="s">
        <v>977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217" t="s">
        <v>1582</v>
      </c>
      <c r="S35" s="217" t="s">
        <v>1583</v>
      </c>
      <c r="T35" s="122" t="s">
        <v>27</v>
      </c>
      <c r="U35" s="30"/>
      <c r="V35" s="38"/>
    </row>
    <row r="36" spans="1:23" ht="30" hidden="1" x14ac:dyDescent="0.25">
      <c r="A36" s="26">
        <v>35</v>
      </c>
      <c r="B36" s="30" t="s">
        <v>978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217" t="s">
        <v>1582</v>
      </c>
      <c r="S36" s="217" t="s">
        <v>1583</v>
      </c>
      <c r="T36" s="122" t="s">
        <v>27</v>
      </c>
      <c r="U36" s="30"/>
      <c r="V36" s="38"/>
    </row>
    <row r="37" spans="1:23" hidden="1" x14ac:dyDescent="0.25">
      <c r="A37" s="26">
        <v>36</v>
      </c>
      <c r="B37" s="30" t="s">
        <v>979</v>
      </c>
      <c r="C37" s="26" t="s">
        <v>29</v>
      </c>
      <c r="D37" s="30" t="s">
        <v>1000</v>
      </c>
      <c r="E37" s="30" t="s">
        <v>1001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1100</v>
      </c>
      <c r="S37" s="122" t="s">
        <v>1100</v>
      </c>
      <c r="T37" s="122" t="s">
        <v>1100</v>
      </c>
      <c r="U37" s="30"/>
      <c r="V37" s="38"/>
      <c r="W37" s="79" t="s">
        <v>1101</v>
      </c>
    </row>
    <row r="38" spans="1:23" ht="30" hidden="1" x14ac:dyDescent="0.25">
      <c r="A38" s="26">
        <v>37</v>
      </c>
      <c r="B38" s="30" t="s">
        <v>980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217" t="s">
        <v>1582</v>
      </c>
      <c r="S38" s="217" t="s">
        <v>1583</v>
      </c>
      <c r="T38" s="122" t="s">
        <v>27</v>
      </c>
      <c r="U38" s="30"/>
      <c r="V38" s="38"/>
    </row>
    <row r="39" spans="1:23" x14ac:dyDescent="0.25">
      <c r="A39" s="26">
        <v>38</v>
      </c>
      <c r="B39" s="30" t="s">
        <v>981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ht="30" hidden="1" x14ac:dyDescent="0.25">
      <c r="A41" s="26">
        <v>40</v>
      </c>
      <c r="B41" s="30" t="s">
        <v>983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217" t="s">
        <v>1582</v>
      </c>
      <c r="S41" s="217" t="s">
        <v>1583</v>
      </c>
      <c r="T41" s="122" t="s">
        <v>27</v>
      </c>
      <c r="U41" s="30"/>
      <c r="V41" s="38"/>
    </row>
    <row r="42" spans="1:23" ht="30" hidden="1" x14ac:dyDescent="0.25">
      <c r="A42" s="26">
        <v>41</v>
      </c>
      <c r="B42" s="30" t="s">
        <v>984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998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217" t="s">
        <v>1582</v>
      </c>
      <c r="S42" s="217" t="s">
        <v>1583</v>
      </c>
      <c r="T42" s="122" t="s">
        <v>27</v>
      </c>
      <c r="U42" s="30"/>
      <c r="V42" s="38"/>
    </row>
    <row r="43" spans="1:23" ht="30" hidden="1" x14ac:dyDescent="0.25">
      <c r="A43" s="26">
        <v>42</v>
      </c>
      <c r="B43" s="30" t="s">
        <v>985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217" t="s">
        <v>1582</v>
      </c>
      <c r="S43" s="217" t="s">
        <v>1583</v>
      </c>
      <c r="T43" s="122" t="s">
        <v>27</v>
      </c>
      <c r="U43" s="30"/>
      <c r="V43" s="38"/>
    </row>
    <row r="44" spans="1:23" ht="30" hidden="1" x14ac:dyDescent="0.25">
      <c r="A44" s="26">
        <v>43</v>
      </c>
      <c r="B44" s="30" t="s">
        <v>986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217" t="s">
        <v>1582</v>
      </c>
      <c r="S44" s="217" t="s">
        <v>1583</v>
      </c>
      <c r="T44" s="122" t="s">
        <v>27</v>
      </c>
      <c r="U44" s="30"/>
      <c r="V44" s="38"/>
    </row>
    <row r="45" spans="1:23" hidden="1" x14ac:dyDescent="0.25">
      <c r="A45" s="26">
        <v>44</v>
      </c>
      <c r="B45" s="30" t="s">
        <v>1045</v>
      </c>
      <c r="C45" s="26" t="s">
        <v>21</v>
      </c>
      <c r="D45" s="37" t="s">
        <v>1046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1004</v>
      </c>
      <c r="T45" s="122" t="s">
        <v>27</v>
      </c>
      <c r="U45" s="30"/>
      <c r="V45" s="38"/>
    </row>
    <row r="46" spans="1:23" ht="30" hidden="1" x14ac:dyDescent="0.25">
      <c r="A46" s="26">
        <v>45</v>
      </c>
      <c r="B46" s="30" t="s">
        <v>987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217" t="s">
        <v>1582</v>
      </c>
      <c r="S46" s="217" t="s">
        <v>1583</v>
      </c>
      <c r="T46" s="122" t="s">
        <v>27</v>
      </c>
      <c r="U46" s="30"/>
      <c r="V46" s="38"/>
    </row>
    <row r="47" spans="1:23" ht="30" hidden="1" x14ac:dyDescent="0.25">
      <c r="A47" s="26">
        <v>46</v>
      </c>
      <c r="B47" s="30" t="s">
        <v>988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217" t="s">
        <v>1582</v>
      </c>
      <c r="S47" s="217" t="s">
        <v>1583</v>
      </c>
      <c r="T47" s="122" t="s">
        <v>27</v>
      </c>
      <c r="U47" s="30"/>
      <c r="V47" s="38"/>
    </row>
    <row r="48" spans="1:23" hidden="1" x14ac:dyDescent="0.25">
      <c r="A48" s="26">
        <v>47</v>
      </c>
      <c r="B48" s="30" t="s">
        <v>989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1506</v>
      </c>
      <c r="T48" s="122" t="s">
        <v>27</v>
      </c>
      <c r="U48" s="30"/>
      <c r="V48" s="38"/>
    </row>
    <row r="49" spans="1:22" ht="30" hidden="1" x14ac:dyDescent="0.25">
      <c r="A49" s="26">
        <v>48</v>
      </c>
      <c r="B49" s="30" t="s">
        <v>990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217" t="s">
        <v>1582</v>
      </c>
      <c r="S49" s="217" t="s">
        <v>1583</v>
      </c>
      <c r="T49" s="122" t="s">
        <v>27</v>
      </c>
      <c r="U49" s="30"/>
      <c r="V49" s="38"/>
    </row>
    <row r="50" spans="1:22" hidden="1" x14ac:dyDescent="0.25">
      <c r="A50" s="26">
        <v>49</v>
      </c>
      <c r="B50" s="30" t="s">
        <v>991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1279</v>
      </c>
      <c r="T50" s="122" t="s">
        <v>27</v>
      </c>
      <c r="U50" s="30"/>
      <c r="V50" s="38"/>
    </row>
    <row r="51" spans="1:22" ht="30" hidden="1" x14ac:dyDescent="0.25">
      <c r="A51" s="26">
        <v>50</v>
      </c>
      <c r="B51" s="30" t="s">
        <v>992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1002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217" t="s">
        <v>1582</v>
      </c>
      <c r="S51" s="217" t="s">
        <v>1583</v>
      </c>
      <c r="T51" s="122" t="s">
        <v>27</v>
      </c>
      <c r="U51" s="30"/>
      <c r="V51" s="38"/>
    </row>
    <row r="52" spans="1:22" ht="30" hidden="1" x14ac:dyDescent="0.25">
      <c r="A52" s="26">
        <v>51</v>
      </c>
      <c r="B52" s="30" t="s">
        <v>993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217" t="s">
        <v>1582</v>
      </c>
      <c r="S52" s="217" t="s">
        <v>1583</v>
      </c>
      <c r="T52" s="122" t="s">
        <v>27</v>
      </c>
      <c r="U52" s="30"/>
      <c r="V52" s="38"/>
    </row>
    <row r="53" spans="1:22" hidden="1" x14ac:dyDescent="0.25">
      <c r="A53" s="26">
        <v>52</v>
      </c>
      <c r="B53" s="30" t="s">
        <v>994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1067</v>
      </c>
      <c r="T53" s="183" t="s">
        <v>27</v>
      </c>
      <c r="U53" s="30"/>
      <c r="V53" s="38"/>
    </row>
    <row r="54" spans="1:22" ht="30" hidden="1" x14ac:dyDescent="0.25">
      <c r="A54" s="26">
        <v>53</v>
      </c>
      <c r="B54" s="30" t="s">
        <v>995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1003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217" t="s">
        <v>1582</v>
      </c>
      <c r="S54" s="217" t="s">
        <v>1583</v>
      </c>
      <c r="T54" s="122" t="s">
        <v>27</v>
      </c>
      <c r="U54" s="30"/>
      <c r="V54" s="38"/>
    </row>
    <row r="55" spans="1:22" ht="27" hidden="1" customHeight="1" x14ac:dyDescent="0.25">
      <c r="A55" s="26">
        <v>54</v>
      </c>
      <c r="B55" s="30" t="s">
        <v>996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217" t="s">
        <v>1582</v>
      </c>
      <c r="S55" s="217" t="s">
        <v>1583</v>
      </c>
      <c r="T55" s="122" t="s">
        <v>27</v>
      </c>
      <c r="U55" s="30"/>
      <c r="V55" s="38"/>
    </row>
    <row r="56" spans="1:22" ht="15" customHeight="1" x14ac:dyDescent="0.25">
      <c r="A56" s="26">
        <v>55</v>
      </c>
      <c r="B56" s="30" t="s">
        <v>1005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1022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1006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1067</v>
      </c>
      <c r="T57" s="183" t="s">
        <v>27</v>
      </c>
      <c r="U57" s="30"/>
      <c r="V57" s="38"/>
    </row>
    <row r="58" spans="1:22" ht="30" hidden="1" x14ac:dyDescent="0.25">
      <c r="A58" s="26">
        <v>57</v>
      </c>
      <c r="B58" s="30" t="s">
        <v>1007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217" t="s">
        <v>1582</v>
      </c>
      <c r="S58" s="217" t="s">
        <v>1583</v>
      </c>
      <c r="T58" s="122" t="s">
        <v>27</v>
      </c>
      <c r="U58" s="30"/>
      <c r="V58" s="38"/>
    </row>
    <row r="59" spans="1:22" ht="30" hidden="1" x14ac:dyDescent="0.25">
      <c r="A59" s="26">
        <v>58</v>
      </c>
      <c r="B59" s="30" t="s">
        <v>1008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217" t="s">
        <v>1582</v>
      </c>
      <c r="S59" s="217" t="s">
        <v>1583</v>
      </c>
      <c r="T59" s="122" t="s">
        <v>27</v>
      </c>
      <c r="U59" s="30"/>
      <c r="V59" s="38"/>
    </row>
    <row r="60" spans="1:22" hidden="1" x14ac:dyDescent="0.25">
      <c r="A60" s="26">
        <v>59</v>
      </c>
      <c r="B60" s="30" t="s">
        <v>1009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56">
        <v>23739450</v>
      </c>
      <c r="S60" s="264" t="s">
        <v>1068</v>
      </c>
      <c r="T60" s="256" t="s">
        <v>27</v>
      </c>
      <c r="U60" s="257" t="s">
        <v>1066</v>
      </c>
      <c r="V60" s="38"/>
    </row>
    <row r="61" spans="1:22" hidden="1" x14ac:dyDescent="0.25">
      <c r="A61" s="26">
        <v>60</v>
      </c>
      <c r="B61" s="30" t="s">
        <v>1010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56"/>
      <c r="S61" s="265"/>
      <c r="T61" s="256"/>
      <c r="U61" s="257"/>
      <c r="V61" s="38"/>
    </row>
    <row r="62" spans="1:22" hidden="1" x14ac:dyDescent="0.25">
      <c r="A62" s="26">
        <v>61</v>
      </c>
      <c r="B62" s="30" t="s">
        <v>1011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56"/>
      <c r="S62" s="265"/>
      <c r="T62" s="256"/>
      <c r="U62" s="257"/>
      <c r="V62" s="38"/>
    </row>
    <row r="63" spans="1:22" hidden="1" x14ac:dyDescent="0.25">
      <c r="A63" s="26">
        <v>62</v>
      </c>
      <c r="B63" s="30" t="s">
        <v>1012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56">
        <v>30413395</v>
      </c>
      <c r="S63" s="265"/>
      <c r="T63" s="256"/>
      <c r="U63" s="257"/>
      <c r="V63" s="38"/>
    </row>
    <row r="64" spans="1:22" hidden="1" x14ac:dyDescent="0.25">
      <c r="A64" s="26">
        <v>63</v>
      </c>
      <c r="B64" s="30" t="s">
        <v>1013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56"/>
      <c r="S64" s="265"/>
      <c r="T64" s="256"/>
      <c r="U64" s="257"/>
      <c r="V64" s="38"/>
    </row>
    <row r="65" spans="1:22" hidden="1" x14ac:dyDescent="0.25">
      <c r="A65" s="26">
        <v>64</v>
      </c>
      <c r="B65" s="30" t="s">
        <v>1014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1067</v>
      </c>
      <c r="T65" s="183" t="s">
        <v>27</v>
      </c>
      <c r="U65" s="30"/>
      <c r="V65" s="38"/>
    </row>
    <row r="66" spans="1:22" hidden="1" x14ac:dyDescent="0.25">
      <c r="A66" s="26">
        <v>65</v>
      </c>
      <c r="B66" s="30" t="s">
        <v>1015</v>
      </c>
      <c r="C66" s="26" t="s">
        <v>29</v>
      </c>
      <c r="D66" s="30" t="s">
        <v>1023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1027</v>
      </c>
      <c r="T66" s="122" t="s">
        <v>27</v>
      </c>
      <c r="U66" s="30"/>
      <c r="V66" s="38"/>
    </row>
    <row r="67" spans="1:22" ht="30" hidden="1" x14ac:dyDescent="0.25">
      <c r="A67" s="26">
        <v>66</v>
      </c>
      <c r="B67" s="30" t="s">
        <v>1016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217" t="s">
        <v>1582</v>
      </c>
      <c r="S67" s="217" t="s">
        <v>1583</v>
      </c>
      <c r="T67" s="122" t="s">
        <v>27</v>
      </c>
      <c r="U67" s="30"/>
      <c r="V67" s="38"/>
    </row>
    <row r="68" spans="1:22" ht="30" hidden="1" x14ac:dyDescent="0.25">
      <c r="A68" s="26">
        <v>67</v>
      </c>
      <c r="B68" s="30" t="s">
        <v>1017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217" t="s">
        <v>1582</v>
      </c>
      <c r="S68" s="217" t="s">
        <v>1583</v>
      </c>
      <c r="T68" s="122" t="s">
        <v>27</v>
      </c>
      <c r="U68" s="30"/>
      <c r="V68" s="38"/>
    </row>
    <row r="69" spans="1:22" ht="30" hidden="1" x14ac:dyDescent="0.25">
      <c r="A69" s="26">
        <v>68</v>
      </c>
      <c r="B69" s="30" t="s">
        <v>1018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217" t="s">
        <v>1582</v>
      </c>
      <c r="S69" s="217" t="s">
        <v>1583</v>
      </c>
      <c r="T69" s="122" t="s">
        <v>27</v>
      </c>
      <c r="U69" s="30"/>
      <c r="V69" s="38"/>
    </row>
    <row r="70" spans="1:22" ht="30" hidden="1" x14ac:dyDescent="0.25">
      <c r="A70" s="26">
        <v>69</v>
      </c>
      <c r="B70" s="30" t="s">
        <v>1019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217" t="s">
        <v>1582</v>
      </c>
      <c r="S70" s="217" t="s">
        <v>1583</v>
      </c>
      <c r="T70" s="122" t="s">
        <v>27</v>
      </c>
      <c r="U70" s="30"/>
      <c r="V70" s="38"/>
    </row>
    <row r="71" spans="1:22" hidden="1" x14ac:dyDescent="0.25">
      <c r="A71" s="26">
        <v>70</v>
      </c>
      <c r="B71" s="30" t="s">
        <v>1020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1279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1047</v>
      </c>
      <c r="C72" s="26" t="s">
        <v>21</v>
      </c>
      <c r="D72" s="37" t="s">
        <v>1048</v>
      </c>
      <c r="E72" s="30" t="s">
        <v>23</v>
      </c>
      <c r="F72" s="30" t="s">
        <v>21</v>
      </c>
      <c r="G72" s="30" t="s">
        <v>621</v>
      </c>
      <c r="H72" s="30" t="s">
        <v>1049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1065</v>
      </c>
      <c r="T72" s="122" t="s">
        <v>27</v>
      </c>
      <c r="U72" s="30"/>
      <c r="V72" s="38"/>
    </row>
    <row r="73" spans="1:22" ht="30" hidden="1" x14ac:dyDescent="0.25">
      <c r="A73" s="26">
        <v>72</v>
      </c>
      <c r="B73" s="30" t="s">
        <v>1021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217" t="s">
        <v>1582</v>
      </c>
      <c r="S73" s="217" t="s">
        <v>1583</v>
      </c>
      <c r="T73" s="122" t="s">
        <v>27</v>
      </c>
      <c r="U73" s="30"/>
      <c r="V73" s="38"/>
    </row>
    <row r="74" spans="1:22" ht="30" hidden="1" x14ac:dyDescent="0.25">
      <c r="A74" s="26">
        <v>73</v>
      </c>
      <c r="B74" s="30" t="s">
        <v>1028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217" t="s">
        <v>1582</v>
      </c>
      <c r="S74" s="217" t="s">
        <v>1583</v>
      </c>
      <c r="T74" s="122" t="s">
        <v>27</v>
      </c>
      <c r="U74" s="30"/>
      <c r="V74" s="38"/>
    </row>
    <row r="75" spans="1:22" hidden="1" x14ac:dyDescent="0.25">
      <c r="A75" s="26">
        <v>74</v>
      </c>
      <c r="B75" s="30" t="s">
        <v>1029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1067</v>
      </c>
      <c r="T75" s="183" t="s">
        <v>27</v>
      </c>
      <c r="U75" s="30"/>
      <c r="V75" s="38"/>
    </row>
    <row r="76" spans="1:22" ht="30" hidden="1" x14ac:dyDescent="0.25">
      <c r="A76" s="26">
        <v>75</v>
      </c>
      <c r="B76" s="30" t="s">
        <v>1030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217" t="s">
        <v>1582</v>
      </c>
      <c r="S76" s="217" t="s">
        <v>1583</v>
      </c>
      <c r="T76" s="122" t="s">
        <v>27</v>
      </c>
      <c r="U76" s="30"/>
      <c r="V76" s="38"/>
    </row>
    <row r="77" spans="1:22" ht="30" hidden="1" x14ac:dyDescent="0.25">
      <c r="A77" s="26">
        <v>76</v>
      </c>
      <c r="B77" s="30" t="s">
        <v>1031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1002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217" t="s">
        <v>1582</v>
      </c>
      <c r="S77" s="217" t="s">
        <v>1583</v>
      </c>
      <c r="T77" s="122" t="s">
        <v>27</v>
      </c>
      <c r="U77" s="30"/>
      <c r="V77" s="38"/>
    </row>
    <row r="78" spans="1:22" hidden="1" x14ac:dyDescent="0.25">
      <c r="A78" s="26">
        <v>77</v>
      </c>
      <c r="B78" s="30" t="s">
        <v>1032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1002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1279</v>
      </c>
      <c r="T78" s="122" t="s">
        <v>27</v>
      </c>
      <c r="U78" s="30"/>
      <c r="V78" s="38"/>
    </row>
    <row r="79" spans="1:22" ht="30" hidden="1" x14ac:dyDescent="0.25">
      <c r="A79" s="26">
        <v>78</v>
      </c>
      <c r="B79" s="30" t="s">
        <v>1033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217" t="s">
        <v>1582</v>
      </c>
      <c r="S79" s="217" t="s">
        <v>1583</v>
      </c>
      <c r="T79" s="122" t="s">
        <v>27</v>
      </c>
      <c r="U79" s="30"/>
      <c r="V79" s="38"/>
    </row>
    <row r="80" spans="1:22" hidden="1" x14ac:dyDescent="0.25">
      <c r="A80" s="26">
        <v>79</v>
      </c>
      <c r="B80" s="30" t="s">
        <v>1034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1279</v>
      </c>
      <c r="T80" s="122" t="s">
        <v>27</v>
      </c>
      <c r="U80" s="30"/>
      <c r="V80" s="38"/>
    </row>
    <row r="81" spans="1:22" ht="30" hidden="1" x14ac:dyDescent="0.25">
      <c r="A81" s="26">
        <v>80</v>
      </c>
      <c r="B81" s="30" t="s">
        <v>1035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997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217" t="s">
        <v>1582</v>
      </c>
      <c r="S81" s="217" t="s">
        <v>1583</v>
      </c>
      <c r="T81" s="122" t="s">
        <v>27</v>
      </c>
      <c r="U81" s="30"/>
      <c r="V81" s="38"/>
    </row>
    <row r="82" spans="1:22" hidden="1" x14ac:dyDescent="0.25">
      <c r="A82" s="26">
        <v>81</v>
      </c>
      <c r="B82" s="30" t="s">
        <v>1036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1067</v>
      </c>
      <c r="T82" s="183" t="s">
        <v>27</v>
      </c>
      <c r="U82" s="30"/>
      <c r="V82" s="38"/>
    </row>
    <row r="83" spans="1:22" hidden="1" x14ac:dyDescent="0.25">
      <c r="A83" s="26">
        <v>82</v>
      </c>
      <c r="B83" s="30" t="s">
        <v>1037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1067</v>
      </c>
      <c r="T83" s="183" t="s">
        <v>27</v>
      </c>
      <c r="U83" s="30"/>
      <c r="V83" s="38"/>
    </row>
    <row r="84" spans="1:22" ht="30" hidden="1" x14ac:dyDescent="0.25">
      <c r="A84" s="26">
        <v>83</v>
      </c>
      <c r="B84" s="30" t="s">
        <v>1038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217" t="s">
        <v>1582</v>
      </c>
      <c r="S84" s="217" t="s">
        <v>1583</v>
      </c>
      <c r="T84" s="122" t="s">
        <v>27</v>
      </c>
      <c r="U84" s="30"/>
      <c r="V84" s="38"/>
    </row>
    <row r="85" spans="1:22" ht="30" hidden="1" x14ac:dyDescent="0.25">
      <c r="A85" s="26">
        <v>84</v>
      </c>
      <c r="B85" s="30" t="s">
        <v>1039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217" t="s">
        <v>1582</v>
      </c>
      <c r="S85" s="217" t="s">
        <v>1583</v>
      </c>
      <c r="T85" s="122" t="s">
        <v>27</v>
      </c>
      <c r="U85" s="30"/>
      <c r="V85" s="38"/>
    </row>
    <row r="86" spans="1:22" ht="30" hidden="1" x14ac:dyDescent="0.25">
      <c r="A86" s="26">
        <v>85</v>
      </c>
      <c r="B86" s="30" t="s">
        <v>1050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1002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230" t="s">
        <v>1705</v>
      </c>
      <c r="S86" s="229" t="s">
        <v>1706</v>
      </c>
      <c r="T86" s="122" t="s">
        <v>27</v>
      </c>
      <c r="U86" s="30"/>
    </row>
    <row r="87" spans="1:22" ht="30" hidden="1" x14ac:dyDescent="0.25">
      <c r="A87" s="26">
        <v>86</v>
      </c>
      <c r="B87" s="30" t="s">
        <v>1051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230" t="s">
        <v>1705</v>
      </c>
      <c r="S87" s="229" t="s">
        <v>1706</v>
      </c>
      <c r="T87" s="122" t="s">
        <v>27</v>
      </c>
      <c r="U87" s="30"/>
    </row>
    <row r="88" spans="1:22" ht="30" hidden="1" x14ac:dyDescent="0.25">
      <c r="A88" s="26">
        <v>87</v>
      </c>
      <c r="B88" s="30" t="s">
        <v>1052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230" t="s">
        <v>1705</v>
      </c>
      <c r="S88" s="229" t="s">
        <v>1706</v>
      </c>
      <c r="T88" s="122" t="s">
        <v>27</v>
      </c>
      <c r="U88" s="30"/>
    </row>
    <row r="89" spans="1:22" hidden="1" x14ac:dyDescent="0.25">
      <c r="A89" s="26">
        <v>88</v>
      </c>
      <c r="B89" s="30" t="s">
        <v>1053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1062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1279</v>
      </c>
      <c r="T89" s="122" t="s">
        <v>27</v>
      </c>
      <c r="U89" s="30"/>
    </row>
    <row r="90" spans="1:22" hidden="1" x14ac:dyDescent="0.25">
      <c r="A90" s="26">
        <v>89</v>
      </c>
      <c r="B90" s="30" t="s">
        <v>1054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1279</v>
      </c>
      <c r="T90" s="122" t="s">
        <v>27</v>
      </c>
      <c r="U90" s="30"/>
    </row>
    <row r="91" spans="1:22" hidden="1" x14ac:dyDescent="0.25">
      <c r="A91" s="26">
        <v>90</v>
      </c>
      <c r="B91" s="30" t="s">
        <v>1055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1279</v>
      </c>
      <c r="T91" s="122" t="s">
        <v>27</v>
      </c>
      <c r="U91" s="30"/>
    </row>
    <row r="92" spans="1:22" ht="30" hidden="1" x14ac:dyDescent="0.25">
      <c r="A92" s="26">
        <v>91</v>
      </c>
      <c r="B92" s="30" t="s">
        <v>1056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1003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230" t="s">
        <v>1705</v>
      </c>
      <c r="S92" s="229" t="s">
        <v>1706</v>
      </c>
      <c r="T92" s="122" t="s">
        <v>27</v>
      </c>
      <c r="U92" s="30"/>
    </row>
    <row r="93" spans="1:22" ht="30" hidden="1" x14ac:dyDescent="0.25">
      <c r="A93" s="26">
        <v>92</v>
      </c>
      <c r="B93" s="30" t="s">
        <v>1057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230" t="s">
        <v>1705</v>
      </c>
      <c r="S93" s="229" t="s">
        <v>1706</v>
      </c>
      <c r="T93" s="122" t="s">
        <v>27</v>
      </c>
      <c r="U93" s="30"/>
    </row>
    <row r="94" spans="1:22" ht="30" hidden="1" x14ac:dyDescent="0.25">
      <c r="A94" s="26">
        <v>93</v>
      </c>
      <c r="B94" s="30" t="s">
        <v>1058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998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230" t="s">
        <v>1705</v>
      </c>
      <c r="S94" s="229" t="s">
        <v>1706</v>
      </c>
      <c r="T94" s="122" t="s">
        <v>27</v>
      </c>
      <c r="U94" s="30"/>
    </row>
    <row r="95" spans="1:22" hidden="1" x14ac:dyDescent="0.25">
      <c r="A95" s="26">
        <v>94</v>
      </c>
      <c r="B95" s="30" t="s">
        <v>1059</v>
      </c>
      <c r="C95" s="26" t="s">
        <v>29</v>
      </c>
      <c r="D95" s="30" t="s">
        <v>1063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1067</v>
      </c>
      <c r="T95" s="122" t="s">
        <v>27</v>
      </c>
      <c r="U95" s="30"/>
    </row>
    <row r="96" spans="1:22" hidden="1" x14ac:dyDescent="0.25">
      <c r="A96" s="26">
        <v>95</v>
      </c>
      <c r="B96" s="30" t="s">
        <v>1060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1506</v>
      </c>
      <c r="T96" s="122" t="s">
        <v>27</v>
      </c>
      <c r="U96" s="30"/>
    </row>
    <row r="97" spans="1:21" ht="30" hidden="1" x14ac:dyDescent="0.25">
      <c r="A97" s="26">
        <v>96</v>
      </c>
      <c r="B97" s="30" t="s">
        <v>1061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230" t="s">
        <v>1705</v>
      </c>
      <c r="S97" s="229" t="s">
        <v>1706</v>
      </c>
      <c r="T97" s="122" t="s">
        <v>27</v>
      </c>
      <c r="U97" s="30"/>
    </row>
    <row r="98" spans="1:21" hidden="1" x14ac:dyDescent="0.25">
      <c r="A98" s="26">
        <v>97</v>
      </c>
      <c r="B98" s="30" t="s">
        <v>1064</v>
      </c>
      <c r="C98" s="26" t="s">
        <v>21</v>
      </c>
      <c r="D98" s="37" t="s">
        <v>1046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1067</v>
      </c>
      <c r="T98" s="122" t="s">
        <v>27</v>
      </c>
      <c r="U98" s="30"/>
    </row>
    <row r="99" spans="1:21" ht="30" hidden="1" x14ac:dyDescent="0.25">
      <c r="A99" s="26">
        <v>98</v>
      </c>
      <c r="B99" s="30" t="s">
        <v>1073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998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230" t="s">
        <v>1705</v>
      </c>
      <c r="S99" s="229" t="s">
        <v>1706</v>
      </c>
      <c r="T99" s="122" t="s">
        <v>27</v>
      </c>
      <c r="U99" s="30"/>
    </row>
    <row r="100" spans="1:21" ht="30" hidden="1" x14ac:dyDescent="0.25">
      <c r="A100" s="26">
        <v>99</v>
      </c>
      <c r="B100" s="30" t="s">
        <v>1074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230" t="s">
        <v>1705</v>
      </c>
      <c r="S100" s="229" t="s">
        <v>1706</v>
      </c>
      <c r="T100" s="122" t="s">
        <v>27</v>
      </c>
      <c r="U100" s="30"/>
    </row>
    <row r="101" spans="1:21" ht="30" hidden="1" x14ac:dyDescent="0.25">
      <c r="A101" s="26">
        <v>100</v>
      </c>
      <c r="B101" s="30" t="s">
        <v>1075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230" t="s">
        <v>1705</v>
      </c>
      <c r="S101" s="229" t="s">
        <v>1706</v>
      </c>
      <c r="T101" s="122" t="s">
        <v>27</v>
      </c>
      <c r="U101" s="30"/>
    </row>
    <row r="102" spans="1:21" ht="30" hidden="1" x14ac:dyDescent="0.25">
      <c r="A102" s="26">
        <v>101</v>
      </c>
      <c r="B102" s="30" t="s">
        <v>1076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997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230" t="s">
        <v>1705</v>
      </c>
      <c r="S102" s="229" t="s">
        <v>1706</v>
      </c>
      <c r="T102" s="122" t="s">
        <v>27</v>
      </c>
      <c r="U102" s="30"/>
    </row>
    <row r="103" spans="1:21" ht="30" hidden="1" x14ac:dyDescent="0.25">
      <c r="A103" s="26">
        <v>102</v>
      </c>
      <c r="B103" s="30" t="s">
        <v>1077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230" t="s">
        <v>1705</v>
      </c>
      <c r="S103" s="229" t="s">
        <v>1706</v>
      </c>
      <c r="T103" s="122" t="s">
        <v>27</v>
      </c>
      <c r="U103" s="30"/>
    </row>
    <row r="104" spans="1:21" ht="30" hidden="1" x14ac:dyDescent="0.25">
      <c r="A104" s="26">
        <v>103</v>
      </c>
      <c r="B104" s="30" t="s">
        <v>1078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230" t="s">
        <v>1705</v>
      </c>
      <c r="S104" s="229" t="s">
        <v>1706</v>
      </c>
      <c r="T104" s="122" t="s">
        <v>27</v>
      </c>
      <c r="U104" s="30"/>
    </row>
    <row r="105" spans="1:21" ht="30" hidden="1" x14ac:dyDescent="0.25">
      <c r="A105" s="26">
        <v>104</v>
      </c>
      <c r="B105" s="30" t="s">
        <v>1079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230" t="s">
        <v>1705</v>
      </c>
      <c r="S105" s="229" t="s">
        <v>1706</v>
      </c>
      <c r="T105" s="122" t="s">
        <v>27</v>
      </c>
      <c r="U105" s="30"/>
    </row>
    <row r="106" spans="1:21" ht="30" hidden="1" x14ac:dyDescent="0.25">
      <c r="A106" s="26">
        <v>105</v>
      </c>
      <c r="B106" s="30" t="s">
        <v>1080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230" t="s">
        <v>1705</v>
      </c>
      <c r="S106" s="229" t="s">
        <v>1706</v>
      </c>
      <c r="T106" s="122" t="s">
        <v>27</v>
      </c>
      <c r="U106" s="30"/>
    </row>
    <row r="107" spans="1:21" ht="30" hidden="1" x14ac:dyDescent="0.25">
      <c r="A107" s="26">
        <v>106</v>
      </c>
      <c r="B107" s="30" t="s">
        <v>1081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230" t="s">
        <v>1705</v>
      </c>
      <c r="S107" s="229" t="s">
        <v>1706</v>
      </c>
      <c r="T107" s="122" t="s">
        <v>27</v>
      </c>
      <c r="U107" s="30"/>
    </row>
    <row r="108" spans="1:21" hidden="1" x14ac:dyDescent="0.25">
      <c r="A108" s="26">
        <v>107</v>
      </c>
      <c r="B108" s="30" t="s">
        <v>1082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1161</v>
      </c>
      <c r="T108" s="183" t="s">
        <v>27</v>
      </c>
      <c r="U108" s="30"/>
    </row>
    <row r="109" spans="1:21" hidden="1" x14ac:dyDescent="0.25">
      <c r="A109" s="26">
        <v>108</v>
      </c>
      <c r="B109" s="30" t="s">
        <v>1083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1096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1161</v>
      </c>
      <c r="T109" s="183" t="s">
        <v>27</v>
      </c>
      <c r="U109" s="30"/>
    </row>
    <row r="110" spans="1:21" hidden="1" x14ac:dyDescent="0.25">
      <c r="A110" s="26">
        <v>109</v>
      </c>
      <c r="B110" s="30" t="s">
        <v>1084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1097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1161</v>
      </c>
      <c r="T110" s="183" t="s">
        <v>27</v>
      </c>
      <c r="U110" s="30"/>
    </row>
    <row r="111" spans="1:21" hidden="1" x14ac:dyDescent="0.25">
      <c r="A111" s="26">
        <v>110</v>
      </c>
      <c r="B111" s="30" t="s">
        <v>1085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1279</v>
      </c>
      <c r="T111" s="122" t="s">
        <v>27</v>
      </c>
      <c r="U111" s="30"/>
    </row>
    <row r="112" spans="1:21" x14ac:dyDescent="0.25">
      <c r="A112" s="26">
        <v>111</v>
      </c>
      <c r="B112" s="30" t="s">
        <v>1086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ht="30" hidden="1" x14ac:dyDescent="0.25">
      <c r="A113" s="26">
        <v>112</v>
      </c>
      <c r="B113" s="30" t="s">
        <v>1087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230" t="s">
        <v>1705</v>
      </c>
      <c r="S113" s="229" t="s">
        <v>1706</v>
      </c>
      <c r="T113" s="122" t="s">
        <v>27</v>
      </c>
      <c r="U113" s="30"/>
    </row>
    <row r="114" spans="1:21" ht="30" hidden="1" x14ac:dyDescent="0.25">
      <c r="A114" s="26">
        <v>113</v>
      </c>
      <c r="B114" s="30" t="s">
        <v>1088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230" t="s">
        <v>1705</v>
      </c>
      <c r="S114" s="229" t="s">
        <v>1706</v>
      </c>
      <c r="T114" s="122" t="s">
        <v>27</v>
      </c>
      <c r="U114" s="30"/>
    </row>
    <row r="115" spans="1:21" ht="30" hidden="1" x14ac:dyDescent="0.25">
      <c r="A115" s="26">
        <v>114</v>
      </c>
      <c r="B115" s="30" t="s">
        <v>1089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997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230" t="s">
        <v>1705</v>
      </c>
      <c r="S115" s="229" t="s">
        <v>1706</v>
      </c>
      <c r="T115" s="122" t="s">
        <v>27</v>
      </c>
      <c r="U115" s="30"/>
    </row>
    <row r="116" spans="1:21" ht="30" hidden="1" x14ac:dyDescent="0.25">
      <c r="A116" s="26">
        <v>115</v>
      </c>
      <c r="B116" s="30" t="s">
        <v>1090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230" t="s">
        <v>1705</v>
      </c>
      <c r="S116" s="229" t="s">
        <v>1706</v>
      </c>
      <c r="T116" s="122" t="s">
        <v>27</v>
      </c>
      <c r="U116" s="30"/>
    </row>
    <row r="117" spans="1:21" ht="30" hidden="1" x14ac:dyDescent="0.25">
      <c r="A117" s="26">
        <v>116</v>
      </c>
      <c r="B117" s="30" t="s">
        <v>1091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1098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230" t="s">
        <v>1705</v>
      </c>
      <c r="S117" s="229" t="s">
        <v>1706</v>
      </c>
      <c r="T117" s="122" t="s">
        <v>27</v>
      </c>
      <c r="U117" s="30"/>
    </row>
    <row r="118" spans="1:21" ht="30" hidden="1" x14ac:dyDescent="0.25">
      <c r="A118" s="26">
        <v>117</v>
      </c>
      <c r="B118" s="30" t="s">
        <v>1092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230" t="s">
        <v>1705</v>
      </c>
      <c r="S118" s="229" t="s">
        <v>1706</v>
      </c>
      <c r="T118" s="122" t="s">
        <v>27</v>
      </c>
      <c r="U118" s="30"/>
    </row>
    <row r="119" spans="1:21" ht="30" hidden="1" x14ac:dyDescent="0.25">
      <c r="A119" s="26">
        <v>118</v>
      </c>
      <c r="B119" s="30" t="s">
        <v>1093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230" t="s">
        <v>1705</v>
      </c>
      <c r="S119" s="229" t="s">
        <v>1706</v>
      </c>
      <c r="T119" s="122" t="s">
        <v>27</v>
      </c>
      <c r="U119" s="30"/>
    </row>
    <row r="120" spans="1:21" hidden="1" x14ac:dyDescent="0.25">
      <c r="A120" s="26">
        <v>119</v>
      </c>
      <c r="B120" s="30" t="s">
        <v>1094</v>
      </c>
      <c r="C120" s="26" t="s">
        <v>29</v>
      </c>
      <c r="D120" s="30" t="s">
        <v>1099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1125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1095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1161</v>
      </c>
      <c r="T121" s="183" t="s">
        <v>27</v>
      </c>
      <c r="U121" s="30"/>
    </row>
    <row r="122" spans="1:21" ht="30" hidden="1" x14ac:dyDescent="0.25">
      <c r="A122" s="26">
        <v>121</v>
      </c>
      <c r="B122" s="30" t="s">
        <v>1102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230" t="s">
        <v>1705</v>
      </c>
      <c r="S122" s="229" t="s">
        <v>1706</v>
      </c>
      <c r="T122" s="122" t="s">
        <v>27</v>
      </c>
      <c r="U122" s="30"/>
    </row>
    <row r="123" spans="1:21" ht="30" hidden="1" x14ac:dyDescent="0.25">
      <c r="A123" s="26">
        <v>122</v>
      </c>
      <c r="B123" s="30" t="s">
        <v>1103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230" t="s">
        <v>1705</v>
      </c>
      <c r="S123" s="229" t="s">
        <v>1706</v>
      </c>
      <c r="T123" s="122" t="s">
        <v>27</v>
      </c>
      <c r="U123" s="30"/>
    </row>
    <row r="124" spans="1:21" ht="30" hidden="1" x14ac:dyDescent="0.25">
      <c r="A124" s="26">
        <v>123</v>
      </c>
      <c r="B124" s="30" t="s">
        <v>1104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230" t="s">
        <v>1705</v>
      </c>
      <c r="S124" s="229" t="s">
        <v>1706</v>
      </c>
      <c r="T124" s="122" t="s">
        <v>27</v>
      </c>
      <c r="U124" s="30"/>
    </row>
    <row r="125" spans="1:21" ht="30" hidden="1" x14ac:dyDescent="0.25">
      <c r="A125" s="26">
        <v>124</v>
      </c>
      <c r="B125" s="30" t="s">
        <v>1105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230" t="s">
        <v>1705</v>
      </c>
      <c r="S125" s="229" t="s">
        <v>1706</v>
      </c>
      <c r="T125" s="122" t="s">
        <v>27</v>
      </c>
      <c r="U125" s="30"/>
    </row>
    <row r="126" spans="1:21" x14ac:dyDescent="0.25">
      <c r="A126" s="26">
        <v>125</v>
      </c>
      <c r="B126" s="30" t="s">
        <v>1123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1106</v>
      </c>
      <c r="C127" s="26" t="s">
        <v>29</v>
      </c>
      <c r="D127" s="30" t="s">
        <v>1121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1124</v>
      </c>
      <c r="T127" s="122" t="s">
        <v>27</v>
      </c>
      <c r="U127" s="30"/>
    </row>
    <row r="128" spans="1:21" ht="30" hidden="1" x14ac:dyDescent="0.25">
      <c r="A128" s="26">
        <v>127</v>
      </c>
      <c r="B128" s="30" t="s">
        <v>1107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230" t="s">
        <v>1705</v>
      </c>
      <c r="S128" s="229" t="s">
        <v>1706</v>
      </c>
      <c r="T128" s="122" t="s">
        <v>27</v>
      </c>
      <c r="U128" s="30"/>
    </row>
    <row r="129" spans="1:21" ht="30" hidden="1" x14ac:dyDescent="0.25">
      <c r="A129" s="26">
        <v>128</v>
      </c>
      <c r="B129" s="30" t="s">
        <v>1108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230" t="s">
        <v>1705</v>
      </c>
      <c r="S129" s="229" t="s">
        <v>1706</v>
      </c>
      <c r="T129" s="122" t="s">
        <v>27</v>
      </c>
      <c r="U129" s="30"/>
    </row>
    <row r="130" spans="1:21" ht="30" hidden="1" x14ac:dyDescent="0.25">
      <c r="A130" s="26">
        <v>129</v>
      </c>
      <c r="B130" s="30" t="s">
        <v>1109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230" t="s">
        <v>1705</v>
      </c>
      <c r="S130" s="229" t="s">
        <v>1706</v>
      </c>
      <c r="T130" s="122" t="s">
        <v>27</v>
      </c>
      <c r="U130" s="30"/>
    </row>
    <row r="131" spans="1:21" hidden="1" x14ac:dyDescent="0.25">
      <c r="A131" s="26">
        <v>130</v>
      </c>
      <c r="B131" s="30" t="s">
        <v>1110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1161</v>
      </c>
      <c r="T131" s="183" t="s">
        <v>27</v>
      </c>
      <c r="U131" s="30"/>
    </row>
    <row r="132" spans="1:21" hidden="1" x14ac:dyDescent="0.25">
      <c r="A132" s="26">
        <v>131</v>
      </c>
      <c r="B132" s="30" t="s">
        <v>1111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1279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1112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1279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1113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1279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1114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1161</v>
      </c>
      <c r="T135" s="183" t="s">
        <v>27</v>
      </c>
      <c r="U135" s="30"/>
    </row>
    <row r="136" spans="1:21" ht="30" hidden="1" x14ac:dyDescent="0.25">
      <c r="A136" s="26">
        <v>135</v>
      </c>
      <c r="B136" s="30" t="s">
        <v>1115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230" t="s">
        <v>1705</v>
      </c>
      <c r="S136" s="229" t="s">
        <v>1706</v>
      </c>
      <c r="T136" s="122" t="s">
        <v>27</v>
      </c>
      <c r="U136" s="30"/>
    </row>
    <row r="137" spans="1:21" ht="30" hidden="1" x14ac:dyDescent="0.25">
      <c r="A137" s="26">
        <v>136</v>
      </c>
      <c r="B137" s="30" t="s">
        <v>1116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230" t="s">
        <v>1705</v>
      </c>
      <c r="S137" s="229" t="s">
        <v>1706</v>
      </c>
      <c r="T137" s="122" t="s">
        <v>27</v>
      </c>
      <c r="U137" s="30"/>
    </row>
    <row r="138" spans="1:21" ht="30" hidden="1" x14ac:dyDescent="0.25">
      <c r="A138" s="26">
        <v>137</v>
      </c>
      <c r="B138" s="30" t="s">
        <v>1117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230" t="s">
        <v>1705</v>
      </c>
      <c r="S138" s="229" t="s">
        <v>1706</v>
      </c>
      <c r="T138" s="122" t="s">
        <v>27</v>
      </c>
      <c r="U138" s="30"/>
    </row>
    <row r="139" spans="1:21" ht="30" hidden="1" x14ac:dyDescent="0.25">
      <c r="A139" s="26">
        <v>138</v>
      </c>
      <c r="B139" s="30" t="s">
        <v>1118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230" t="s">
        <v>1705</v>
      </c>
      <c r="S139" s="229" t="s">
        <v>1706</v>
      </c>
      <c r="T139" s="122" t="s">
        <v>27</v>
      </c>
      <c r="U139" s="30"/>
    </row>
    <row r="140" spans="1:21" ht="30" hidden="1" x14ac:dyDescent="0.25">
      <c r="A140" s="26">
        <v>139</v>
      </c>
      <c r="B140" s="30" t="s">
        <v>1119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1122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230" t="s">
        <v>1705</v>
      </c>
      <c r="S140" s="229" t="s">
        <v>1706</v>
      </c>
      <c r="T140" s="122" t="s">
        <v>27</v>
      </c>
      <c r="U140" s="30"/>
    </row>
    <row r="141" spans="1:21" ht="30" hidden="1" x14ac:dyDescent="0.25">
      <c r="A141" s="26">
        <v>140</v>
      </c>
      <c r="B141" s="30" t="s">
        <v>1120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230" t="s">
        <v>1705</v>
      </c>
      <c r="S141" s="229" t="s">
        <v>1706</v>
      </c>
      <c r="T141" s="122" t="s">
        <v>27</v>
      </c>
      <c r="U141" s="30"/>
    </row>
    <row r="142" spans="1:21" ht="30" hidden="1" x14ac:dyDescent="0.25">
      <c r="A142" s="26">
        <v>141</v>
      </c>
      <c r="B142" s="30" t="s">
        <v>1126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298" t="s">
        <v>1897</v>
      </c>
      <c r="S142" s="298" t="s">
        <v>1898</v>
      </c>
      <c r="T142" s="122" t="s">
        <v>27</v>
      </c>
      <c r="U142" s="30"/>
    </row>
    <row r="143" spans="1:21" ht="30" hidden="1" x14ac:dyDescent="0.25">
      <c r="A143" s="26">
        <v>142</v>
      </c>
      <c r="B143" s="30" t="s">
        <v>1127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298" t="s">
        <v>1897</v>
      </c>
      <c r="S143" s="298" t="s">
        <v>1898</v>
      </c>
      <c r="T143" s="122" t="s">
        <v>27</v>
      </c>
      <c r="U143" s="30"/>
    </row>
    <row r="144" spans="1:21" ht="30" hidden="1" x14ac:dyDescent="0.25">
      <c r="A144" s="26">
        <v>143</v>
      </c>
      <c r="B144" s="30" t="s">
        <v>1128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997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298" t="s">
        <v>1897</v>
      </c>
      <c r="S144" s="298" t="s">
        <v>1898</v>
      </c>
      <c r="T144" s="122" t="s">
        <v>27</v>
      </c>
      <c r="U144" s="30"/>
    </row>
    <row r="145" spans="1:22" ht="30" hidden="1" x14ac:dyDescent="0.25">
      <c r="A145" s="26">
        <v>144</v>
      </c>
      <c r="B145" s="30" t="s">
        <v>1129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298" t="s">
        <v>1897</v>
      </c>
      <c r="S145" s="298" t="s">
        <v>1898</v>
      </c>
      <c r="T145" s="122" t="s">
        <v>27</v>
      </c>
      <c r="U145" s="30"/>
    </row>
    <row r="146" spans="1:22" ht="30" hidden="1" x14ac:dyDescent="0.25">
      <c r="A146" s="26">
        <v>145</v>
      </c>
      <c r="B146" s="30" t="s">
        <v>1130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298" t="s">
        <v>1897</v>
      </c>
      <c r="S146" s="298" t="s">
        <v>1898</v>
      </c>
      <c r="T146" s="122" t="s">
        <v>27</v>
      </c>
      <c r="U146" s="30"/>
    </row>
    <row r="147" spans="1:22" ht="30" hidden="1" x14ac:dyDescent="0.25">
      <c r="A147" s="26">
        <v>146</v>
      </c>
      <c r="B147" s="30" t="s">
        <v>1131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298" t="s">
        <v>1897</v>
      </c>
      <c r="S147" s="298" t="s">
        <v>1898</v>
      </c>
      <c r="T147" s="122" t="s">
        <v>27</v>
      </c>
      <c r="U147" s="30"/>
    </row>
    <row r="148" spans="1:22" hidden="1" x14ac:dyDescent="0.25">
      <c r="A148" s="26">
        <v>147</v>
      </c>
      <c r="B148" s="30" t="s">
        <v>1132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21">
        <v>16571300</v>
      </c>
      <c r="S148" s="130" t="s">
        <v>1581</v>
      </c>
      <c r="T148" s="122" t="s">
        <v>27</v>
      </c>
      <c r="U148" s="30"/>
      <c r="V148" s="30"/>
    </row>
    <row r="149" spans="1:22" hidden="1" x14ac:dyDescent="0.25">
      <c r="A149" s="26">
        <v>148</v>
      </c>
      <c r="B149" s="30" t="s">
        <v>1133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21">
        <v>16571300</v>
      </c>
      <c r="S149" s="130" t="s">
        <v>1581</v>
      </c>
      <c r="T149" s="122" t="s">
        <v>27</v>
      </c>
      <c r="U149" s="30"/>
      <c r="V149" s="30"/>
    </row>
    <row r="150" spans="1:22" hidden="1" x14ac:dyDescent="0.25">
      <c r="A150" s="26">
        <v>149</v>
      </c>
      <c r="B150" s="30" t="s">
        <v>1134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1161</v>
      </c>
      <c r="T150" s="183" t="s">
        <v>27</v>
      </c>
      <c r="U150" s="30"/>
    </row>
    <row r="151" spans="1:22" hidden="1" x14ac:dyDescent="0.25">
      <c r="A151" s="26">
        <v>150</v>
      </c>
      <c r="B151" s="30" t="s">
        <v>1135</v>
      </c>
      <c r="C151" s="26" t="s">
        <v>29</v>
      </c>
      <c r="D151" s="30" t="s">
        <v>1158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1161</v>
      </c>
      <c r="T151" s="122" t="s">
        <v>27</v>
      </c>
      <c r="U151" s="30"/>
    </row>
    <row r="152" spans="1:22" hidden="1" x14ac:dyDescent="0.25">
      <c r="A152" s="26">
        <v>151</v>
      </c>
      <c r="B152" s="30" t="s">
        <v>1136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1264</v>
      </c>
      <c r="T152" s="210" t="s">
        <v>27</v>
      </c>
      <c r="U152" s="30"/>
    </row>
    <row r="153" spans="1:22" hidden="1" x14ac:dyDescent="0.25">
      <c r="A153" s="26">
        <v>152</v>
      </c>
      <c r="B153" s="30" t="s">
        <v>1137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1264</v>
      </c>
      <c r="T153" s="210" t="s">
        <v>27</v>
      </c>
      <c r="U153" s="30"/>
    </row>
    <row r="154" spans="1:22" hidden="1" x14ac:dyDescent="0.25">
      <c r="A154" s="26">
        <v>153</v>
      </c>
      <c r="B154" s="30" t="s">
        <v>1138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1264</v>
      </c>
      <c r="T154" s="210" t="s">
        <v>27</v>
      </c>
      <c r="U154" s="30"/>
    </row>
    <row r="155" spans="1:22" hidden="1" x14ac:dyDescent="0.25">
      <c r="A155" s="26">
        <v>154</v>
      </c>
      <c r="B155" s="30" t="s">
        <v>1139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1264</v>
      </c>
      <c r="T155" s="210" t="s">
        <v>27</v>
      </c>
      <c r="U155" s="30"/>
    </row>
    <row r="156" spans="1:22" ht="30" hidden="1" x14ac:dyDescent="0.25">
      <c r="A156" s="26">
        <v>155</v>
      </c>
      <c r="B156" s="30" t="s">
        <v>1140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1122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298" t="s">
        <v>1897</v>
      </c>
      <c r="S156" s="298" t="s">
        <v>1898</v>
      </c>
      <c r="T156" s="122" t="s">
        <v>27</v>
      </c>
      <c r="U156" s="30"/>
    </row>
    <row r="157" spans="1:22" ht="30" hidden="1" x14ac:dyDescent="0.25">
      <c r="A157" s="26">
        <v>156</v>
      </c>
      <c r="B157" s="30" t="s">
        <v>1141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298" t="s">
        <v>1897</v>
      </c>
      <c r="S157" s="298" t="s">
        <v>1898</v>
      </c>
      <c r="T157" s="122" t="s">
        <v>27</v>
      </c>
      <c r="U157" s="30"/>
    </row>
    <row r="158" spans="1:22" ht="30" hidden="1" x14ac:dyDescent="0.25">
      <c r="A158" s="26">
        <v>157</v>
      </c>
      <c r="B158" s="30" t="s">
        <v>1142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298" t="s">
        <v>1897</v>
      </c>
      <c r="S158" s="298" t="s">
        <v>1898</v>
      </c>
      <c r="T158" s="122" t="s">
        <v>27</v>
      </c>
      <c r="U158" s="30"/>
    </row>
    <row r="159" spans="1:22" ht="30" hidden="1" x14ac:dyDescent="0.25">
      <c r="A159" s="26">
        <v>158</v>
      </c>
      <c r="B159" s="30" t="s">
        <v>1143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298" t="s">
        <v>1897</v>
      </c>
      <c r="S159" s="298" t="s">
        <v>1898</v>
      </c>
      <c r="T159" s="122" t="s">
        <v>27</v>
      </c>
      <c r="U159" s="30"/>
    </row>
    <row r="160" spans="1:22" ht="30" hidden="1" x14ac:dyDescent="0.25">
      <c r="A160" s="26">
        <v>159</v>
      </c>
      <c r="B160" s="30" t="s">
        <v>1144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298" t="s">
        <v>1897</v>
      </c>
      <c r="S160" s="298" t="s">
        <v>1898</v>
      </c>
      <c r="T160" s="122" t="s">
        <v>27</v>
      </c>
      <c r="U160" s="30"/>
    </row>
    <row r="161" spans="1:22" ht="30" hidden="1" x14ac:dyDescent="0.25">
      <c r="A161" s="26">
        <v>160</v>
      </c>
      <c r="B161" s="30" t="s">
        <v>1145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298" t="s">
        <v>1897</v>
      </c>
      <c r="S161" s="298" t="s">
        <v>1898</v>
      </c>
      <c r="T161" s="122" t="s">
        <v>27</v>
      </c>
      <c r="U161" s="30"/>
    </row>
    <row r="162" spans="1:22" ht="30" hidden="1" x14ac:dyDescent="0.25">
      <c r="A162" s="26">
        <v>161</v>
      </c>
      <c r="B162" s="30" t="s">
        <v>1146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998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298" t="s">
        <v>1897</v>
      </c>
      <c r="S162" s="298" t="s">
        <v>1898</v>
      </c>
      <c r="T162" s="122" t="s">
        <v>27</v>
      </c>
      <c r="U162" s="30"/>
    </row>
    <row r="163" spans="1:22" hidden="1" x14ac:dyDescent="0.25">
      <c r="A163" s="26">
        <v>162</v>
      </c>
      <c r="B163" s="30" t="s">
        <v>1162</v>
      </c>
      <c r="C163" s="26" t="s">
        <v>21</v>
      </c>
      <c r="D163" s="37" t="s">
        <v>1163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1161</v>
      </c>
      <c r="T163" s="122" t="s">
        <v>27</v>
      </c>
      <c r="U163" s="30"/>
    </row>
    <row r="164" spans="1:22" ht="30" hidden="1" x14ac:dyDescent="0.25">
      <c r="A164" s="26">
        <v>163</v>
      </c>
      <c r="B164" s="30" t="s">
        <v>1147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997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298" t="s">
        <v>1897</v>
      </c>
      <c r="S164" s="298" t="s">
        <v>1898</v>
      </c>
      <c r="T164" s="122" t="s">
        <v>27</v>
      </c>
      <c r="U164" s="30"/>
    </row>
    <row r="165" spans="1:22" ht="30" hidden="1" x14ac:dyDescent="0.25">
      <c r="A165" s="26">
        <v>164</v>
      </c>
      <c r="B165" s="30" t="s">
        <v>1148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298" t="s">
        <v>1897</v>
      </c>
      <c r="S165" s="298" t="s">
        <v>1898</v>
      </c>
      <c r="T165" s="122" t="s">
        <v>27</v>
      </c>
      <c r="U165" s="30"/>
    </row>
    <row r="166" spans="1:22" ht="30" hidden="1" x14ac:dyDescent="0.25">
      <c r="A166" s="26">
        <v>165</v>
      </c>
      <c r="B166" s="30" t="s">
        <v>1149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298" t="s">
        <v>1897</v>
      </c>
      <c r="S166" s="298" t="s">
        <v>1898</v>
      </c>
      <c r="T166" s="122" t="s">
        <v>27</v>
      </c>
      <c r="U166" s="30"/>
    </row>
    <row r="167" spans="1:22" ht="30" hidden="1" x14ac:dyDescent="0.25">
      <c r="A167" s="26">
        <v>166</v>
      </c>
      <c r="B167" s="30" t="s">
        <v>1150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298" t="s">
        <v>1897</v>
      </c>
      <c r="S167" s="298" t="s">
        <v>1898</v>
      </c>
      <c r="T167" s="122" t="s">
        <v>27</v>
      </c>
      <c r="U167" s="30"/>
    </row>
    <row r="168" spans="1:22" ht="30" hidden="1" x14ac:dyDescent="0.25">
      <c r="A168" s="26">
        <v>167</v>
      </c>
      <c r="B168" s="30" t="s">
        <v>1151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298" t="s">
        <v>1897</v>
      </c>
      <c r="S168" s="298" t="s">
        <v>1898</v>
      </c>
      <c r="T168" s="122" t="s">
        <v>27</v>
      </c>
      <c r="U168" s="30"/>
    </row>
    <row r="169" spans="1:22" ht="30" hidden="1" x14ac:dyDescent="0.25">
      <c r="A169" s="26">
        <v>168</v>
      </c>
      <c r="B169" s="30" t="s">
        <v>1152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998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298" t="s">
        <v>1897</v>
      </c>
      <c r="S169" s="298" t="s">
        <v>1898</v>
      </c>
      <c r="T169" s="122" t="s">
        <v>27</v>
      </c>
      <c r="U169" s="30"/>
    </row>
    <row r="170" spans="1:22" ht="30" hidden="1" x14ac:dyDescent="0.25">
      <c r="A170" s="26">
        <v>169</v>
      </c>
      <c r="B170" s="30" t="s">
        <v>1153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298" t="s">
        <v>1897</v>
      </c>
      <c r="S170" s="298" t="s">
        <v>1898</v>
      </c>
      <c r="T170" s="122" t="s">
        <v>27</v>
      </c>
      <c r="U170" s="30"/>
    </row>
    <row r="171" spans="1:22" ht="30" hidden="1" x14ac:dyDescent="0.25">
      <c r="A171" s="26">
        <v>170</v>
      </c>
      <c r="B171" s="30" t="s">
        <v>1154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298" t="s">
        <v>1897</v>
      </c>
      <c r="S171" s="298" t="s">
        <v>1898</v>
      </c>
      <c r="T171" s="122" t="s">
        <v>27</v>
      </c>
      <c r="U171" s="30"/>
    </row>
    <row r="172" spans="1:22" hidden="1" x14ac:dyDescent="0.25">
      <c r="A172" s="26">
        <v>171</v>
      </c>
      <c r="B172" s="30" t="s">
        <v>1155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1159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21">
        <v>16571300</v>
      </c>
      <c r="S172" s="130" t="s">
        <v>1581</v>
      </c>
      <c r="T172" s="122" t="s">
        <v>27</v>
      </c>
      <c r="U172" s="30"/>
      <c r="V172" s="30"/>
    </row>
    <row r="173" spans="1:22" ht="30" hidden="1" x14ac:dyDescent="0.25">
      <c r="A173" s="26">
        <v>172</v>
      </c>
      <c r="B173" s="30" t="s">
        <v>1156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298" t="s">
        <v>1897</v>
      </c>
      <c r="S173" s="298" t="s">
        <v>1898</v>
      </c>
      <c r="T173" s="122" t="s">
        <v>27</v>
      </c>
      <c r="U173" s="30"/>
      <c r="V173" s="30"/>
    </row>
    <row r="174" spans="1:22" hidden="1" x14ac:dyDescent="0.25">
      <c r="A174" s="26">
        <v>173</v>
      </c>
      <c r="B174" s="30" t="s">
        <v>1157</v>
      </c>
      <c r="C174" s="26" t="s">
        <v>29</v>
      </c>
      <c r="D174" s="30" t="s">
        <v>1160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1280</v>
      </c>
      <c r="T174" s="122" t="s">
        <v>27</v>
      </c>
      <c r="U174" s="30"/>
    </row>
    <row r="175" spans="1:22" hidden="1" x14ac:dyDescent="0.25">
      <c r="A175" s="26">
        <v>174</v>
      </c>
      <c r="B175" s="30" t="s">
        <v>1164</v>
      </c>
      <c r="C175" s="26" t="s">
        <v>21</v>
      </c>
      <c r="D175" s="37" t="s">
        <v>1862</v>
      </c>
      <c r="E175" s="30" t="s">
        <v>23</v>
      </c>
      <c r="F175" s="30" t="s">
        <v>21</v>
      </c>
      <c r="G175" s="30" t="s">
        <v>621</v>
      </c>
      <c r="H175" s="30" t="s">
        <v>1049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1165</v>
      </c>
      <c r="T175" s="30" t="s">
        <v>27</v>
      </c>
      <c r="U175" s="30"/>
    </row>
    <row r="176" spans="1:22" ht="30" hidden="1" x14ac:dyDescent="0.25">
      <c r="A176" s="26">
        <v>175</v>
      </c>
      <c r="B176" s="69" t="s">
        <v>1166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298" t="s">
        <v>1897</v>
      </c>
      <c r="S176" s="298" t="s">
        <v>1898</v>
      </c>
      <c r="T176" s="122" t="s">
        <v>27</v>
      </c>
      <c r="U176" s="30"/>
    </row>
    <row r="177" spans="1:21" ht="30" hidden="1" x14ac:dyDescent="0.25">
      <c r="A177" s="26">
        <v>176</v>
      </c>
      <c r="B177" s="69" t="s">
        <v>1167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998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298" t="s">
        <v>1897</v>
      </c>
      <c r="S177" s="298" t="s">
        <v>1898</v>
      </c>
      <c r="T177" s="122" t="s">
        <v>27</v>
      </c>
      <c r="U177" s="30"/>
    </row>
    <row r="178" spans="1:21" hidden="1" x14ac:dyDescent="0.25">
      <c r="A178" s="26">
        <v>177</v>
      </c>
      <c r="B178" s="69" t="s">
        <v>1168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1264</v>
      </c>
      <c r="T178" s="210" t="s">
        <v>27</v>
      </c>
      <c r="U178" s="30"/>
    </row>
    <row r="179" spans="1:21" ht="30" hidden="1" x14ac:dyDescent="0.25">
      <c r="A179" s="26">
        <v>178</v>
      </c>
      <c r="B179" s="30" t="s">
        <v>1169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298" t="s">
        <v>1897</v>
      </c>
      <c r="S179" s="298" t="s">
        <v>1898</v>
      </c>
      <c r="T179" s="122" t="s">
        <v>27</v>
      </c>
      <c r="U179" s="30"/>
    </row>
    <row r="180" spans="1:21" ht="30" hidden="1" x14ac:dyDescent="0.25">
      <c r="A180" s="26">
        <v>179</v>
      </c>
      <c r="B180" s="30" t="s">
        <v>1170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298" t="s">
        <v>1897</v>
      </c>
      <c r="S180" s="298" t="s">
        <v>1898</v>
      </c>
      <c r="T180" s="122" t="s">
        <v>27</v>
      </c>
      <c r="U180" s="30"/>
    </row>
    <row r="181" spans="1:21" ht="30" hidden="1" x14ac:dyDescent="0.25">
      <c r="A181" s="26">
        <v>180</v>
      </c>
      <c r="B181" s="30" t="s">
        <v>1171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298" t="s">
        <v>1897</v>
      </c>
      <c r="S181" s="298" t="s">
        <v>1898</v>
      </c>
      <c r="T181" s="122" t="s">
        <v>27</v>
      </c>
      <c r="U181" s="30"/>
    </row>
    <row r="182" spans="1:21" hidden="1" x14ac:dyDescent="0.25">
      <c r="A182" s="26">
        <v>181</v>
      </c>
      <c r="B182" s="30" t="s">
        <v>1172</v>
      </c>
      <c r="C182" s="26" t="s">
        <v>29</v>
      </c>
      <c r="D182" s="30" t="s">
        <v>1173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1174</v>
      </c>
      <c r="T182" s="122" t="s">
        <v>1175</v>
      </c>
      <c r="U182" s="30"/>
    </row>
    <row r="183" spans="1:21" hidden="1" x14ac:dyDescent="0.25">
      <c r="A183" s="26">
        <v>182</v>
      </c>
      <c r="B183" s="30" t="s">
        <v>1217</v>
      </c>
      <c r="C183" s="26" t="s">
        <v>21</v>
      </c>
      <c r="D183" s="37" t="s">
        <v>1216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1174</v>
      </c>
      <c r="T183" s="30" t="s">
        <v>27</v>
      </c>
      <c r="U183" s="30"/>
    </row>
    <row r="184" spans="1:21" ht="30" hidden="1" x14ac:dyDescent="0.25">
      <c r="A184" s="26">
        <v>183</v>
      </c>
      <c r="B184" s="69" t="s">
        <v>1176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298" t="s">
        <v>1897</v>
      </c>
      <c r="S184" s="298" t="s">
        <v>1898</v>
      </c>
      <c r="T184" s="122" t="s">
        <v>27</v>
      </c>
      <c r="U184" s="30"/>
    </row>
    <row r="185" spans="1:21" ht="30" hidden="1" x14ac:dyDescent="0.25">
      <c r="A185" s="26">
        <v>184</v>
      </c>
      <c r="B185" s="69" t="s">
        <v>1177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298" t="s">
        <v>1897</v>
      </c>
      <c r="S185" s="298" t="s">
        <v>1898</v>
      </c>
      <c r="T185" s="122" t="s">
        <v>27</v>
      </c>
      <c r="U185" s="30"/>
    </row>
    <row r="186" spans="1:21" ht="30" hidden="1" x14ac:dyDescent="0.25">
      <c r="A186" s="26">
        <v>185</v>
      </c>
      <c r="B186" s="30" t="s">
        <v>1178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298" t="s">
        <v>1897</v>
      </c>
      <c r="S186" s="298" t="s">
        <v>1898</v>
      </c>
      <c r="T186" s="122" t="s">
        <v>27</v>
      </c>
      <c r="U186" s="30"/>
    </row>
    <row r="187" spans="1:21" ht="30" hidden="1" x14ac:dyDescent="0.25">
      <c r="A187" s="26">
        <v>186</v>
      </c>
      <c r="B187" s="30" t="s">
        <v>1179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298" t="s">
        <v>1897</v>
      </c>
      <c r="S187" s="298" t="s">
        <v>1898</v>
      </c>
      <c r="T187" s="122" t="s">
        <v>27</v>
      </c>
      <c r="U187" s="30"/>
    </row>
    <row r="188" spans="1:21" hidden="1" x14ac:dyDescent="0.25">
      <c r="A188" s="26">
        <v>187</v>
      </c>
      <c r="B188" s="30" t="s">
        <v>1218</v>
      </c>
      <c r="C188" s="26" t="s">
        <v>21</v>
      </c>
      <c r="D188" s="30" t="s">
        <v>1219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1174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1180</v>
      </c>
      <c r="C189" s="26" t="s">
        <v>29</v>
      </c>
      <c r="D189" s="69" t="s">
        <v>1184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1281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1181</v>
      </c>
      <c r="C190" s="26" t="s">
        <v>29</v>
      </c>
      <c r="D190" s="69" t="s">
        <v>1184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1281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1182</v>
      </c>
      <c r="C191" s="26" t="s">
        <v>29</v>
      </c>
      <c r="D191" s="69" t="s">
        <v>1184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1281</v>
      </c>
      <c r="T191" s="122" t="s">
        <v>27</v>
      </c>
      <c r="U191" s="30"/>
    </row>
    <row r="192" spans="1:21" x14ac:dyDescent="0.25">
      <c r="A192" s="26">
        <v>191</v>
      </c>
      <c r="B192" s="30" t="s">
        <v>1183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998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2" hidden="1" x14ac:dyDescent="0.25">
      <c r="A193" s="26">
        <v>192</v>
      </c>
      <c r="B193" s="30" t="s">
        <v>1220</v>
      </c>
      <c r="C193" s="26" t="s">
        <v>21</v>
      </c>
      <c r="D193" s="30" t="s">
        <v>1163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1221</v>
      </c>
      <c r="T193" s="122" t="s">
        <v>27</v>
      </c>
      <c r="U193" s="30"/>
    </row>
    <row r="194" spans="1:22" hidden="1" x14ac:dyDescent="0.25">
      <c r="A194" s="26">
        <v>193</v>
      </c>
      <c r="B194" s="69" t="s">
        <v>1185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21">
        <v>16571300</v>
      </c>
      <c r="S194" s="130" t="s">
        <v>1581</v>
      </c>
      <c r="T194" s="122" t="s">
        <v>27</v>
      </c>
      <c r="U194" s="30"/>
      <c r="V194" s="30"/>
    </row>
    <row r="195" spans="1:22" x14ac:dyDescent="0.25">
      <c r="A195" s="26">
        <v>194</v>
      </c>
      <c r="B195" s="69" t="s">
        <v>1186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2" hidden="1" x14ac:dyDescent="0.25">
      <c r="A196" s="26">
        <v>195</v>
      </c>
      <c r="B196" s="69" t="s">
        <v>1187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1159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21">
        <v>16571300</v>
      </c>
      <c r="S196" s="130" t="s">
        <v>1581</v>
      </c>
      <c r="T196" s="122" t="s">
        <v>27</v>
      </c>
      <c r="U196" s="30"/>
      <c r="V196" s="30"/>
    </row>
    <row r="197" spans="1:22" hidden="1" x14ac:dyDescent="0.25">
      <c r="A197" s="26">
        <v>196</v>
      </c>
      <c r="B197" s="69" t="s">
        <v>1188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21">
        <v>16571300</v>
      </c>
      <c r="S197" s="130" t="s">
        <v>1581</v>
      </c>
      <c r="T197" s="122" t="s">
        <v>27</v>
      </c>
      <c r="U197" s="30"/>
      <c r="V197" s="30"/>
    </row>
    <row r="198" spans="1:22" x14ac:dyDescent="0.25">
      <c r="A198" s="26">
        <v>197</v>
      </c>
      <c r="B198" s="69" t="s">
        <v>1189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2" x14ac:dyDescent="0.25">
      <c r="A199" s="26">
        <v>198</v>
      </c>
      <c r="B199" s="69" t="s">
        <v>1190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2" x14ac:dyDescent="0.25">
      <c r="A200" s="26">
        <v>199</v>
      </c>
      <c r="B200" s="69" t="s">
        <v>1191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998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2" x14ac:dyDescent="0.25">
      <c r="A201" s="26">
        <v>200</v>
      </c>
      <c r="B201" s="69" t="s">
        <v>1192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1197</v>
      </c>
      <c r="H201" s="30" t="s">
        <v>1198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2" hidden="1" x14ac:dyDescent="0.25">
      <c r="A202" s="26">
        <v>201</v>
      </c>
      <c r="B202" s="69" t="s">
        <v>1193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1199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21">
        <v>16571300</v>
      </c>
      <c r="S202" s="130" t="s">
        <v>1581</v>
      </c>
      <c r="T202" s="122" t="s">
        <v>27</v>
      </c>
      <c r="U202" s="30"/>
      <c r="V202" s="30"/>
    </row>
    <row r="203" spans="1:22" x14ac:dyDescent="0.25">
      <c r="A203" s="26">
        <v>202</v>
      </c>
      <c r="B203" s="30" t="s">
        <v>1194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2" x14ac:dyDescent="0.25">
      <c r="A204" s="26">
        <v>203</v>
      </c>
      <c r="B204" s="30" t="s">
        <v>1195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2" x14ac:dyDescent="0.25">
      <c r="A205" s="26">
        <v>204</v>
      </c>
      <c r="B205" s="30" t="s">
        <v>1196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2" hidden="1" x14ac:dyDescent="0.25">
      <c r="A206" s="26">
        <v>205</v>
      </c>
      <c r="B206" s="30" t="s">
        <v>1222</v>
      </c>
      <c r="C206" s="26" t="s">
        <v>21</v>
      </c>
      <c r="D206" s="30" t="s">
        <v>1223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1263</v>
      </c>
      <c r="T206" s="122" t="s">
        <v>27</v>
      </c>
      <c r="U206" s="30"/>
    </row>
    <row r="207" spans="1:22" x14ac:dyDescent="0.25">
      <c r="A207" s="26">
        <v>206</v>
      </c>
      <c r="B207" s="30" t="s">
        <v>1200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1003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2" hidden="1" x14ac:dyDescent="0.25">
      <c r="A208" s="26">
        <v>207</v>
      </c>
      <c r="B208" s="30" t="s">
        <v>1201</v>
      </c>
      <c r="C208" s="26" t="s">
        <v>29</v>
      </c>
      <c r="D208" s="30" t="s">
        <v>1211</v>
      </c>
      <c r="E208" s="30" t="s">
        <v>23</v>
      </c>
      <c r="F208" s="30" t="s">
        <v>29</v>
      </c>
      <c r="G208" s="30" t="s">
        <v>24</v>
      </c>
      <c r="H208" s="30" t="s">
        <v>1198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1215</v>
      </c>
      <c r="T208" s="30" t="s">
        <v>1175</v>
      </c>
      <c r="U208" s="30"/>
    </row>
    <row r="209" spans="1:21" x14ac:dyDescent="0.25">
      <c r="A209" s="26">
        <v>208</v>
      </c>
      <c r="B209" s="30" t="s">
        <v>1202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1203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1197</v>
      </c>
      <c r="H210" s="30" t="s">
        <v>1198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1204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1205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1264</v>
      </c>
      <c r="T212" s="210" t="s">
        <v>27</v>
      </c>
      <c r="U212" s="30"/>
    </row>
    <row r="213" spans="1:21" x14ac:dyDescent="0.25">
      <c r="A213" s="26">
        <v>212</v>
      </c>
      <c r="B213" s="30" t="s">
        <v>1206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1212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1207</v>
      </c>
      <c r="C214" s="26" t="s">
        <v>29</v>
      </c>
      <c r="D214" s="30" t="s">
        <v>1213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1282</v>
      </c>
      <c r="T214" s="122" t="s">
        <v>27</v>
      </c>
      <c r="U214" s="30"/>
    </row>
    <row r="215" spans="1:21" x14ac:dyDescent="0.25">
      <c r="A215" s="26">
        <v>214</v>
      </c>
      <c r="B215" s="30" t="s">
        <v>1208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1214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1209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1210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1212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1265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1266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1267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1268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1269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1003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1270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1271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1272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1273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997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1274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998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1275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1276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1197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1277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1197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hidden="1" x14ac:dyDescent="0.25">
      <c r="A231" s="26">
        <v>230</v>
      </c>
      <c r="B231" s="30" t="s">
        <v>1278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>
        <v>517425</v>
      </c>
      <c r="S231" s="130" t="s">
        <v>1703</v>
      </c>
      <c r="T231" s="122" t="s">
        <v>27</v>
      </c>
    </row>
    <row r="234" spans="1:22" x14ac:dyDescent="0.25">
      <c r="Q234" s="81"/>
    </row>
    <row r="235" spans="1:22" x14ac:dyDescent="0.25">
      <c r="Q235" s="81"/>
    </row>
    <row r="236" spans="1:22" x14ac:dyDescent="0.25">
      <c r="Q236" s="81"/>
    </row>
    <row r="237" spans="1:22" x14ac:dyDescent="0.25">
      <c r="Q237" s="81"/>
    </row>
    <row r="238" spans="1:22" x14ac:dyDescent="0.25">
      <c r="Q238" s="93"/>
    </row>
    <row r="239" spans="1:22" x14ac:dyDescent="0.25">
      <c r="Q239" s="81"/>
    </row>
    <row r="240" spans="1:22" x14ac:dyDescent="0.25">
      <c r="Q240" s="93"/>
    </row>
  </sheetData>
  <autoFilter ref="A1:V231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2021-11-17T04:00:03Z</dcterms:modified>
</cp:coreProperties>
</file>