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7" activeTab="12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APLOG" sheetId="16" r:id="rId11"/>
    <sheet name="Projek" sheetId="18" r:id="rId12"/>
    <sheet name="Rekap Outstanding" sheetId="17" r:id="rId13"/>
    <sheet name="DIMAS NEW" sheetId="20" state="hidden" r:id="rId14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9" hidden="1">'Oktober nGen'!$A$1:$V$147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48" i="17" l="1"/>
  <c r="M147" i="21"/>
  <c r="M146" i="21"/>
  <c r="P135" i="21"/>
  <c r="P134" i="21"/>
  <c r="P133" i="21"/>
  <c r="P132" i="21"/>
  <c r="P131" i="21"/>
  <c r="P108" i="21"/>
  <c r="P104" i="21"/>
  <c r="P103" i="21"/>
  <c r="P81" i="21"/>
  <c r="P78" i="21"/>
  <c r="P77" i="21"/>
  <c r="P76" i="21"/>
  <c r="P75" i="21"/>
  <c r="P74" i="21"/>
  <c r="P73" i="21"/>
  <c r="P72" i="21"/>
  <c r="P71" i="21"/>
  <c r="P67" i="21"/>
  <c r="P66" i="21"/>
  <c r="P65" i="21"/>
  <c r="P62" i="21"/>
  <c r="P61" i="21"/>
  <c r="P60" i="21"/>
  <c r="P48" i="21"/>
  <c r="P47" i="21"/>
  <c r="P37" i="21"/>
  <c r="P147" i="21"/>
  <c r="P146" i="21"/>
  <c r="P145" i="21"/>
  <c r="P143" i="21"/>
  <c r="P141" i="21"/>
  <c r="P140" i="21"/>
  <c r="P138" i="21"/>
  <c r="P129" i="21"/>
  <c r="P127" i="21"/>
  <c r="P126" i="21"/>
  <c r="P125" i="21"/>
  <c r="P122" i="21"/>
  <c r="P121" i="21"/>
  <c r="P120" i="21"/>
  <c r="P119" i="21"/>
  <c r="P117" i="21"/>
  <c r="P116" i="21"/>
  <c r="P115" i="21"/>
  <c r="P114" i="21"/>
  <c r="P113" i="21"/>
  <c r="P112" i="21"/>
  <c r="P110" i="21"/>
  <c r="P106" i="21"/>
  <c r="P105" i="21"/>
  <c r="P102" i="21"/>
  <c r="P101" i="21"/>
  <c r="P99" i="21"/>
  <c r="P98" i="21"/>
  <c r="P96" i="21"/>
  <c r="P95" i="21"/>
  <c r="P94" i="21"/>
  <c r="P93" i="21"/>
  <c r="P91" i="21"/>
  <c r="P90" i="21"/>
  <c r="P89" i="21"/>
  <c r="P88" i="21"/>
  <c r="P87" i="21"/>
  <c r="P86" i="21"/>
  <c r="P85" i="21"/>
  <c r="P84" i="21"/>
  <c r="P82" i="21"/>
  <c r="P80" i="21"/>
  <c r="P79" i="21"/>
  <c r="P70" i="21"/>
  <c r="P69" i="21"/>
  <c r="P68" i="21"/>
  <c r="P64" i="21"/>
  <c r="P59" i="21"/>
  <c r="P58" i="21"/>
  <c r="P56" i="21"/>
  <c r="P55" i="21"/>
  <c r="P54" i="21"/>
  <c r="P53" i="21"/>
  <c r="P52" i="21"/>
  <c r="P46" i="21"/>
  <c r="P44" i="21"/>
  <c r="P43" i="21"/>
  <c r="P42" i="21"/>
  <c r="P41" i="21"/>
  <c r="P40" i="21"/>
  <c r="P39" i="21"/>
  <c r="P38" i="21"/>
  <c r="P36" i="21"/>
  <c r="P35" i="21"/>
  <c r="P34" i="21"/>
  <c r="P33" i="21"/>
  <c r="P32" i="21"/>
  <c r="P31" i="21"/>
  <c r="P30" i="21"/>
  <c r="P27" i="21"/>
  <c r="P26" i="21"/>
  <c r="P25" i="21"/>
  <c r="P24" i="21"/>
  <c r="P22" i="21"/>
  <c r="P21" i="21"/>
  <c r="P19" i="21"/>
  <c r="P17" i="21"/>
  <c r="P15" i="21"/>
  <c r="P14" i="21"/>
  <c r="P12" i="21"/>
  <c r="P10" i="21"/>
  <c r="P8" i="21"/>
  <c r="P7" i="21"/>
  <c r="P5" i="21"/>
  <c r="P139" i="21"/>
  <c r="P137" i="21"/>
  <c r="P136" i="21"/>
  <c r="P130" i="21"/>
  <c r="P128" i="21"/>
  <c r="P123" i="21"/>
  <c r="P118" i="21"/>
  <c r="P107" i="21"/>
  <c r="P100" i="21"/>
  <c r="P97" i="21"/>
  <c r="M63" i="21"/>
  <c r="M23" i="21"/>
  <c r="P111" i="21"/>
  <c r="P124" i="21"/>
  <c r="P144" i="21"/>
  <c r="P142" i="21"/>
  <c r="O144" i="21"/>
  <c r="N144" i="21"/>
  <c r="M144" i="21"/>
  <c r="O143" i="21"/>
  <c r="N143" i="21"/>
  <c r="M143" i="21"/>
  <c r="O142" i="21"/>
  <c r="N142" i="21"/>
  <c r="M142" i="21"/>
  <c r="O140" i="21"/>
  <c r="N140" i="21"/>
  <c r="M140" i="21"/>
  <c r="O132" i="21"/>
  <c r="N132" i="21"/>
  <c r="M132" i="21"/>
  <c r="M131" i="21"/>
  <c r="O131" i="21"/>
  <c r="N131" i="21"/>
  <c r="O127" i="21"/>
  <c r="N127" i="21"/>
  <c r="M127" i="21"/>
  <c r="O125" i="21"/>
  <c r="N125" i="21"/>
  <c r="M125" i="21"/>
  <c r="O123" i="21"/>
  <c r="N123" i="21"/>
  <c r="M123" i="21"/>
  <c r="O129" i="21"/>
  <c r="N129" i="21"/>
  <c r="M129" i="21"/>
  <c r="O121" i="21"/>
  <c r="N121" i="21"/>
  <c r="M121" i="21"/>
  <c r="O120" i="21"/>
  <c r="N120" i="21"/>
  <c r="M120" i="21"/>
  <c r="O141" i="21"/>
  <c r="N141" i="21"/>
  <c r="M141" i="21"/>
  <c r="O136" i="21"/>
  <c r="N136" i="21"/>
  <c r="M136" i="21"/>
  <c r="O119" i="21"/>
  <c r="N119" i="21"/>
  <c r="M119" i="21"/>
  <c r="M118" i="21"/>
  <c r="O118" i="21"/>
  <c r="N118" i="21"/>
  <c r="O139" i="21"/>
  <c r="N139" i="21"/>
  <c r="M139" i="21"/>
  <c r="O137" i="21"/>
  <c r="N137" i="21"/>
  <c r="M137" i="21"/>
  <c r="O130" i="21"/>
  <c r="N130" i="21"/>
  <c r="M130" i="21"/>
  <c r="O115" i="21"/>
  <c r="N115" i="21"/>
  <c r="M115" i="21"/>
  <c r="O147" i="21"/>
  <c r="N147" i="21"/>
  <c r="O146" i="21"/>
  <c r="N146" i="21"/>
  <c r="O145" i="21"/>
  <c r="N145" i="21"/>
  <c r="M145" i="21"/>
  <c r="O114" i="21"/>
  <c r="N114" i="21"/>
  <c r="M114" i="21"/>
  <c r="O122" i="21"/>
  <c r="N122" i="21"/>
  <c r="M122" i="21"/>
  <c r="O113" i="21"/>
  <c r="N113" i="21"/>
  <c r="M113" i="21"/>
  <c r="O138" i="21"/>
  <c r="N138" i="21"/>
  <c r="M138" i="21"/>
  <c r="O112" i="21"/>
  <c r="N112" i="21"/>
  <c r="M112" i="21"/>
  <c r="M111" i="21"/>
  <c r="O111" i="21"/>
  <c r="N111" i="21"/>
  <c r="O110" i="21"/>
  <c r="N110" i="21"/>
  <c r="M110" i="21"/>
  <c r="M109" i="21"/>
  <c r="P109" i="21"/>
  <c r="O109" i="21"/>
  <c r="N109" i="21"/>
  <c r="O128" i="21"/>
  <c r="N128" i="21"/>
  <c r="M128" i="21"/>
  <c r="O126" i="21"/>
  <c r="N126" i="21"/>
  <c r="M126" i="21"/>
  <c r="O124" i="21"/>
  <c r="N124" i="21"/>
  <c r="M124" i="21"/>
  <c r="O107" i="21"/>
  <c r="N107" i="21"/>
  <c r="M107" i="21"/>
  <c r="O135" i="21"/>
  <c r="N135" i="21"/>
  <c r="M135" i="21"/>
  <c r="O134" i="21"/>
  <c r="N134" i="21"/>
  <c r="M134" i="21"/>
  <c r="O133" i="21"/>
  <c r="N133" i="21"/>
  <c r="M133" i="21"/>
  <c r="O116" i="21"/>
  <c r="N116" i="21"/>
  <c r="M116" i="21"/>
  <c r="O108" i="21"/>
  <c r="N108" i="21"/>
  <c r="M108" i="21"/>
  <c r="O106" i="21"/>
  <c r="N106" i="21"/>
  <c r="M106" i="21"/>
  <c r="O117" i="21"/>
  <c r="N117" i="21"/>
  <c r="M117" i="21"/>
  <c r="O105" i="21"/>
  <c r="N105" i="21"/>
  <c r="M105" i="21"/>
  <c r="Q109" i="21" l="1"/>
  <c r="Q118" i="21"/>
  <c r="Q131" i="21"/>
  <c r="Q132" i="21"/>
  <c r="Q140" i="21"/>
  <c r="Q142" i="21"/>
  <c r="Q105" i="21"/>
  <c r="Q117" i="21"/>
  <c r="Q106" i="21"/>
  <c r="Q108" i="21"/>
  <c r="Q116" i="21"/>
  <c r="Q133" i="21"/>
  <c r="Q134" i="21"/>
  <c r="Q135" i="21"/>
  <c r="Q107" i="21"/>
  <c r="Q124" i="21"/>
  <c r="Q126" i="21"/>
  <c r="Q128" i="21"/>
  <c r="Q143" i="21"/>
  <c r="Q144" i="21"/>
  <c r="Q111" i="21"/>
  <c r="Q112" i="21"/>
  <c r="Q138" i="21"/>
  <c r="Q113" i="21"/>
  <c r="Q122" i="21"/>
  <c r="Q114" i="21"/>
  <c r="Q145" i="21"/>
  <c r="Q146" i="21"/>
  <c r="Q147" i="21"/>
  <c r="Q115" i="21"/>
  <c r="Q130" i="21"/>
  <c r="Q137" i="21"/>
  <c r="Q139" i="21"/>
  <c r="Q110" i="21"/>
  <c r="Q119" i="21"/>
  <c r="Q136" i="21"/>
  <c r="Q141" i="21"/>
  <c r="Q120" i="21"/>
  <c r="Q121" i="21"/>
  <c r="Q129" i="21"/>
  <c r="Q123" i="21"/>
  <c r="Q125" i="21"/>
  <c r="Q127" i="21"/>
  <c r="O104" i="21" l="1"/>
  <c r="N104" i="21"/>
  <c r="M104" i="21"/>
  <c r="O103" i="21"/>
  <c r="N103" i="21"/>
  <c r="M103" i="21"/>
  <c r="O102" i="21"/>
  <c r="N102" i="21"/>
  <c r="M102" i="21"/>
  <c r="O101" i="21"/>
  <c r="N101" i="21"/>
  <c r="M101" i="21"/>
  <c r="M100" i="21"/>
  <c r="O100" i="21"/>
  <c r="N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Q100" i="21" l="1"/>
  <c r="Q93" i="21"/>
  <c r="Q94" i="21"/>
  <c r="Q95" i="21"/>
  <c r="Q96" i="21"/>
  <c r="Q97" i="21"/>
  <c r="Q98" i="21"/>
  <c r="Q99" i="21"/>
  <c r="Q101" i="21"/>
  <c r="Q102" i="21"/>
  <c r="Q103" i="21"/>
  <c r="Q104" i="21"/>
  <c r="P92" i="21"/>
  <c r="M92" i="21"/>
  <c r="O92" i="21"/>
  <c r="N92" i="21"/>
  <c r="Q92" i="21" l="1"/>
  <c r="M65" i="21"/>
  <c r="O91" i="21" l="1"/>
  <c r="N91" i="21"/>
  <c r="M91" i="21"/>
  <c r="M90" i="21"/>
  <c r="O90" i="21"/>
  <c r="N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P83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M79" i="21"/>
  <c r="O79" i="21"/>
  <c r="N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O64" i="21"/>
  <c r="N64" i="21"/>
  <c r="M64" i="21"/>
  <c r="P63" i="21"/>
  <c r="O63" i="21"/>
  <c r="N63" i="21"/>
  <c r="O62" i="21"/>
  <c r="N62" i="21"/>
  <c r="M62" i="21"/>
  <c r="Q80" i="21" l="1"/>
  <c r="Q82" i="21"/>
  <c r="Q83" i="21"/>
  <c r="Q86" i="21"/>
  <c r="Q87" i="21"/>
  <c r="Q89" i="21"/>
  <c r="Q90" i="21"/>
  <c r="Q85" i="21"/>
  <c r="Q88" i="21"/>
  <c r="Q81" i="21"/>
  <c r="Q84" i="21"/>
  <c r="Q91" i="21"/>
  <c r="Q79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P173" i="19"/>
  <c r="P172" i="19"/>
  <c r="E351" i="17" l="1"/>
  <c r="P20" i="21" l="1"/>
  <c r="P18" i="21"/>
  <c r="P13" i="21"/>
  <c r="P11" i="21"/>
  <c r="P3" i="21"/>
  <c r="P9" i="21" l="1"/>
  <c r="P16" i="21"/>
  <c r="P57" i="21"/>
  <c r="P45" i="21"/>
  <c r="P23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M57" i="21"/>
  <c r="O57" i="21"/>
  <c r="N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P51" i="21"/>
  <c r="O51" i="21"/>
  <c r="N51" i="21"/>
  <c r="M51" i="21"/>
  <c r="M50" i="21"/>
  <c r="P50" i="21"/>
  <c r="O50" i="21"/>
  <c r="N50" i="21"/>
  <c r="P49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M33" i="21"/>
  <c r="O33" i="21"/>
  <c r="N33" i="21"/>
  <c r="O32" i="21"/>
  <c r="N32" i="21"/>
  <c r="M32" i="21"/>
  <c r="O31" i="21"/>
  <c r="N31" i="21"/>
  <c r="M31" i="21"/>
  <c r="O30" i="21"/>
  <c r="N30" i="21"/>
  <c r="M30" i="21"/>
  <c r="M29" i="21"/>
  <c r="M28" i="21"/>
  <c r="P29" i="21"/>
  <c r="O29" i="21"/>
  <c r="N29" i="21"/>
  <c r="P28" i="21"/>
  <c r="O28" i="21"/>
  <c r="N28" i="21"/>
  <c r="M27" i="21"/>
  <c r="M26" i="21"/>
  <c r="M25" i="21"/>
  <c r="M24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M2" i="21"/>
  <c r="O27" i="21"/>
  <c r="N27" i="21"/>
  <c r="O26" i="21"/>
  <c r="N26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P6" i="21"/>
  <c r="O6" i="21"/>
  <c r="N6" i="21"/>
  <c r="O5" i="21"/>
  <c r="N5" i="21"/>
  <c r="P4" i="21"/>
  <c r="O4" i="21"/>
  <c r="N4" i="21"/>
  <c r="O3" i="21"/>
  <c r="N3" i="21"/>
  <c r="P2" i="21"/>
  <c r="O2" i="21"/>
  <c r="N2" i="21"/>
  <c r="Q12" i="21" l="1"/>
  <c r="Q2" i="21"/>
  <c r="Q4" i="21"/>
  <c r="Q8" i="21"/>
  <c r="Q6" i="21"/>
  <c r="Q16" i="21"/>
  <c r="Q10" i="21"/>
  <c r="Q14" i="21"/>
  <c r="Q18" i="21"/>
  <c r="Q20" i="21"/>
  <c r="Q22" i="21"/>
  <c r="Q29" i="21"/>
  <c r="Q46" i="21"/>
  <c r="Q47" i="21"/>
  <c r="Q48" i="21"/>
  <c r="Q49" i="21"/>
  <c r="Q50" i="21"/>
  <c r="Q51" i="21"/>
  <c r="Q52" i="21"/>
  <c r="Q57" i="21"/>
  <c r="Q3" i="21"/>
  <c r="Q5" i="21"/>
  <c r="Q7" i="21"/>
  <c r="Q9" i="21"/>
  <c r="W9" i="21" s="1"/>
  <c r="Q11" i="21"/>
  <c r="Q13" i="21"/>
  <c r="Q15" i="21"/>
  <c r="Q17" i="21"/>
  <c r="Q19" i="21"/>
  <c r="Q23" i="21"/>
  <c r="Q25" i="21"/>
  <c r="Q27" i="21"/>
  <c r="Q24" i="21"/>
  <c r="Q26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58" i="21"/>
  <c r="Q59" i="21"/>
  <c r="Q60" i="21"/>
  <c r="Q61" i="21"/>
  <c r="Q45" i="21"/>
  <c r="Q21" i="21"/>
  <c r="Q28" i="21"/>
  <c r="Q30" i="21"/>
  <c r="Q31" i="21"/>
  <c r="Q32" i="21"/>
  <c r="Q53" i="21"/>
  <c r="Q54" i="21"/>
  <c r="Q55" i="21"/>
  <c r="Q56" i="21"/>
  <c r="M207" i="17" l="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M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4" i="18"/>
  <c r="G53" i="18"/>
  <c r="E42" i="18"/>
  <c r="E41" i="18"/>
  <c r="E43" i="18" s="1"/>
  <c r="E47" i="18" s="1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17" i="19"/>
  <c r="P16" i="19"/>
  <c r="P13" i="19"/>
  <c r="P11" i="19"/>
  <c r="P6" i="19"/>
  <c r="P4" i="19"/>
  <c r="P3" i="19"/>
  <c r="P2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M217" i="19"/>
  <c r="O216" i="19"/>
  <c r="N216" i="19"/>
  <c r="M216" i="19"/>
  <c r="O215" i="19"/>
  <c r="N215" i="19"/>
  <c r="M215" i="19"/>
  <c r="P214" i="19"/>
  <c r="O214" i="19"/>
  <c r="N214" i="19"/>
  <c r="M214" i="19"/>
  <c r="M213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8" i="18" l="1"/>
  <c r="G59" i="18" s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M44" i="17" l="1"/>
  <c r="E350" i="17" s="1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G31" i="18"/>
  <c r="H31" i="18" s="1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352" i="17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<sst xmlns="http://schemas.openxmlformats.org/spreadsheetml/2006/main" count="10473" uniqueCount="1458">
  <si>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</si>
  <si>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</si>
  <si>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</si>
  <si>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</si>
  <si>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</si>
  <si>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</si>
  <si>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</si>
  <si>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</si>
  <si>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</si>
  <si>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</si>
  <si>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</si>
  <si>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</si>
  <si>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</si>
  <si>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</si>
  <si>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</si>
  <si>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</si>
  <si>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</si>
  <si>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</si>
  <si>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</si>
  <si>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</si>
  <si>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</si>
  <si>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</si>
  <si>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</si>
  <si>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</si>
  <si>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</si>
  <si>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</si>
  <si>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</si>
  <si>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</si>
  <si>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</si>
  <si>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</si>
  <si>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</si>
  <si>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</si>
  <si>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</si>
  <si>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</si>
  <si>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</si>
  <si>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</si>
  <si>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</si>
  <si>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</si>
  <si>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</si>
  <si>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</si>
  <si>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</si>
  <si>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</si>
  <si>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</si>
  <si>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</si>
  <si>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</si>
  <si>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</si>
  <si>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</si>
  <si>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</si>
  <si>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</si>
  <si>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</si>
  <si>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</si>
  <si>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</si>
  <si>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</si>
  <si>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</si>
  <si>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</si>
  <si>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</si>
  <si>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</si>
  <si>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</si>
  <si>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</si>
  <si>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</si>
  <si>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</si>
  <si>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</si>
  <si>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</si>
  <si>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</si>
  <si>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</si>
  <si>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</si>
  <si>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</si>
  <si>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</si>
  <si>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</si>
  <si>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</si>
  <si>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</si>
  <si>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</si>
  <si>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</si>
  <si>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</si>
  <si>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</si>
  <si>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</si>
  <si>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</si>
  <si>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</si>
  <si>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</si>
  <si>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</si>
  <si>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</si>
  <si>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</si>
  <si>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</si>
  <si>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</si>
  <si>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</si>
  <si>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</si>
  <si>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</si>
  <si>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</si>
  <si>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</si>
  <si>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</si>
  <si>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</si>
  <si>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</si>
  <si>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</si>
  <si>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</si>
  <si>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</si>
  <si>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</si>
  <si>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</si>
  <si>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</si>
  <si>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</si>
  <si>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</si>
  <si>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</si>
  <si>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</si>
  <si>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</si>
  <si>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</si>
  <si>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</si>
  <si>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</si>
  <si>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</si>
  <si>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</si>
  <si>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</si>
  <si>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</si>
  <si>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</si>
  <si>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</si>
  <si>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</si>
  <si>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</si>
  <si>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</si>
  <si>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</si>
  <si>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</si>
  <si>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</si>
  <si>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</si>
  <si>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</si>
  <si>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</si>
  <si>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</si>
  <si>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</si>
  <si>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</si>
  <si>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</si>
  <si>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</si>
  <si>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</si>
  <si>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</si>
  <si>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</si>
  <si>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</si>
  <si>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</si>
  <si>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</si>
  <si>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</si>
  <si>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</si>
  <si>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</si>
  <si>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</si>
  <si>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</si>
  <si>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</si>
  <si>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</si>
  <si>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</si>
  <si>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</si>
  <si>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</si>
  <si>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</si>
  <si>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</si>
  <si>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</si>
  <si>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</si>
  <si>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</si>
  <si>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</si>
  <si>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</si>
  <si>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</si>
  <si>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</si>
  <si>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</si>
  <si>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</si>
  <si>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</si>
  <si>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</si>
  <si>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</si>
  <si>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</si>
  <si>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</si>
  <si>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</si>
  <si>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</si>
  <si>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</si>
  <si>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</si>
  <si>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</si>
  <si>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</si>
  <si>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</si>
  <si>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</si>
  <si>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</si>
  <si>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</si>
  <si>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</si>
  <si>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</si>
  <si>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</si>
  <si>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</si>
  <si>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</si>
  <si>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</si>
  <si>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</si>
  <si>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</si>
  <si>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</si>
  <si>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</si>
  <si>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</si>
  <si>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</si>
  <si>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</si>
  <si>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</si>
  <si>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</si>
  <si>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</si>
  <si>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</si>
  <si>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</si>
  <si>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</si>
  <si>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</si>
  <si>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</si>
  <si>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</si>
  <si>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</si>
  <si>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</si>
  <si>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</si>
  <si>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</si>
  <si>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</si>
  <si>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</si>
  <si>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</si>
  <si>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</si>
  <si>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</si>
  <si>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</si>
  <si>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</si>
  <si>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</si>
  <si>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</si>
  <si>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</si>
  <si>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</si>
  <si>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</si>
  <si>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</si>
  <si>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</si>
  <si>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</si>
  <si>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</si>
  <si>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</si>
  <si>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</si>
  <si>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</si>
  <si>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</si>
  <si>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</si>
  <si>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</si>
  <si>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</si>
  <si>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</si>
  <si>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</si>
  <si>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</si>
  <si>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</si>
  <si>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</si>
  <si>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</si>
  <si>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</si>
  <si>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</si>
  <si>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</si>
  <si>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</si>
  <si>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</si>
  <si>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</si>
  <si>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</si>
  <si>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</si>
  <si>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</si>
  <si>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</si>
  <si>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</si>
  <si>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</si>
  <si>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</si>
  <si>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</si>
  <si>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</si>
  <si>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</si>
  <si>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</si>
  <si>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</si>
  <si>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</si>
  <si>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</si>
  <si>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</si>
  <si>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</si>
  <si>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</si>
  <si>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</si>
  <si>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</si>
  <si>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</si>
  <si>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</si>
  <si>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</si>
  <si>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</si>
  <si>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</si>
  <si>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</si>
  <si>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</si>
  <si>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</si>
  <si>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</si>
  <si>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</si>
  <si>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</si>
  <si>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</si>
  <si>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</si>
  <si>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</si>
  <si>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</si>
  <si>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</si>
  <si>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</si>
  <si>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</si>
  <si>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</si>
  <si>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</si>
  <si>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</si>
  <si>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</si>
  <si>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</si>
  <si>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</si>
  <si>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</si>
  <si>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</si>
  <si>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</si>
  <si>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</si>
  <si>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</si>
  <si>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</si>
  <si>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</si>
  <si>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</si>
  <si>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</si>
  <si>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</si>
  <si>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</si>
  <si>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</si>
  <si>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</si>
  <si>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</si>
  <si>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</si>
  <si>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</si>
  <si>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</si>
  <si>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</si>
  <si>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</si>
  <si>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</si>
  <si>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</si>
  <si>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</si>
  <si>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</si>
  <si>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</si>
  <si>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</si>
  <si>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</si>
  <si>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</si>
  <si>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</si>
  <si>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</si>
  <si>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</si>
  <si>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</si>
  <si>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</si>
  <si>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</si>
  <si>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</si>
  <si>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</si>
  <si>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</si>
  <si>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</si>
  <si>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</si>
  <si>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</si>
  <si>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</si>
  <si>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</si>
  <si>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</si>
  <si>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</si>
  <si>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</si>
  <si>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</si>
  <si>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</si>
  <si>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</si>
  <si>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</si>
  <si>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</si>
  <si>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</si>
  <si>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</si>
  <si>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</si>
  <si>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</si>
  <si>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</si>
  <si>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</si>
  <si>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</si>
  <si>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</si>
  <si>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</si>
  <si>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</si>
  <si>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</si>
  <si>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</si>
  <si>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</si>
  <si>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</si>
  <si>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</si>
  <si>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</si>
  <si>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</si>
  <si>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</si>
  <si>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</si>
  <si>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</si>
  <si>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</si>
  <si>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</si>
  <si>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</si>
  <si>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</si>
  <si>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</si>
  <si>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</si>
  <si>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</si>
  <si>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</si>
  <si>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</si>
  <si>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</si>
  <si>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</si>
  <si>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</si>
  <si>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</si>
  <si>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</si>
  <si>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</si>
  <si>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</si>
  <si>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</si>
  <si>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</si>
  <si>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</si>
  <si>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</si>
  <si>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</si>
  <si>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</si>
  <si>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</si>
  <si>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</si>
  <si>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</si>
  <si>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</si>
  <si>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</si>
  <si>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</si>
  <si>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</si>
  <si>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</si>
  <si>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</si>
  <si>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</si>
  <si>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</si>
  <si>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</si>
  <si>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</si>
  <si>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</si>
  <si>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</si>
  <si>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</si>
  <si>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</si>
  <si>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</si>
  <si>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</si>
  <si>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</si>
  <si>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</si>
  <si>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</si>
  <si>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</si>
  <si>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</si>
  <si>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</si>
  <si>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</si>
  <si>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</si>
  <si>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</si>
  <si>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</si>
  <si>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</si>
  <si>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</si>
  <si>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</si>
  <si>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</si>
  <si>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</si>
  <si>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</si>
  <si>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</si>
  <si>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</si>
  <si>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</si>
  <si>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</si>
  <si>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</si>
  <si>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</si>
  <si>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</si>
  <si>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</si>
  <si>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</si>
  <si>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</si>
  <si>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</si>
  <si>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</si>
  <si>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</si>
  <si>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</si>
  <si>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</si>
  <si>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</si>
  <si>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</si>
  <si>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</si>
  <si>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</si>
  <si>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</si>
  <si>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</si>
  <si>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</si>
  <si>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</si>
  <si>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</si>
  <si>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</si>
  <si>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</si>
  <si>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</si>
  <si>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</si>
  <si>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</si>
  <si>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</si>
  <si>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</si>
  <si>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</si>
  <si>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</si>
  <si>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</si>
  <si>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</si>
  <si>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</si>
  <si>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</si>
  <si>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</si>
  <si>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</si>
  <si>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</si>
  <si>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</si>
  <si>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</si>
  <si>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</si>
  <si>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</si>
  <si>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</si>
  <si>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</si>
  <si>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</si>
  <si>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</si>
  <si>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</si>
  <si>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</si>
  <si>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</si>
  <si>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</si>
  <si>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</si>
  <si>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</si>
  <si>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</si>
  <si>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</si>
  <si>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</si>
  <si>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</si>
  <si>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</si>
  <si>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</si>
  <si>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</si>
  <si>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</si>
  <si>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</si>
  <si>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</si>
  <si>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</si>
  <si>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</si>
  <si>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</si>
  <si>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</si>
  <si>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</si>
  <si>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</si>
  <si>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</si>
  <si>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</si>
  <si>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</si>
  <si>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</si>
  <si>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</si>
  <si>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</si>
  <si>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</si>
  <si>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</si>
  <si>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</si>
  <si>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</si>
  <si>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</si>
  <si>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</si>
  <si>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</si>
  <si>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</si>
  <si>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</si>
  <si>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</si>
  <si>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</si>
  <si>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</si>
  <si>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</si>
  <si>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</si>
  <si>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</si>
  <si>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</si>
  <si>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</si>
  <si>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</si>
  <si>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</si>
  <si>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</si>
  <si>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</si>
  <si>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</si>
  <si>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</si>
  <si>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</si>
  <si>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</si>
  <si>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</si>
  <si>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</si>
  <si>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</si>
  <si>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</si>
  <si>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</si>
  <si>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</si>
  <si>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</si>
  <si>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</si>
  <si>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</si>
  <si>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</si>
  <si>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</si>
  <si>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</si>
  <si>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</si>
  <si>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</si>
  <si>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</si>
  <si>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</si>
  <si>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</si>
  <si>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</si>
  <si>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</si>
  <si>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</si>
  <si>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</si>
  <si>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</si>
  <si>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</si>
  <si>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</si>
  <si>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</si>
  <si>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</si>
  <si>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</si>
  <si>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</si>
  <si>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</si>
  <si>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</si>
  <si>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</si>
  <si>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</si>
  <si>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</si>
  <si>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</si>
  <si>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</si>
  <si>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</si>
  <si>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</si>
  <si>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</si>
  <si>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</si>
  <si>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</si>
  <si>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</si>
  <si>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</si>
  <si>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</si>
  <si>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</si>
  <si>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</si>
  <si>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</si>
  <si>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</si>
  <si>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</si>
  <si>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</si>
  <si>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</si>
  <si>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</si>
  <si>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</si>
  <si>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</si>
  <si>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</si>
  <si>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</si>
  <si>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</si>
  <si>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</si>
  <si>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</si>
  <si>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</si>
  <si>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</si>
  <si>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</si>
  <si>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</si>
  <si>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</si>
  <si>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</si>
  <si>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</si>
  <si>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</si>
  <si>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</si>
  <si>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</si>
  <si>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</si>
  <si>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</si>
  <si>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</si>
  <si>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</si>
  <si>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</si>
  <si>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</si>
  <si>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</si>
  <si>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</si>
  <si>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</si>
  <si>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</si>
  <si>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</si>
  <si>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</si>
  <si>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</si>
  <si>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</si>
  <si>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</si>
  <si>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</si>
  <si>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</si>
  <si>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</si>
  <si>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</si>
  <si>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</si>
  <si>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</si>
  <si>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</si>
  <si>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</si>
  <si>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</si>
  <si>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</si>
  <si>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</si>
  <si>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</si>
  <si>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</si>
  <si>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</si>
  <si>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</si>
  <si>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</si>
  <si>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</si>
  <si>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</si>
  <si>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</si>
  <si>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</si>
  <si>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</si>
  <si>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</si>
  <si>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</si>
  <si>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</si>
  <si>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</si>
  <si>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</si>
  <si>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</si>
  <si>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</si>
  <si>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</si>
  <si>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</si>
  <si>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</si>
  <si>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</si>
  <si>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</si>
  <si>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</si>
  <si>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</si>
  <si>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</si>
  <si>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</si>
  <si>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</si>
  <si>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</si>
  <si>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</si>
  <si>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</si>
  <si>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</si>
  <si>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</si>
  <si>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</si>
  <si>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</si>
  <si>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</si>
  <si>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</si>
  <si>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</si>
  <si>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</si>
  <si>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</si>
  <si>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</si>
  <si>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</si>
  <si>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</si>
  <si>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</si>
  <si>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</si>
  <si>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</si>
  <si>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</si>
  <si>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</si>
  <si>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</si>
  <si>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</si>
  <si>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</si>
  <si>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</si>
  <si>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</si>
  <si>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</si>
  <si>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</si>
  <si>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</si>
  <si>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</si>
  <si>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</si>
  <si>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</si>
  <si>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</si>
  <si>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</si>
  <si>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</si>
  <si>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</si>
  <si>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</si>
  <si>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</si>
  <si>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</si>
  <si>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</si>
  <si>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</si>
  <si>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</si>
  <si>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</si>
  <si>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</si>
  <si>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</si>
  <si>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</si>
  <si>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</si>
  <si>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</si>
  <si>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</si>
  <si>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</si>
  <si>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</si>
  <si>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</si>
  <si>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</si>
  <si>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</si>
  <si>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</si>
  <si>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</si>
  <si>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</si>
  <si>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</si>
  <si>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</si>
  <si>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</si>
  <si>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</si>
  <si>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</si>
  <si>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</si>
  <si>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</si>
  <si>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</si>
  <si>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</si>
  <si>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</si>
  <si>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</si>
  <si>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</si>
  <si>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</si>
  <si>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</si>
  <si>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</si>
  <si>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</si>
  <si>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</si>
  <si>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</si>
  <si>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</si>
  <si>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</si>
  <si>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</si>
  <si>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</si>
  <si>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</si>
  <si>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</si>
  <si>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</si>
  <si>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</si>
  <si>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</si>
  <si>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</si>
  <si>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</si>
  <si>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</si>
  <si>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</si>
  <si>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</si>
  <si>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</si>
  <si>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</si>
  <si>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</si>
  <si>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</si>
  <si>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</si>
  <si>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</si>
  <si>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</si>
  <si>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</si>
  <si>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</si>
  <si>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</si>
  <si>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</si>
  <si>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</si>
  <si>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</si>
  <si>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</si>
  <si>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</si>
  <si>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</si>
  <si>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</si>
  <si>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</si>
  <si>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</si>
  <si>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</si>
  <si>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</si>
  <si>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</si>
  <si>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</si>
  <si>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</si>
  <si>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</si>
  <si>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</si>
  <si>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</si>
  <si>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</si>
  <si>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</si>
  <si>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</si>
  <si>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</si>
  <si>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</si>
  <si>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</si>
  <si>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</si>
  <si>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</si>
  <si>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</si>
  <si>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</si>
  <si>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</si>
  <si>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</si>
  <si>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</si>
  <si>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</si>
  <si>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</si>
  <si>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</si>
  <si>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</si>
  <si>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</si>
  <si>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</si>
  <si>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</si>
  <si>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</si>
  <si>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</si>
  <si>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</si>
  <si>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</si>
  <si>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</si>
  <si>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</si>
  <si>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</si>
  <si>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</si>
  <si>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</si>
  <si>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</si>
  <si>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</si>
  <si>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</si>
  <si>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</si>
  <si>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</si>
  <si>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</si>
  <si>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</si>
  <si>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</si>
  <si>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</si>
  <si>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</si>
  <si>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</si>
  <si>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</si>
  <si>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</si>
  <si>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</si>
  <si>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</si>
  <si>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</si>
  <si>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</si>
  <si>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</si>
  <si>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</si>
  <si>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</si>
  <si>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</si>
  <si>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</si>
  <si>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</si>
  <si>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</si>
  <si>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</si>
  <si>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</si>
  <si>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</si>
  <si>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</si>
  <si>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</si>
  <si>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</si>
  <si>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</si>
  <si>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</si>
  <si>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</si>
  <si>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</si>
  <si>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</si>
  <si>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</si>
  <si>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</si>
  <si>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</si>
  <si>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</si>
  <si>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</si>
  <si>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</si>
  <si>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</si>
  <si>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</si>
  <si>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</si>
  <si>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</si>
  <si>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</si>
  <si>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</si>
  <si>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</si>
  <si>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</si>
  <si>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</si>
  <si>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</si>
  <si>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</si>
  <si>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</si>
  <si>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</si>
  <si>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</si>
  <si>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</si>
  <si>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</si>
  <si>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</si>
  <si>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</si>
  <si>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</si>
  <si>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</si>
  <si>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</si>
  <si>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</si>
  <si>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</si>
  <si>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</si>
  <si>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</si>
  <si>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</si>
  <si>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</si>
  <si>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</si>
  <si>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</si>
  <si>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</si>
  <si>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</si>
  <si>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</si>
  <si>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</si>
  <si>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</si>
  <si>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</si>
  <si>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</si>
  <si>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</si>
  <si>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</si>
  <si>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</si>
  <si>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</si>
  <si>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</si>
  <si>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</si>
  <si>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</si>
  <si>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</si>
  <si>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</si>
  <si>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</si>
  <si>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</si>
  <si>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</si>
  <si>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</si>
  <si>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</si>
  <si>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</si>
  <si>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</si>
  <si>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</si>
  <si>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</si>
  <si>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</si>
  <si>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888-47222206</t>
  </si>
  <si>
    <t>SESILIA KHO</t>
  </si>
  <si>
    <t>QG-978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</si>
  <si>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</si>
  <si>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</si>
  <si>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</si>
  <si>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</si>
  <si>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</si>
  <si>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</si>
  <si>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</si>
  <si>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</si>
  <si>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</si>
  <si>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</si>
  <si>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</si>
  <si>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</si>
  <si>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</si>
  <si>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</si>
  <si>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</si>
  <si>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</si>
  <si>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</si>
  <si>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</si>
  <si>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</si>
  <si>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</si>
  <si>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</si>
  <si>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</si>
  <si>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</si>
  <si>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</si>
  <si>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</si>
  <si>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</si>
  <si>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</si>
  <si>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</si>
  <si>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</si>
  <si>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</si>
  <si>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</si>
  <si>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</si>
  <si>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</si>
  <si>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</si>
  <si>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</si>
  <si>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</si>
  <si>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</si>
  <si>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</si>
  <si>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</si>
  <si>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</si>
  <si>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</si>
  <si>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</si>
  <si>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</si>
  <si>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</si>
  <si>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</si>
  <si>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</si>
  <si>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</si>
  <si>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</si>
  <si>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</si>
  <si>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</si>
  <si>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</si>
  <si>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</si>
  <si>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</si>
  <si>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</si>
  <si>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</si>
  <si>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</si>
  <si>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</si>
  <si>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</si>
  <si>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</si>
  <si>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</si>
  <si>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</si>
  <si>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</si>
  <si>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</si>
  <si>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</si>
  <si>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</si>
  <si>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</si>
  <si>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</si>
  <si>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</si>
  <si>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</si>
  <si>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</si>
  <si>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</si>
  <si>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</si>
  <si>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</si>
  <si>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</si>
  <si>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</si>
  <si>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</si>
  <si>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</si>
  <si>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</si>
  <si>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</si>
  <si>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</si>
  <si>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</si>
  <si>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</si>
  <si>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</si>
  <si>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</si>
  <si>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</si>
  <si>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</si>
  <si>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</si>
  <si>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</si>
  <si>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</si>
  <si>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</si>
  <si>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</si>
  <si>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</si>
  <si>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</si>
  <si>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</si>
  <si>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</si>
  <si>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</si>
  <si>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</si>
  <si>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</si>
  <si>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</si>
  <si>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</si>
  <si>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</si>
  <si>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</si>
  <si>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</si>
  <si>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</si>
  <si>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</si>
  <si>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</si>
  <si>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</si>
  <si>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</si>
  <si>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</si>
  <si>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</si>
  <si>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</si>
  <si>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</si>
  <si>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</si>
  <si>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</si>
  <si>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</si>
  <si>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</si>
  <si>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</si>
  <si>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</si>
  <si>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</si>
  <si>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</si>
  <si>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</si>
  <si>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</si>
  <si>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</si>
  <si>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</si>
  <si>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</si>
  <si>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</si>
  <si>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</si>
  <si>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</si>
  <si>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</si>
  <si>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</si>
  <si>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</si>
  <si>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</si>
  <si>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</si>
  <si>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</si>
  <si>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</si>
  <si>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</si>
  <si>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</si>
  <si>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</si>
  <si>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</si>
  <si>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</si>
  <si>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</si>
  <si>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</si>
  <si>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</si>
  <si>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</si>
  <si>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</si>
  <si>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</si>
  <si>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</si>
  <si>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</si>
  <si>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</si>
  <si>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</si>
  <si>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</si>
  <si>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</si>
  <si>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</si>
  <si>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</si>
  <si>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</si>
  <si>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</si>
  <si>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</si>
  <si>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</si>
  <si>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</si>
  <si>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</si>
  <si>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</si>
  <si>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</si>
  <si>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</si>
  <si>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</si>
  <si>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</si>
  <si>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</si>
  <si>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</si>
  <si>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</si>
  <si>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</si>
  <si>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</si>
  <si>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</si>
  <si>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</si>
  <si>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</si>
  <si>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</si>
  <si>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</si>
  <si>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</si>
  <si>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</si>
  <si>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</si>
  <si>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</si>
  <si>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</si>
  <si>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</si>
  <si>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</si>
  <si>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</si>
  <si>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</si>
  <si>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</si>
  <si>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</si>
  <si>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</si>
  <si>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</si>
  <si>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</si>
  <si>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</si>
  <si>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</si>
  <si>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</si>
  <si>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</si>
  <si>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</si>
  <si>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</si>
  <si>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</si>
  <si>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</si>
  <si>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</si>
  <si>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</si>
  <si>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</si>
  <si>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</si>
  <si>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</si>
  <si>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</si>
  <si>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</si>
  <si>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</si>
  <si>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</si>
  <si>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</si>
  <si>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</si>
  <si>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</si>
  <si>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</si>
  <si>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</si>
  <si>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</si>
  <si>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</si>
  <si>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</si>
  <si>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</si>
  <si>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</si>
  <si>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</si>
  <si>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</si>
  <si>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</si>
  <si>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</si>
  <si>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</si>
  <si>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</si>
  <si>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</si>
  <si>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</si>
  <si>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</si>
  <si>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</si>
  <si>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</si>
  <si>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</si>
  <si>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</si>
  <si>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</si>
  <si>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</si>
  <si>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</si>
  <si>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</si>
  <si>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</si>
  <si>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</si>
  <si>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</si>
  <si>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</si>
  <si>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</si>
  <si>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</si>
  <si>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</si>
  <si>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</si>
  <si>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</si>
  <si>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</si>
  <si>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</si>
  <si>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</si>
  <si>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</si>
  <si>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</si>
  <si>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</si>
  <si>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</si>
  <si>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</si>
  <si>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</si>
  <si>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</si>
  <si>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</si>
  <si>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</si>
  <si>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</si>
  <si>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</si>
  <si>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</si>
  <si>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</si>
  <si>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</si>
  <si>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</si>
  <si>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</si>
  <si>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</si>
  <si>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</si>
  <si>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</si>
  <si>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</si>
  <si>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</si>
  <si>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</si>
  <si>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</si>
  <si>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</si>
  <si>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</si>
  <si>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</si>
  <si>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</si>
  <si>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</si>
  <si>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</si>
  <si>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</si>
  <si>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</si>
  <si>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</si>
  <si>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</si>
  <si>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</si>
  <si>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</si>
  <si>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</si>
  <si>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</si>
  <si>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</si>
  <si>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</si>
  <si>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</si>
  <si>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</si>
  <si>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</si>
  <si>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</si>
  <si>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</si>
  <si>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</si>
  <si>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</si>
  <si>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</si>
  <si>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</si>
  <si>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</si>
  <si>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</si>
  <si>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</si>
  <si>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</si>
  <si>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</si>
  <si>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</si>
  <si>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</si>
  <si>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</si>
  <si>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</si>
  <si>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</si>
  <si>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</si>
  <si>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</si>
  <si>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faisal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</si>
  <si>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</si>
  <si>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</si>
  <si>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</si>
  <si>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</si>
  <si>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</si>
  <si>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</si>
  <si>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</si>
  <si>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</si>
  <si>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</si>
  <si>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</si>
  <si>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</si>
  <si>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</si>
  <si>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</si>
  <si>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</si>
  <si>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</si>
  <si>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</si>
  <si>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</si>
  <si>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</si>
  <si>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</si>
  <si>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</si>
  <si>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</si>
  <si>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</si>
  <si>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</si>
  <si>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</si>
  <si>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</si>
  <si>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</si>
  <si>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</si>
  <si>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</si>
  <si>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</si>
  <si>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</si>
  <si>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</si>
  <si>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</si>
  <si>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</si>
  <si>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</si>
  <si>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</si>
  <si>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</si>
  <si>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</si>
  <si>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</si>
  <si>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</si>
  <si>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</si>
  <si>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</si>
  <si>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</si>
  <si>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</si>
  <si>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</si>
  <si>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</si>
  <si>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</si>
  <si>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</si>
  <si>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</si>
  <si>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</si>
  <si>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</si>
  <si>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</si>
  <si>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</si>
  <si>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</si>
  <si>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</si>
  <si>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</si>
  <si>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</si>
  <si>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</si>
  <si>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</si>
  <si>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</si>
  <si>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</si>
  <si>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</si>
  <si>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</si>
  <si>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</si>
  <si>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</si>
  <si>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</si>
  <si>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</si>
  <si>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</si>
  <si>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</si>
  <si>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</si>
  <si>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</si>
  <si>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</si>
  <si>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</si>
  <si>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</si>
  <si>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</si>
  <si>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</si>
  <si>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</si>
  <si>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</si>
  <si>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</si>
  <si>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</si>
  <si>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</si>
  <si>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</si>
  <si>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</si>
  <si>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</si>
  <si>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</si>
  <si>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</si>
  <si>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</si>
  <si>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</si>
  <si>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</si>
  <si>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</si>
  <si>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</si>
  <si>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</si>
  <si>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</si>
  <si>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</si>
  <si>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</si>
  <si>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</si>
  <si>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</si>
  <si>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</si>
  <si>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</si>
  <si>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</si>
  <si>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</si>
  <si>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</si>
  <si>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</si>
  <si>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</si>
  <si>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</si>
  <si>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</si>
  <si>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</si>
  <si>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</si>
  <si>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</si>
  <si>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</si>
  <si>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</si>
  <si>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</si>
  <si>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</si>
  <si>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</si>
  <si>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</si>
  <si>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</si>
  <si>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</si>
  <si>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</si>
  <si>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</si>
  <si>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</si>
  <si>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</si>
  <si>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</si>
  <si>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</si>
  <si>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</si>
  <si>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</si>
  <si>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</si>
  <si>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</si>
  <si>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</si>
  <si>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</si>
  <si>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</si>
  <si>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</si>
  <si>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</si>
  <si>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</si>
  <si>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</si>
  <si>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</si>
  <si>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</si>
  <si>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</si>
  <si>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</si>
  <si>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</si>
  <si>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</si>
  <si>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</si>
  <si>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</si>
  <si>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</si>
  <si>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</si>
  <si>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</si>
  <si>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</si>
  <si>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</si>
  <si>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</si>
  <si>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</si>
  <si>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</si>
  <si>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</si>
  <si>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</si>
  <si>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</si>
  <si>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</si>
  <si>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</si>
  <si>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</si>
  <si>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</si>
  <si>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</si>
  <si>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</si>
  <si>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</si>
  <si>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</si>
  <si>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</si>
  <si>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</si>
  <si>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</si>
  <si>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</si>
  <si>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</si>
  <si>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</si>
  <si>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</si>
  <si>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</si>
  <si>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</si>
  <si>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</si>
  <si>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</si>
  <si>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</si>
  <si>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</si>
  <si>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</si>
  <si>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</si>
  <si>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</si>
  <si>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</si>
  <si>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</si>
  <si>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</si>
  <si>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</si>
  <si>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</si>
  <si>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</si>
  <si>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</si>
  <si>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</si>
  <si>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</si>
  <si>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</si>
  <si>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</si>
  <si>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</si>
  <si>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</si>
  <si>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 xml:space="preserve"> CURRENT OUTSTANDING OKTOBER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</si>
  <si>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</si>
  <si>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</si>
  <si>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</si>
  <si>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</si>
  <si>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</si>
  <si>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</si>
  <si>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</si>
  <si>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</si>
  <si>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</si>
  <si>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</si>
  <si>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</si>
  <si>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</si>
  <si>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</si>
  <si>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</si>
  <si>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</si>
  <si>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</si>
  <si>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</si>
  <si>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</si>
  <si>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</si>
  <si>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</si>
  <si>
    <t>938-14237263</t>
  </si>
  <si>
    <t>938-14235944</t>
  </si>
  <si>
    <t>990-19823204</t>
  </si>
  <si>
    <t>990-19820441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</si>
  <si>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</si>
  <si>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</si>
  <si>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</si>
  <si>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</si>
  <si>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</si>
  <si>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</si>
  <si>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</si>
  <si>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</si>
  <si>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PT. Rubba Teknik Mandiri</t>
  </si>
  <si>
    <t>990-19851381</t>
  </si>
  <si>
    <t>Sinyo</t>
  </si>
  <si>
    <t>990-19872834</t>
  </si>
  <si>
    <t>990-19872985</t>
  </si>
  <si>
    <t>990-19867912</t>
  </si>
  <si>
    <t>990-19872930</t>
  </si>
  <si>
    <t>990-19866534</t>
  </si>
  <si>
    <t>990-19873070</t>
  </si>
  <si>
    <t>990-19872860</t>
  </si>
  <si>
    <t>990-19866560</t>
  </si>
  <si>
    <t>938-14277734</t>
  </si>
  <si>
    <t>938-14273210</t>
  </si>
  <si>
    <t>938-14270185</t>
  </si>
  <si>
    <t>938-14272915</t>
  </si>
  <si>
    <t>938-14277546</t>
  </si>
  <si>
    <t>938-14277686</t>
  </si>
  <si>
    <t>938-14272484</t>
  </si>
  <si>
    <t>938-14272952</t>
  </si>
  <si>
    <t>990-19891583</t>
  </si>
  <si>
    <t>990-19895002</t>
  </si>
  <si>
    <t>990-19886215</t>
  </si>
  <si>
    <t>990-19894943</t>
  </si>
  <si>
    <t>990-19894593</t>
  </si>
  <si>
    <t>990-19894361</t>
  </si>
  <si>
    <t>990-19894781</t>
  </si>
  <si>
    <t>938-14294571</t>
  </si>
  <si>
    <t>938-14294534</t>
  </si>
  <si>
    <t>938-14270303</t>
  </si>
  <si>
    <t>938-14294836</t>
  </si>
  <si>
    <t>938-14294722</t>
  </si>
  <si>
    <t>990-19918415</t>
  </si>
  <si>
    <t>990-19918522</t>
  </si>
  <si>
    <t>990-19909120</t>
  </si>
  <si>
    <t>990-19903704</t>
  </si>
  <si>
    <t>990-19918172</t>
  </si>
  <si>
    <t>990-19912056</t>
  </si>
  <si>
    <t>990-19917936</t>
  </si>
  <si>
    <t>938-14303726</t>
  </si>
  <si>
    <t>938-14315663</t>
  </si>
  <si>
    <t>938-14306390</t>
  </si>
  <si>
    <t>938-14311135</t>
  </si>
  <si>
    <t>938-14310601</t>
  </si>
  <si>
    <t>938-14306272</t>
  </si>
  <si>
    <t>938-14306121</t>
  </si>
  <si>
    <t>938-14306213</t>
  </si>
  <si>
    <t>938-14306342</t>
  </si>
  <si>
    <t>938-14306482</t>
  </si>
  <si>
    <t>938-14315696</t>
  </si>
  <si>
    <t>938-14309256</t>
  </si>
  <si>
    <t>938-14314705</t>
  </si>
  <si>
    <t>938-14315103</t>
  </si>
  <si>
    <t>938-14304603</t>
  </si>
  <si>
    <t>990-19918253</t>
  </si>
  <si>
    <t>938-14306180</t>
  </si>
  <si>
    <t>990-19917973</t>
  </si>
  <si>
    <t>990-19908490</t>
  </si>
  <si>
    <t>990-19908545</t>
  </si>
  <si>
    <t>Intan Logisitk</t>
  </si>
  <si>
    <t>JT-0866</t>
  </si>
  <si>
    <t>JT-0254</t>
  </si>
  <si>
    <t>JT-0372</t>
  </si>
  <si>
    <t>Dwi Sederhana Logistik</t>
  </si>
  <si>
    <t>Big Kargo</t>
  </si>
  <si>
    <t>PT. haliber</t>
  </si>
  <si>
    <t>Haliber</t>
  </si>
  <si>
    <t>12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</si>
</sst>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27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0" fontId="5" fillId="0" borderId="24" xfId="0" applyFont="1" applyBorder="1" applyAlignment="1">
      <alignment wrapText="1"/>
    </xf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65" fontId="5" fillId="0" borderId="5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71" fontId="5" fillId="3" borderId="4" xfId="0" applyNumberFormat="1" applyFont="1" applyFill="1" applyBorder="1"/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13">
        <v>2872500</v>
      </c>
      <c r="S3" s="215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16"/>
      <c r="S4" s="217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16"/>
      <c r="S5" s="217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16"/>
      <c r="S6" s="217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14"/>
      <c r="S7" s="218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13">
        <v>9644230</v>
      </c>
      <c r="S10" s="215" t="s">
        <v>56</v>
      </c>
      <c r="T10" s="219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16"/>
      <c r="S11" s="216"/>
      <c r="T11" s="220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16"/>
      <c r="S12" s="216"/>
      <c r="T12" s="220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16"/>
      <c r="S13" s="216"/>
      <c r="T13" s="220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16"/>
      <c r="S14" s="216"/>
      <c r="T14" s="220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16"/>
      <c r="S15" s="216"/>
      <c r="T15" s="220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16"/>
      <c r="S16" s="216"/>
      <c r="T16" s="220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14"/>
      <c r="S17" s="214"/>
      <c r="T17" s="221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13">
        <v>4911703</v>
      </c>
      <c r="S18" s="215" t="s">
        <v>74</v>
      </c>
      <c r="T18" s="213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14"/>
      <c r="S19" s="214"/>
      <c r="T19" s="214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13">
        <v>5075801</v>
      </c>
      <c r="S20" s="215" t="s">
        <v>81</v>
      </c>
      <c r="T20" s="213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16"/>
      <c r="S21" s="216"/>
      <c r="T21" s="216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16"/>
      <c r="S22" s="216"/>
      <c r="T22" s="216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16"/>
      <c r="S23" s="216"/>
      <c r="T23" s="216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14"/>
      <c r="S24" s="214"/>
      <c r="T24" s="214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13">
        <v>2325117</v>
      </c>
      <c r="S25" s="215" t="s">
        <v>291</v>
      </c>
      <c r="T25" s="213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14"/>
      <c r="S26" s="214"/>
      <c r="T26" s="214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47"/>
  <sheetViews>
    <sheetView topLeftCell="A126" workbookViewId="0">
      <pane xSplit="4" topLeftCell="M1" activePane="topRight" state="frozen"/>
      <selection pane="topRight" activeCell="Q92" sqref="Q92:Q147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3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3" x14ac:dyDescent="0.25">
      <c r="A2" s="26">
        <v>1</v>
      </c>
      <c r="B2" s="30" t="s">
        <v>1288</v>
      </c>
      <c r="C2" s="26" t="s">
        <v>29</v>
      </c>
      <c r="D2" s="30" t="s">
        <v>1314</v>
      </c>
      <c r="E2" s="30" t="s">
        <v>23</v>
      </c>
      <c r="F2" s="30" t="s">
        <v>29</v>
      </c>
      <c r="G2" s="30" t="s">
        <v>241</v>
      </c>
      <c r="H2" s="30" t="s">
        <v>87</v>
      </c>
      <c r="I2" s="140">
        <v>44470</v>
      </c>
      <c r="J2" s="30">
        <v>1</v>
      </c>
      <c r="K2" s="30">
        <v>3</v>
      </c>
      <c r="L2" s="30">
        <v>10</v>
      </c>
      <c r="M2" s="23">
        <f>((L2*27500)+(L2*27500)*10%)+8250+((L2*150))</f>
        <v>312250</v>
      </c>
      <c r="N2" s="21">
        <f t="shared" ref="N2" si="0">L2*1210</f>
        <v>12100</v>
      </c>
      <c r="O2" s="21">
        <f t="shared" ref="O2" si="1">(L2*2037)+3000</f>
        <v>23370</v>
      </c>
      <c r="P2" s="21">
        <f>L2*2000</f>
        <v>20000</v>
      </c>
      <c r="Q2" s="14">
        <f t="shared" ref="Q2" si="2">SUM(M2:P2)</f>
        <v>367720</v>
      </c>
      <c r="R2" s="122" t="s">
        <v>94</v>
      </c>
      <c r="S2" s="122" t="s">
        <v>94</v>
      </c>
      <c r="T2" s="122" t="s">
        <v>94</v>
      </c>
      <c r="U2" s="30"/>
      <c r="V2" s="30"/>
    </row>
    <row r="3" spans="1:23" x14ac:dyDescent="0.25">
      <c r="A3" s="26">
        <v>2</v>
      </c>
      <c r="B3" s="30" t="s">
        <v>1289</v>
      </c>
      <c r="C3" s="26" t="s">
        <v>29</v>
      </c>
      <c r="D3" s="30" t="s">
        <v>30</v>
      </c>
      <c r="E3" s="30" t="s">
        <v>23</v>
      </c>
      <c r="F3" s="30" t="s">
        <v>29</v>
      </c>
      <c r="G3" s="30" t="s">
        <v>60</v>
      </c>
      <c r="H3" s="30" t="s">
        <v>453</v>
      </c>
      <c r="I3" s="140">
        <v>44470</v>
      </c>
      <c r="J3" s="30">
        <v>2</v>
      </c>
      <c r="K3" s="30">
        <v>43</v>
      </c>
      <c r="L3" s="30">
        <v>43</v>
      </c>
      <c r="M3" s="23">
        <f>((L3*14500)+(L3*14500)*10%)+8250+((0*150))</f>
        <v>694100</v>
      </c>
      <c r="N3" s="21">
        <f t="shared" ref="N3:N27" si="3">L3*1210</f>
        <v>52030</v>
      </c>
      <c r="O3" s="21">
        <f t="shared" ref="O3:O27" si="4">(L3*2037)+3000</f>
        <v>90591</v>
      </c>
      <c r="P3" s="21">
        <f>L3*2100</f>
        <v>90300</v>
      </c>
      <c r="Q3" s="14">
        <f t="shared" ref="Q3:Q29" si="5">SUM(M3:P3)</f>
        <v>927021</v>
      </c>
      <c r="R3" s="122" t="s">
        <v>94</v>
      </c>
      <c r="S3" s="122" t="s">
        <v>94</v>
      </c>
      <c r="T3" s="122" t="s">
        <v>94</v>
      </c>
      <c r="U3" s="30"/>
      <c r="V3" s="30"/>
    </row>
    <row r="4" spans="1:23" x14ac:dyDescent="0.25">
      <c r="A4" s="26">
        <v>3</v>
      </c>
      <c r="B4" s="30" t="s">
        <v>1290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76</v>
      </c>
      <c r="H4" s="30" t="s">
        <v>1125</v>
      </c>
      <c r="I4" s="140">
        <v>44470</v>
      </c>
      <c r="J4" s="30">
        <v>5</v>
      </c>
      <c r="K4" s="30">
        <v>50</v>
      </c>
      <c r="L4" s="30">
        <v>50</v>
      </c>
      <c r="M4" s="23">
        <f>((L4*19000)+(L4*19000)*10%)+8250+((L4*150))</f>
        <v>1060750</v>
      </c>
      <c r="N4" s="21">
        <f t="shared" si="3"/>
        <v>60500</v>
      </c>
      <c r="O4" s="21">
        <f t="shared" si="4"/>
        <v>104850</v>
      </c>
      <c r="P4" s="21">
        <f t="shared" ref="P4:P27" si="6">L4*2000</f>
        <v>100000</v>
      </c>
      <c r="Q4" s="14">
        <f t="shared" si="5"/>
        <v>1326100</v>
      </c>
      <c r="R4" s="122" t="s">
        <v>94</v>
      </c>
      <c r="S4" s="122" t="s">
        <v>94</v>
      </c>
      <c r="T4" s="122" t="s">
        <v>94</v>
      </c>
      <c r="U4" s="30"/>
      <c r="V4" s="30"/>
    </row>
    <row r="5" spans="1:23" x14ac:dyDescent="0.25">
      <c r="A5" s="26">
        <v>4</v>
      </c>
      <c r="B5" s="30" t="s">
        <v>1291</v>
      </c>
      <c r="C5" s="26" t="s">
        <v>29</v>
      </c>
      <c r="D5" s="30" t="s">
        <v>815</v>
      </c>
      <c r="E5" s="30" t="s">
        <v>23</v>
      </c>
      <c r="F5" s="30" t="s">
        <v>29</v>
      </c>
      <c r="G5" s="30" t="s">
        <v>50</v>
      </c>
      <c r="H5" s="30" t="s">
        <v>58</v>
      </c>
      <c r="I5" s="140">
        <v>44470</v>
      </c>
      <c r="J5" s="30">
        <v>7</v>
      </c>
      <c r="K5" s="30">
        <v>107</v>
      </c>
      <c r="L5" s="30">
        <v>107</v>
      </c>
      <c r="M5" s="23">
        <f>((L5*31000)+(L5*31000)*10%)+8250+((0*150))</f>
        <v>3656950</v>
      </c>
      <c r="N5" s="21">
        <f t="shared" si="3"/>
        <v>129470</v>
      </c>
      <c r="O5" s="21">
        <f t="shared" si="4"/>
        <v>220959</v>
      </c>
      <c r="P5" s="21">
        <f t="shared" si="6"/>
        <v>214000</v>
      </c>
      <c r="Q5" s="14">
        <f t="shared" si="5"/>
        <v>4221379</v>
      </c>
      <c r="R5" s="122" t="s">
        <v>94</v>
      </c>
      <c r="S5" s="122" t="s">
        <v>94</v>
      </c>
      <c r="T5" s="122" t="s">
        <v>94</v>
      </c>
      <c r="U5" s="30"/>
      <c r="V5" s="30"/>
    </row>
    <row r="6" spans="1:23" x14ac:dyDescent="0.25">
      <c r="A6" s="26">
        <v>5</v>
      </c>
      <c r="B6" s="30" t="s">
        <v>1292</v>
      </c>
      <c r="C6" s="26" t="s">
        <v>29</v>
      </c>
      <c r="D6" s="30" t="s">
        <v>1215</v>
      </c>
      <c r="E6" s="30" t="s">
        <v>23</v>
      </c>
      <c r="F6" s="30" t="s">
        <v>29</v>
      </c>
      <c r="G6" s="30" t="s">
        <v>24</v>
      </c>
      <c r="H6" s="30" t="s">
        <v>1202</v>
      </c>
      <c r="I6" s="140">
        <v>44470</v>
      </c>
      <c r="J6" s="30">
        <v>1</v>
      </c>
      <c r="K6" s="30">
        <v>3</v>
      </c>
      <c r="L6" s="30">
        <v>10</v>
      </c>
      <c r="M6" s="23">
        <f>((L6*22000)+(L6*22000)*10%)+8250+((L6*150))</f>
        <v>251750</v>
      </c>
      <c r="N6" s="21">
        <f t="shared" si="3"/>
        <v>12100</v>
      </c>
      <c r="O6" s="21">
        <f t="shared" si="4"/>
        <v>23370</v>
      </c>
      <c r="P6" s="21">
        <f t="shared" si="6"/>
        <v>20000</v>
      </c>
      <c r="Q6" s="14">
        <f t="shared" si="5"/>
        <v>307220</v>
      </c>
      <c r="R6" s="122">
        <v>331250</v>
      </c>
      <c r="S6" s="130" t="s">
        <v>1356</v>
      </c>
      <c r="T6" s="122" t="s">
        <v>1357</v>
      </c>
      <c r="U6" s="30"/>
      <c r="V6" s="30"/>
    </row>
    <row r="7" spans="1:23" x14ac:dyDescent="0.25">
      <c r="A7" s="26">
        <v>6</v>
      </c>
      <c r="B7" s="30" t="s">
        <v>1293</v>
      </c>
      <c r="C7" s="26" t="s">
        <v>29</v>
      </c>
      <c r="D7" s="30" t="s">
        <v>815</v>
      </c>
      <c r="E7" s="30" t="s">
        <v>23</v>
      </c>
      <c r="F7" s="30" t="s">
        <v>29</v>
      </c>
      <c r="G7" s="30" t="s">
        <v>1201</v>
      </c>
      <c r="H7" s="30" t="s">
        <v>128</v>
      </c>
      <c r="I7" s="140">
        <v>44470</v>
      </c>
      <c r="J7" s="30">
        <v>3</v>
      </c>
      <c r="K7" s="30">
        <v>51</v>
      </c>
      <c r="L7" s="30">
        <v>51</v>
      </c>
      <c r="M7" s="23">
        <f>((L7*46400)+(L7*46400)*10%)+8250+((0*150))</f>
        <v>2611290</v>
      </c>
      <c r="N7" s="21">
        <f t="shared" si="3"/>
        <v>61710</v>
      </c>
      <c r="O7" s="21">
        <f t="shared" si="4"/>
        <v>106887</v>
      </c>
      <c r="P7" s="21">
        <f t="shared" si="6"/>
        <v>102000</v>
      </c>
      <c r="Q7" s="14">
        <f t="shared" si="5"/>
        <v>2881887</v>
      </c>
      <c r="R7" s="122" t="s">
        <v>94</v>
      </c>
      <c r="S7" s="122" t="s">
        <v>94</v>
      </c>
      <c r="T7" s="122" t="s">
        <v>94</v>
      </c>
      <c r="U7" s="30"/>
      <c r="V7" s="30"/>
    </row>
    <row r="8" spans="1:23" x14ac:dyDescent="0.25">
      <c r="A8" s="26">
        <v>7</v>
      </c>
      <c r="B8" s="30" t="s">
        <v>1294</v>
      </c>
      <c r="C8" s="26" t="s">
        <v>29</v>
      </c>
      <c r="D8" s="30" t="s">
        <v>815</v>
      </c>
      <c r="E8" s="30" t="s">
        <v>23</v>
      </c>
      <c r="F8" s="30" t="s">
        <v>29</v>
      </c>
      <c r="G8" s="30" t="s">
        <v>24</v>
      </c>
      <c r="H8" s="30" t="s">
        <v>1202</v>
      </c>
      <c r="I8" s="140">
        <v>44470</v>
      </c>
      <c r="J8" s="30">
        <v>4</v>
      </c>
      <c r="K8" s="30">
        <v>24</v>
      </c>
      <c r="L8" s="30">
        <v>26</v>
      </c>
      <c r="M8" s="23">
        <f>((L8*22000)+(L8*22000)*10%)+8250+((L8*150))</f>
        <v>641350</v>
      </c>
      <c r="N8" s="21">
        <f t="shared" si="3"/>
        <v>31460</v>
      </c>
      <c r="O8" s="21">
        <f t="shared" si="4"/>
        <v>55962</v>
      </c>
      <c r="P8" s="21">
        <f t="shared" si="6"/>
        <v>52000</v>
      </c>
      <c r="Q8" s="14">
        <f t="shared" si="5"/>
        <v>780772</v>
      </c>
      <c r="R8" s="122" t="s">
        <v>94</v>
      </c>
      <c r="S8" s="122" t="s">
        <v>94</v>
      </c>
      <c r="T8" s="122" t="s">
        <v>94</v>
      </c>
      <c r="U8" s="30"/>
      <c r="V8" s="30"/>
    </row>
    <row r="9" spans="1:23" x14ac:dyDescent="0.25">
      <c r="A9" s="26">
        <v>8</v>
      </c>
      <c r="B9" s="30" t="s">
        <v>1295</v>
      </c>
      <c r="C9" s="26" t="s">
        <v>29</v>
      </c>
      <c r="D9" s="30" t="s">
        <v>1315</v>
      </c>
      <c r="E9" s="30" t="s">
        <v>23</v>
      </c>
      <c r="F9" s="30" t="s">
        <v>29</v>
      </c>
      <c r="G9" s="30" t="s">
        <v>166</v>
      </c>
      <c r="H9" s="30" t="s">
        <v>485</v>
      </c>
      <c r="I9" s="140">
        <v>44470</v>
      </c>
      <c r="J9" s="30">
        <v>2</v>
      </c>
      <c r="K9" s="30">
        <v>71</v>
      </c>
      <c r="L9" s="30">
        <v>71</v>
      </c>
      <c r="M9" s="23">
        <f>((L9*9000)+(L9*9000)*10%)+8250+((0*150))</f>
        <v>711150</v>
      </c>
      <c r="N9" s="21">
        <f t="shared" si="3"/>
        <v>85910</v>
      </c>
      <c r="O9" s="21">
        <f t="shared" si="4"/>
        <v>147627</v>
      </c>
      <c r="P9" s="21">
        <f>L9*1100</f>
        <v>78100</v>
      </c>
      <c r="Q9" s="14">
        <f t="shared" si="5"/>
        <v>1022787</v>
      </c>
      <c r="R9" s="122">
        <v>983737</v>
      </c>
      <c r="S9" s="130" t="s">
        <v>1283</v>
      </c>
      <c r="T9" s="122" t="s">
        <v>27</v>
      </c>
      <c r="U9" s="30"/>
      <c r="V9" s="30"/>
      <c r="W9" s="212">
        <f>Q9-R9</f>
        <v>39050</v>
      </c>
    </row>
    <row r="10" spans="1:23" x14ac:dyDescent="0.25">
      <c r="A10" s="26">
        <v>9</v>
      </c>
      <c r="B10" s="30" t="s">
        <v>1296</v>
      </c>
      <c r="C10" s="26" t="s">
        <v>29</v>
      </c>
      <c r="D10" s="30" t="s">
        <v>815</v>
      </c>
      <c r="E10" s="30" t="s">
        <v>23</v>
      </c>
      <c r="F10" s="30" t="s">
        <v>29</v>
      </c>
      <c r="G10" s="30" t="s">
        <v>281</v>
      </c>
      <c r="H10" s="30" t="s">
        <v>1001</v>
      </c>
      <c r="I10" s="140">
        <v>44470</v>
      </c>
      <c r="J10" s="30">
        <v>11</v>
      </c>
      <c r="K10" s="30">
        <v>150</v>
      </c>
      <c r="L10" s="30">
        <v>150</v>
      </c>
      <c r="M10" s="23">
        <f>((L10*14000)+(L10*14000)*10%)+8250+((0*150))</f>
        <v>2318250</v>
      </c>
      <c r="N10" s="21">
        <f t="shared" si="3"/>
        <v>181500</v>
      </c>
      <c r="O10" s="21">
        <f t="shared" si="4"/>
        <v>308550</v>
      </c>
      <c r="P10" s="21">
        <f t="shared" si="6"/>
        <v>300000</v>
      </c>
      <c r="Q10" s="14">
        <f t="shared" si="5"/>
        <v>3108300</v>
      </c>
      <c r="R10" s="122" t="s">
        <v>94</v>
      </c>
      <c r="S10" s="122" t="s">
        <v>94</v>
      </c>
      <c r="T10" s="122" t="s">
        <v>94</v>
      </c>
      <c r="U10" s="30"/>
      <c r="V10" s="30"/>
    </row>
    <row r="11" spans="1:23" x14ac:dyDescent="0.25">
      <c r="A11" s="26">
        <v>10</v>
      </c>
      <c r="B11" s="30" t="s">
        <v>1297</v>
      </c>
      <c r="C11" s="26" t="s">
        <v>29</v>
      </c>
      <c r="D11" s="30" t="s">
        <v>30</v>
      </c>
      <c r="E11" s="30" t="s">
        <v>23</v>
      </c>
      <c r="F11" s="30" t="s">
        <v>29</v>
      </c>
      <c r="G11" s="30" t="s">
        <v>79</v>
      </c>
      <c r="H11" s="30" t="s">
        <v>725</v>
      </c>
      <c r="I11" s="140">
        <v>44470</v>
      </c>
      <c r="J11" s="30">
        <v>3</v>
      </c>
      <c r="K11" s="30">
        <v>60</v>
      </c>
      <c r="L11" s="30">
        <v>60</v>
      </c>
      <c r="M11" s="23">
        <f>((L11*15000)+(L11*15000)*10%)+8250+((0*150))</f>
        <v>998250</v>
      </c>
      <c r="N11" s="21">
        <f t="shared" si="3"/>
        <v>72600</v>
      </c>
      <c r="O11" s="21">
        <f t="shared" si="4"/>
        <v>125220</v>
      </c>
      <c r="P11" s="21">
        <f>L11*2100</f>
        <v>126000</v>
      </c>
      <c r="Q11" s="14">
        <f t="shared" si="5"/>
        <v>1322070</v>
      </c>
      <c r="R11" s="122" t="s">
        <v>94</v>
      </c>
      <c r="S11" s="122" t="s">
        <v>94</v>
      </c>
      <c r="T11" s="122" t="s">
        <v>94</v>
      </c>
      <c r="U11" s="30"/>
      <c r="V11" s="30"/>
    </row>
    <row r="12" spans="1:23" x14ac:dyDescent="0.25">
      <c r="A12" s="26">
        <v>11</v>
      </c>
      <c r="B12" s="30" t="s">
        <v>1298</v>
      </c>
      <c r="C12" s="26" t="s">
        <v>29</v>
      </c>
      <c r="D12" s="30" t="s">
        <v>815</v>
      </c>
      <c r="E12" s="30" t="s">
        <v>23</v>
      </c>
      <c r="F12" s="30" t="s">
        <v>29</v>
      </c>
      <c r="G12" s="30" t="s">
        <v>72</v>
      </c>
      <c r="H12" s="30" t="s">
        <v>1006</v>
      </c>
      <c r="I12" s="140">
        <v>44470</v>
      </c>
      <c r="J12" s="30">
        <v>7</v>
      </c>
      <c r="K12" s="30">
        <v>42</v>
      </c>
      <c r="L12" s="30">
        <v>42</v>
      </c>
      <c r="M12" s="23">
        <f>((L12*16500)+(L12*16500)*10%)+8250+((0*150))</f>
        <v>770550</v>
      </c>
      <c r="N12" s="21">
        <f t="shared" si="3"/>
        <v>50820</v>
      </c>
      <c r="O12" s="21">
        <f t="shared" si="4"/>
        <v>88554</v>
      </c>
      <c r="P12" s="21">
        <f t="shared" si="6"/>
        <v>84000</v>
      </c>
      <c r="Q12" s="14">
        <f t="shared" si="5"/>
        <v>993924</v>
      </c>
      <c r="R12" s="122" t="s">
        <v>94</v>
      </c>
      <c r="S12" s="122" t="s">
        <v>94</v>
      </c>
      <c r="T12" s="122" t="s">
        <v>94</v>
      </c>
      <c r="U12" s="30"/>
      <c r="V12" s="30"/>
    </row>
    <row r="13" spans="1:23" x14ac:dyDescent="0.25">
      <c r="A13" s="26">
        <v>12</v>
      </c>
      <c r="B13" s="30" t="s">
        <v>1299</v>
      </c>
      <c r="C13" s="26" t="s">
        <v>29</v>
      </c>
      <c r="D13" s="30" t="s">
        <v>30</v>
      </c>
      <c r="E13" s="30" t="s">
        <v>23</v>
      </c>
      <c r="F13" s="30" t="s">
        <v>29</v>
      </c>
      <c r="G13" s="30" t="s">
        <v>210</v>
      </c>
      <c r="H13" s="30" t="s">
        <v>211</v>
      </c>
      <c r="I13" s="140">
        <v>44471</v>
      </c>
      <c r="J13" s="30">
        <v>4</v>
      </c>
      <c r="K13" s="30">
        <v>82</v>
      </c>
      <c r="L13" s="30">
        <v>82</v>
      </c>
      <c r="M13" s="23">
        <f>((L13*8500)+(L13*8500)*10%)+8250+((0*150))</f>
        <v>774950</v>
      </c>
      <c r="N13" s="21">
        <f t="shared" si="3"/>
        <v>99220</v>
      </c>
      <c r="O13" s="21">
        <f t="shared" si="4"/>
        <v>170034</v>
      </c>
      <c r="P13" s="21">
        <f>L13*2100</f>
        <v>172200</v>
      </c>
      <c r="Q13" s="14">
        <f t="shared" si="5"/>
        <v>1216404</v>
      </c>
      <c r="R13" s="122" t="s">
        <v>94</v>
      </c>
      <c r="S13" s="122" t="s">
        <v>94</v>
      </c>
      <c r="T13" s="122" t="s">
        <v>94</v>
      </c>
      <c r="U13" s="30"/>
      <c r="V13" s="30"/>
    </row>
    <row r="14" spans="1:23" x14ac:dyDescent="0.25">
      <c r="A14" s="26">
        <v>13</v>
      </c>
      <c r="B14" s="30" t="s">
        <v>1300</v>
      </c>
      <c r="C14" s="26" t="s">
        <v>29</v>
      </c>
      <c r="D14" s="30" t="s">
        <v>815</v>
      </c>
      <c r="E14" s="30" t="s">
        <v>23</v>
      </c>
      <c r="F14" s="30" t="s">
        <v>29</v>
      </c>
      <c r="G14" s="30" t="s">
        <v>45</v>
      </c>
      <c r="H14" s="30" t="s">
        <v>552</v>
      </c>
      <c r="I14" s="140">
        <v>44471</v>
      </c>
      <c r="J14" s="30">
        <v>8</v>
      </c>
      <c r="K14" s="30">
        <v>170</v>
      </c>
      <c r="L14" s="30">
        <v>170</v>
      </c>
      <c r="M14" s="23">
        <f>((L14*35500)+(L14*35500)*10%)+8250+((L14*150))</f>
        <v>6672250</v>
      </c>
      <c r="N14" s="21">
        <f t="shared" si="3"/>
        <v>205700</v>
      </c>
      <c r="O14" s="21">
        <f t="shared" si="4"/>
        <v>349290</v>
      </c>
      <c r="P14" s="21">
        <f t="shared" si="6"/>
        <v>340000</v>
      </c>
      <c r="Q14" s="14">
        <f t="shared" si="5"/>
        <v>7567240</v>
      </c>
      <c r="R14" s="122" t="s">
        <v>94</v>
      </c>
      <c r="S14" s="122" t="s">
        <v>94</v>
      </c>
      <c r="T14" s="122" t="s">
        <v>94</v>
      </c>
      <c r="U14" s="30"/>
      <c r="V14" s="30"/>
    </row>
    <row r="15" spans="1:23" x14ac:dyDescent="0.25">
      <c r="A15" s="26">
        <v>14</v>
      </c>
      <c r="B15" s="30" t="s">
        <v>1301</v>
      </c>
      <c r="C15" s="26" t="s">
        <v>29</v>
      </c>
      <c r="D15" s="30" t="s">
        <v>815</v>
      </c>
      <c r="E15" s="30" t="s">
        <v>23</v>
      </c>
      <c r="F15" s="30" t="s">
        <v>29</v>
      </c>
      <c r="G15" s="30" t="s">
        <v>76</v>
      </c>
      <c r="H15" s="30" t="s">
        <v>1216</v>
      </c>
      <c r="I15" s="140">
        <v>44471</v>
      </c>
      <c r="J15" s="30">
        <v>8</v>
      </c>
      <c r="K15" s="30">
        <v>50</v>
      </c>
      <c r="L15" s="30">
        <v>63</v>
      </c>
      <c r="M15" s="23">
        <f>((L15*19000)+(L15*19000)*10%)+8250+((L15*150))</f>
        <v>1334400</v>
      </c>
      <c r="N15" s="21">
        <f t="shared" si="3"/>
        <v>76230</v>
      </c>
      <c r="O15" s="21">
        <f t="shared" si="4"/>
        <v>131331</v>
      </c>
      <c r="P15" s="21">
        <f t="shared" si="6"/>
        <v>126000</v>
      </c>
      <c r="Q15" s="14">
        <f t="shared" si="5"/>
        <v>1667961</v>
      </c>
      <c r="R15" s="122" t="s">
        <v>94</v>
      </c>
      <c r="S15" s="122" t="s">
        <v>94</v>
      </c>
      <c r="T15" s="122" t="s">
        <v>94</v>
      </c>
      <c r="U15" s="30"/>
      <c r="V15" s="30"/>
    </row>
    <row r="16" spans="1:23" x14ac:dyDescent="0.25">
      <c r="A16" s="26">
        <v>15</v>
      </c>
      <c r="B16" s="30" t="s">
        <v>1302</v>
      </c>
      <c r="C16" s="26" t="s">
        <v>29</v>
      </c>
      <c r="D16" s="30" t="s">
        <v>1316</v>
      </c>
      <c r="E16" s="30" t="s">
        <v>23</v>
      </c>
      <c r="F16" s="30" t="s">
        <v>29</v>
      </c>
      <c r="G16" s="30" t="s">
        <v>1317</v>
      </c>
      <c r="H16" s="30" t="s">
        <v>116</v>
      </c>
      <c r="I16" s="140">
        <v>44471</v>
      </c>
      <c r="J16" s="30">
        <v>2</v>
      </c>
      <c r="K16" s="30">
        <v>20</v>
      </c>
      <c r="L16" s="30">
        <v>33</v>
      </c>
      <c r="M16" s="23">
        <f>((L16*90300)+(L16*90300)*10%)+8250+((0*150))</f>
        <v>3286140</v>
      </c>
      <c r="N16" s="21">
        <f t="shared" si="3"/>
        <v>39930</v>
      </c>
      <c r="O16" s="21">
        <f t="shared" si="4"/>
        <v>70221</v>
      </c>
      <c r="P16" s="21">
        <f>L16*1100</f>
        <v>36300</v>
      </c>
      <c r="Q16" s="14">
        <f t="shared" si="5"/>
        <v>3432591</v>
      </c>
      <c r="R16" s="122">
        <v>3443250</v>
      </c>
      <c r="S16" s="130" t="s">
        <v>1284</v>
      </c>
      <c r="T16" s="122" t="s">
        <v>27</v>
      </c>
      <c r="U16" s="30"/>
      <c r="V16" s="30"/>
    </row>
    <row r="17" spans="1:22" x14ac:dyDescent="0.25">
      <c r="A17" s="26">
        <v>16</v>
      </c>
      <c r="B17" s="30" t="s">
        <v>1303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112</v>
      </c>
      <c r="H17" s="30" t="s">
        <v>1000</v>
      </c>
      <c r="I17" s="140">
        <v>44471</v>
      </c>
      <c r="J17" s="30">
        <v>1</v>
      </c>
      <c r="K17" s="30">
        <v>3</v>
      </c>
      <c r="L17" s="30">
        <v>10</v>
      </c>
      <c r="M17" s="23">
        <f>((L17*41500)+(L17*41500)*10%)+8250+((L17*150))</f>
        <v>466250</v>
      </c>
      <c r="N17" s="21">
        <f t="shared" si="3"/>
        <v>12100</v>
      </c>
      <c r="O17" s="21">
        <f t="shared" si="4"/>
        <v>23370</v>
      </c>
      <c r="P17" s="21">
        <f t="shared" si="6"/>
        <v>20000</v>
      </c>
      <c r="Q17" s="14">
        <f t="shared" si="5"/>
        <v>521720</v>
      </c>
      <c r="R17" s="122" t="s">
        <v>94</v>
      </c>
      <c r="S17" s="122" t="s">
        <v>94</v>
      </c>
      <c r="T17" s="122" t="s">
        <v>94</v>
      </c>
      <c r="U17" s="30"/>
      <c r="V17" s="30"/>
    </row>
    <row r="18" spans="1:22" x14ac:dyDescent="0.25">
      <c r="A18" s="26">
        <v>17</v>
      </c>
      <c r="B18" s="30" t="s">
        <v>1304</v>
      </c>
      <c r="C18" s="26" t="s">
        <v>29</v>
      </c>
      <c r="D18" s="30" t="s">
        <v>30</v>
      </c>
      <c r="E18" s="30" t="s">
        <v>23</v>
      </c>
      <c r="F18" s="30" t="s">
        <v>29</v>
      </c>
      <c r="G18" s="30" t="s">
        <v>79</v>
      </c>
      <c r="H18" s="30" t="s">
        <v>89</v>
      </c>
      <c r="I18" s="140">
        <v>44471</v>
      </c>
      <c r="J18" s="30">
        <v>5</v>
      </c>
      <c r="K18" s="30">
        <v>111</v>
      </c>
      <c r="L18" s="30">
        <v>111</v>
      </c>
      <c r="M18" s="23">
        <f>((L18*15000)+(L18*15000)*10%)+8250+((0*150))</f>
        <v>1839750</v>
      </c>
      <c r="N18" s="21">
        <f t="shared" si="3"/>
        <v>134310</v>
      </c>
      <c r="O18" s="21">
        <f t="shared" si="4"/>
        <v>229107</v>
      </c>
      <c r="P18" s="21">
        <f>L18*2100</f>
        <v>233100</v>
      </c>
      <c r="Q18" s="14">
        <f t="shared" si="5"/>
        <v>2436267</v>
      </c>
      <c r="R18" s="122" t="s">
        <v>94</v>
      </c>
      <c r="S18" s="122" t="s">
        <v>94</v>
      </c>
      <c r="T18" s="122" t="s">
        <v>94</v>
      </c>
      <c r="U18" s="30"/>
      <c r="V18" s="30"/>
    </row>
    <row r="19" spans="1:22" x14ac:dyDescent="0.25">
      <c r="A19" s="26">
        <v>18</v>
      </c>
      <c r="B19" s="30" t="s">
        <v>1305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1201</v>
      </c>
      <c r="H19" s="30" t="s">
        <v>1202</v>
      </c>
      <c r="I19" s="140">
        <v>44471</v>
      </c>
      <c r="J19" s="30">
        <v>2</v>
      </c>
      <c r="K19" s="30">
        <v>20</v>
      </c>
      <c r="L19" s="30">
        <v>21</v>
      </c>
      <c r="M19" s="23">
        <f>((L19*46400)+(L19*46400)*10%)+8250+((0*150))</f>
        <v>1080090</v>
      </c>
      <c r="N19" s="21">
        <f t="shared" si="3"/>
        <v>25410</v>
      </c>
      <c r="O19" s="21">
        <f t="shared" si="4"/>
        <v>45777</v>
      </c>
      <c r="P19" s="21">
        <f t="shared" si="6"/>
        <v>42000</v>
      </c>
      <c r="Q19" s="14">
        <f t="shared" si="5"/>
        <v>1193277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2" x14ac:dyDescent="0.25">
      <c r="A20" s="26">
        <v>19</v>
      </c>
      <c r="B20" s="30" t="s">
        <v>1306</v>
      </c>
      <c r="C20" s="26" t="s">
        <v>29</v>
      </c>
      <c r="D20" s="30" t="s">
        <v>631</v>
      </c>
      <c r="E20" s="30" t="s">
        <v>23</v>
      </c>
      <c r="F20" s="30" t="s">
        <v>29</v>
      </c>
      <c r="G20" s="30" t="s">
        <v>79</v>
      </c>
      <c r="H20" s="30" t="s">
        <v>89</v>
      </c>
      <c r="I20" s="140">
        <v>44471</v>
      </c>
      <c r="J20" s="30">
        <v>11</v>
      </c>
      <c r="K20" s="30">
        <v>149</v>
      </c>
      <c r="L20" s="30">
        <v>149</v>
      </c>
      <c r="M20" s="23">
        <f>((L20*15000)+(L20*15000)*10%)+8250+((0*150))</f>
        <v>2466750</v>
      </c>
      <c r="N20" s="21">
        <f t="shared" si="3"/>
        <v>180290</v>
      </c>
      <c r="O20" s="21">
        <f t="shared" si="4"/>
        <v>306513</v>
      </c>
      <c r="P20" s="21">
        <f>L20*500</f>
        <v>74500</v>
      </c>
      <c r="Q20" s="14">
        <f t="shared" si="5"/>
        <v>3028053</v>
      </c>
      <c r="R20" s="122" t="s">
        <v>94</v>
      </c>
      <c r="S20" s="122" t="s">
        <v>94</v>
      </c>
      <c r="T20" s="122" t="s">
        <v>94</v>
      </c>
      <c r="U20" s="30"/>
      <c r="V20" s="30"/>
    </row>
    <row r="21" spans="1:22" x14ac:dyDescent="0.25">
      <c r="A21" s="26">
        <v>20</v>
      </c>
      <c r="B21" s="30" t="s">
        <v>1307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50</v>
      </c>
      <c r="H21" s="30" t="s">
        <v>58</v>
      </c>
      <c r="I21" s="140">
        <v>44472</v>
      </c>
      <c r="J21" s="30">
        <v>2</v>
      </c>
      <c r="K21" s="30">
        <v>39</v>
      </c>
      <c r="L21" s="30">
        <v>39</v>
      </c>
      <c r="M21" s="23">
        <f t="shared" ref="M21:M22" si="7">((L21*31000)+(L21*31000)*10%)+8250+((0*150))</f>
        <v>1338150</v>
      </c>
      <c r="N21" s="21">
        <f t="shared" si="3"/>
        <v>47190</v>
      </c>
      <c r="O21" s="21">
        <f t="shared" si="4"/>
        <v>82443</v>
      </c>
      <c r="P21" s="21">
        <f t="shared" si="6"/>
        <v>78000</v>
      </c>
      <c r="Q21" s="14">
        <f t="shared" si="5"/>
        <v>1545783</v>
      </c>
      <c r="R21" s="122" t="s">
        <v>94</v>
      </c>
      <c r="S21" s="122" t="s">
        <v>94</v>
      </c>
      <c r="T21" s="122" t="s">
        <v>94</v>
      </c>
      <c r="U21" s="30"/>
      <c r="V21" s="30"/>
    </row>
    <row r="22" spans="1:22" x14ac:dyDescent="0.25">
      <c r="A22" s="26">
        <v>21</v>
      </c>
      <c r="B22" s="30" t="s">
        <v>1308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50</v>
      </c>
      <c r="H22" s="30" t="s">
        <v>58</v>
      </c>
      <c r="I22" s="140">
        <v>44472</v>
      </c>
      <c r="J22" s="30">
        <v>2</v>
      </c>
      <c r="K22" s="30">
        <v>13</v>
      </c>
      <c r="L22" s="30">
        <v>17</v>
      </c>
      <c r="M22" s="23">
        <f t="shared" si="7"/>
        <v>587950</v>
      </c>
      <c r="N22" s="21">
        <f t="shared" si="3"/>
        <v>20570</v>
      </c>
      <c r="O22" s="21">
        <f t="shared" si="4"/>
        <v>37629</v>
      </c>
      <c r="P22" s="21">
        <f t="shared" si="6"/>
        <v>34000</v>
      </c>
      <c r="Q22" s="14">
        <f t="shared" si="5"/>
        <v>680149</v>
      </c>
      <c r="R22" s="122" t="s">
        <v>94</v>
      </c>
      <c r="S22" s="122" t="s">
        <v>94</v>
      </c>
      <c r="T22" s="122" t="s">
        <v>94</v>
      </c>
      <c r="U22" s="30"/>
      <c r="V22" s="30"/>
    </row>
    <row r="23" spans="1:22" x14ac:dyDescent="0.25">
      <c r="A23" s="26">
        <v>22</v>
      </c>
      <c r="B23" s="30" t="s">
        <v>1309</v>
      </c>
      <c r="C23" s="26" t="s">
        <v>29</v>
      </c>
      <c r="D23" s="30" t="s">
        <v>491</v>
      </c>
      <c r="E23" s="30" t="s">
        <v>23</v>
      </c>
      <c r="F23" s="30" t="s">
        <v>29</v>
      </c>
      <c r="G23" s="30" t="s">
        <v>45</v>
      </c>
      <c r="H23" s="30" t="s">
        <v>238</v>
      </c>
      <c r="I23" s="140">
        <v>44472</v>
      </c>
      <c r="J23" s="30">
        <v>1</v>
      </c>
      <c r="K23" s="30">
        <v>41</v>
      </c>
      <c r="L23" s="30">
        <v>41</v>
      </c>
      <c r="M23" s="23">
        <f>((L23*35500)+(L23*35500)*10%)+8250+((L23*165))</f>
        <v>1616065</v>
      </c>
      <c r="N23" s="21">
        <f t="shared" si="3"/>
        <v>49610</v>
      </c>
      <c r="O23" s="21">
        <f t="shared" si="4"/>
        <v>86517</v>
      </c>
      <c r="P23" s="21">
        <f>L23*1100</f>
        <v>45100</v>
      </c>
      <c r="Q23" s="14">
        <f t="shared" si="5"/>
        <v>1797292</v>
      </c>
      <c r="R23" s="122">
        <v>5910798</v>
      </c>
      <c r="S23" s="122" t="s">
        <v>1359</v>
      </c>
      <c r="T23" s="122" t="s">
        <v>27</v>
      </c>
      <c r="U23" s="30"/>
      <c r="V23" s="30"/>
    </row>
    <row r="24" spans="1:22" x14ac:dyDescent="0.25">
      <c r="A24" s="26">
        <v>23</v>
      </c>
      <c r="B24" s="30" t="s">
        <v>1310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281</v>
      </c>
      <c r="H24" s="30" t="s">
        <v>1001</v>
      </c>
      <c r="I24" s="140">
        <v>44472</v>
      </c>
      <c r="J24" s="30">
        <v>2</v>
      </c>
      <c r="K24" s="30">
        <v>30</v>
      </c>
      <c r="L24" s="30">
        <v>30</v>
      </c>
      <c r="M24" s="23">
        <f>((L24*14000)+(L24*14000)*10%)+8250+((0*150))</f>
        <v>470250</v>
      </c>
      <c r="N24" s="21">
        <f t="shared" si="3"/>
        <v>36300</v>
      </c>
      <c r="O24" s="21">
        <f t="shared" si="4"/>
        <v>64110</v>
      </c>
      <c r="P24" s="21">
        <f t="shared" si="6"/>
        <v>60000</v>
      </c>
      <c r="Q24" s="14">
        <f t="shared" si="5"/>
        <v>630660</v>
      </c>
      <c r="R24" s="122" t="s">
        <v>94</v>
      </c>
      <c r="S24" s="122" t="s">
        <v>94</v>
      </c>
      <c r="T24" s="122" t="s">
        <v>94</v>
      </c>
      <c r="U24" s="30"/>
      <c r="V24" s="30"/>
    </row>
    <row r="25" spans="1:22" x14ac:dyDescent="0.25">
      <c r="A25" s="26">
        <v>24</v>
      </c>
      <c r="B25" s="30" t="s">
        <v>1311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713</v>
      </c>
      <c r="H25" s="30" t="s">
        <v>714</v>
      </c>
      <c r="I25" s="140">
        <v>44472</v>
      </c>
      <c r="J25" s="30">
        <v>1</v>
      </c>
      <c r="K25" s="30">
        <v>5</v>
      </c>
      <c r="L25" s="30">
        <v>10</v>
      </c>
      <c r="M25" s="23">
        <f>((L25*14000)+(L25*14000)*10%)+8250+((0*150))</f>
        <v>162250</v>
      </c>
      <c r="N25" s="21">
        <f t="shared" si="3"/>
        <v>12100</v>
      </c>
      <c r="O25" s="21">
        <f t="shared" si="4"/>
        <v>23370</v>
      </c>
      <c r="P25" s="21">
        <f t="shared" si="6"/>
        <v>20000</v>
      </c>
      <c r="Q25" s="14">
        <f t="shared" si="5"/>
        <v>217720</v>
      </c>
      <c r="R25" s="122" t="s">
        <v>94</v>
      </c>
      <c r="S25" s="122" t="s">
        <v>94</v>
      </c>
      <c r="T25" s="122" t="s">
        <v>94</v>
      </c>
      <c r="U25" s="30"/>
      <c r="V25" s="30"/>
    </row>
    <row r="26" spans="1:22" x14ac:dyDescent="0.25">
      <c r="A26" s="26">
        <v>25</v>
      </c>
      <c r="B26" s="30" t="s">
        <v>1312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184</v>
      </c>
      <c r="H26" s="30" t="s">
        <v>219</v>
      </c>
      <c r="I26" s="140">
        <v>44472</v>
      </c>
      <c r="J26" s="30">
        <v>10</v>
      </c>
      <c r="K26" s="30">
        <v>118</v>
      </c>
      <c r="L26" s="30">
        <v>118</v>
      </c>
      <c r="M26" s="23">
        <f>((L26*14000)+(L26*14000)*10%)+8250+((0*150))</f>
        <v>1825450</v>
      </c>
      <c r="N26" s="21">
        <f t="shared" si="3"/>
        <v>142780</v>
      </c>
      <c r="O26" s="21">
        <f t="shared" si="4"/>
        <v>243366</v>
      </c>
      <c r="P26" s="21">
        <f t="shared" si="6"/>
        <v>236000</v>
      </c>
      <c r="Q26" s="14">
        <f t="shared" si="5"/>
        <v>2447596</v>
      </c>
      <c r="R26" s="122" t="s">
        <v>94</v>
      </c>
      <c r="S26" s="122" t="s">
        <v>94</v>
      </c>
      <c r="T26" s="122" t="s">
        <v>94</v>
      </c>
      <c r="U26" s="30"/>
      <c r="V26" s="30"/>
    </row>
    <row r="27" spans="1:22" x14ac:dyDescent="0.25">
      <c r="A27" s="26">
        <v>26</v>
      </c>
      <c r="B27" s="30" t="s">
        <v>1313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60</v>
      </c>
      <c r="H27" s="30" t="s">
        <v>453</v>
      </c>
      <c r="I27" s="140">
        <v>44473</v>
      </c>
      <c r="J27" s="30">
        <v>5</v>
      </c>
      <c r="K27" s="30">
        <v>127</v>
      </c>
      <c r="L27" s="30">
        <v>127</v>
      </c>
      <c r="M27" s="23">
        <f>((L27*14500)+(L27*14500)*10%)+8250+((0*150))</f>
        <v>2033900</v>
      </c>
      <c r="N27" s="21">
        <f t="shared" si="3"/>
        <v>153670</v>
      </c>
      <c r="O27" s="21">
        <f t="shared" si="4"/>
        <v>261699</v>
      </c>
      <c r="P27" s="21">
        <f t="shared" si="6"/>
        <v>254000</v>
      </c>
      <c r="Q27" s="14">
        <f t="shared" si="5"/>
        <v>2703269</v>
      </c>
      <c r="R27" s="122" t="s">
        <v>94</v>
      </c>
      <c r="S27" s="122" t="s">
        <v>94</v>
      </c>
      <c r="T27" s="122" t="s">
        <v>94</v>
      </c>
      <c r="U27" s="30"/>
      <c r="V27" s="30"/>
    </row>
    <row r="28" spans="1:22" hidden="1" x14ac:dyDescent="0.25">
      <c r="A28" s="26">
        <v>27</v>
      </c>
      <c r="B28" s="30" t="s">
        <v>1318</v>
      </c>
      <c r="C28" s="26" t="s">
        <v>21</v>
      </c>
      <c r="D28" s="69" t="s">
        <v>1320</v>
      </c>
      <c r="E28" s="30" t="s">
        <v>23</v>
      </c>
      <c r="F28" s="69" t="s">
        <v>21</v>
      </c>
      <c r="G28" s="69" t="s">
        <v>79</v>
      </c>
      <c r="H28" s="30" t="s">
        <v>200</v>
      </c>
      <c r="I28" s="111">
        <v>44473</v>
      </c>
      <c r="J28" s="30">
        <v>1</v>
      </c>
      <c r="K28" s="30">
        <v>1</v>
      </c>
      <c r="L28" s="30">
        <v>10</v>
      </c>
      <c r="M28" s="23">
        <f>((L28*12500)+(L28*12500)*10%)+8250+((0*150))</f>
        <v>145750</v>
      </c>
      <c r="N28" s="21">
        <f>L28*869</f>
        <v>8690</v>
      </c>
      <c r="O28" s="21">
        <f>(L28*1153)+20000</f>
        <v>31530</v>
      </c>
      <c r="P28" s="21">
        <f>L28*1100</f>
        <v>11000</v>
      </c>
      <c r="Q28" s="14">
        <f t="shared" si="5"/>
        <v>196970</v>
      </c>
      <c r="R28" s="122">
        <v>196970</v>
      </c>
      <c r="S28" s="130" t="s">
        <v>1356</v>
      </c>
      <c r="T28" s="122" t="s">
        <v>27</v>
      </c>
      <c r="U28" s="30"/>
      <c r="V28" s="30"/>
    </row>
    <row r="29" spans="1:22" hidden="1" x14ac:dyDescent="0.25">
      <c r="A29" s="26">
        <v>28</v>
      </c>
      <c r="B29" s="30" t="s">
        <v>1319</v>
      </c>
      <c r="C29" s="26" t="s">
        <v>21</v>
      </c>
      <c r="D29" s="30" t="s">
        <v>1321</v>
      </c>
      <c r="E29" s="30" t="s">
        <v>23</v>
      </c>
      <c r="F29" s="30" t="s">
        <v>21</v>
      </c>
      <c r="G29" s="30" t="s">
        <v>171</v>
      </c>
      <c r="H29" s="30" t="s">
        <v>189</v>
      </c>
      <c r="I29" s="36">
        <v>44474</v>
      </c>
      <c r="J29" s="30">
        <v>3</v>
      </c>
      <c r="K29" s="30">
        <v>25</v>
      </c>
      <c r="L29" s="30">
        <v>30</v>
      </c>
      <c r="M29" s="23">
        <f>((L29*6500)+(L29*6500)*10%)+8250+((0*150))</f>
        <v>222750</v>
      </c>
      <c r="N29" s="21">
        <f>L29*869</f>
        <v>26070</v>
      </c>
      <c r="O29" s="21">
        <f>(L29*1153)+20000</f>
        <v>54590</v>
      </c>
      <c r="P29" s="21">
        <f>L29*1100</f>
        <v>33000</v>
      </c>
      <c r="Q29" s="14">
        <f t="shared" si="5"/>
        <v>336410</v>
      </c>
      <c r="R29" s="122">
        <v>337000</v>
      </c>
      <c r="S29" s="130" t="s">
        <v>1284</v>
      </c>
      <c r="T29" s="122" t="s">
        <v>27</v>
      </c>
      <c r="U29" s="30"/>
      <c r="V29" s="30"/>
    </row>
    <row r="30" spans="1:22" x14ac:dyDescent="0.25">
      <c r="A30" s="26">
        <v>29</v>
      </c>
      <c r="B30" s="30" t="s">
        <v>1322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72</v>
      </c>
      <c r="H30" s="30" t="s">
        <v>261</v>
      </c>
      <c r="I30" s="140">
        <v>44474</v>
      </c>
      <c r="J30" s="30">
        <v>2</v>
      </c>
      <c r="K30" s="30">
        <v>39</v>
      </c>
      <c r="L30" s="30">
        <v>39</v>
      </c>
      <c r="M30" s="23">
        <f>((L30*16500)+(L30*16500)*10%)+8250+((0*150))</f>
        <v>716100</v>
      </c>
      <c r="N30" s="21">
        <f t="shared" ref="N30:N32" si="8">L30*1210</f>
        <v>47190</v>
      </c>
      <c r="O30" s="21">
        <f t="shared" ref="O30:O32" si="9">(L30*2037)+3000</f>
        <v>82443</v>
      </c>
      <c r="P30" s="21">
        <f t="shared" ref="P30:P36" si="10">L30*2000</f>
        <v>78000</v>
      </c>
      <c r="Q30" s="14">
        <f t="shared" ref="Q30:Q32" si="11">SUM(M30:P30)</f>
        <v>923733</v>
      </c>
      <c r="R30" s="122" t="s">
        <v>94</v>
      </c>
      <c r="S30" s="122" t="s">
        <v>94</v>
      </c>
      <c r="T30" s="122" t="s">
        <v>94</v>
      </c>
      <c r="U30" s="30"/>
      <c r="V30" s="30"/>
    </row>
    <row r="31" spans="1:22" x14ac:dyDescent="0.25">
      <c r="A31" s="26">
        <v>30</v>
      </c>
      <c r="B31" s="30" t="s">
        <v>1323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60</v>
      </c>
      <c r="H31" s="30" t="s">
        <v>816</v>
      </c>
      <c r="I31" s="140">
        <v>44474</v>
      </c>
      <c r="J31" s="30">
        <v>2</v>
      </c>
      <c r="K31" s="30">
        <v>9</v>
      </c>
      <c r="L31" s="30">
        <v>10</v>
      </c>
      <c r="M31" s="23">
        <f>((L31*14500)+(L31*14500)*10%)+8250+((0*150))</f>
        <v>167750</v>
      </c>
      <c r="N31" s="21">
        <f t="shared" si="8"/>
        <v>12100</v>
      </c>
      <c r="O31" s="21">
        <f t="shared" si="9"/>
        <v>23370</v>
      </c>
      <c r="P31" s="21">
        <f t="shared" si="10"/>
        <v>20000</v>
      </c>
      <c r="Q31" s="14">
        <f t="shared" si="11"/>
        <v>223220</v>
      </c>
      <c r="R31" s="122" t="s">
        <v>94</v>
      </c>
      <c r="S31" s="122" t="s">
        <v>94</v>
      </c>
      <c r="T31" s="122" t="s">
        <v>94</v>
      </c>
      <c r="U31" s="30"/>
      <c r="V31" s="30"/>
    </row>
    <row r="32" spans="1:22" x14ac:dyDescent="0.25">
      <c r="A32" s="26">
        <v>31</v>
      </c>
      <c r="B32" s="30" t="s">
        <v>1324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45</v>
      </c>
      <c r="H32" s="30" t="s">
        <v>552</v>
      </c>
      <c r="I32" s="140">
        <v>44474</v>
      </c>
      <c r="J32" s="30">
        <v>2</v>
      </c>
      <c r="K32" s="30">
        <v>15</v>
      </c>
      <c r="L32" s="30">
        <v>15</v>
      </c>
      <c r="M32" s="23">
        <f>((L32*35500)+(L32*35500)*10%)+8250+((L32*150))</f>
        <v>596250</v>
      </c>
      <c r="N32" s="21">
        <f t="shared" si="8"/>
        <v>18150</v>
      </c>
      <c r="O32" s="21">
        <f t="shared" si="9"/>
        <v>33555</v>
      </c>
      <c r="P32" s="21">
        <f t="shared" si="10"/>
        <v>30000</v>
      </c>
      <c r="Q32" s="14">
        <f t="shared" si="11"/>
        <v>677955</v>
      </c>
      <c r="R32" s="122" t="s">
        <v>94</v>
      </c>
      <c r="S32" s="122" t="s">
        <v>94</v>
      </c>
      <c r="T32" s="122" t="s">
        <v>94</v>
      </c>
      <c r="U32" s="30"/>
      <c r="V32" s="30"/>
    </row>
    <row r="33" spans="1:22" x14ac:dyDescent="0.25">
      <c r="A33" s="26">
        <v>32</v>
      </c>
      <c r="B33" s="30" t="s">
        <v>1325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64</v>
      </c>
      <c r="H33" s="30" t="s">
        <v>818</v>
      </c>
      <c r="I33" s="140">
        <v>44474</v>
      </c>
      <c r="J33" s="30">
        <v>1</v>
      </c>
      <c r="K33" s="30">
        <v>16</v>
      </c>
      <c r="L33" s="30">
        <v>16</v>
      </c>
      <c r="M33" s="23">
        <f>((L33*14400)+(L33*14400)*10%)+8250+((0*150))</f>
        <v>261690</v>
      </c>
      <c r="N33" s="21">
        <f t="shared" ref="N33:N42" si="12">L33*1210</f>
        <v>19360</v>
      </c>
      <c r="O33" s="21">
        <f t="shared" ref="O33:O42" si="13">(L33*2037)+3000</f>
        <v>35592</v>
      </c>
      <c r="P33" s="21">
        <f t="shared" si="10"/>
        <v>32000</v>
      </c>
      <c r="Q33" s="14">
        <f t="shared" ref="Q33:Q42" si="14">SUM(M33:P33)</f>
        <v>348642</v>
      </c>
      <c r="R33" s="122" t="s">
        <v>94</v>
      </c>
      <c r="S33" s="122" t="s">
        <v>94</v>
      </c>
      <c r="T33" s="122" t="s">
        <v>94</v>
      </c>
      <c r="U33" s="30"/>
      <c r="V33" s="30"/>
    </row>
    <row r="34" spans="1:22" x14ac:dyDescent="0.25">
      <c r="A34" s="26">
        <v>33</v>
      </c>
      <c r="B34" s="30" t="s">
        <v>1326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210</v>
      </c>
      <c r="H34" s="30" t="s">
        <v>211</v>
      </c>
      <c r="I34" s="140">
        <v>44474</v>
      </c>
      <c r="J34" s="30">
        <v>2</v>
      </c>
      <c r="K34" s="30">
        <v>15</v>
      </c>
      <c r="L34" s="30">
        <v>15</v>
      </c>
      <c r="M34" s="23">
        <f>((L34*8500)+(L34*8500)*10%)+8250+((0*150))</f>
        <v>148500</v>
      </c>
      <c r="N34" s="21">
        <f t="shared" si="12"/>
        <v>18150</v>
      </c>
      <c r="O34" s="21">
        <f t="shared" si="13"/>
        <v>33555</v>
      </c>
      <c r="P34" s="21">
        <f t="shared" si="10"/>
        <v>30000</v>
      </c>
      <c r="Q34" s="14">
        <f t="shared" si="14"/>
        <v>230205</v>
      </c>
      <c r="R34" s="122" t="s">
        <v>94</v>
      </c>
      <c r="S34" s="122" t="s">
        <v>94</v>
      </c>
      <c r="T34" s="122" t="s">
        <v>94</v>
      </c>
      <c r="U34" s="30"/>
      <c r="V34" s="30"/>
    </row>
    <row r="35" spans="1:22" x14ac:dyDescent="0.25">
      <c r="A35" s="26">
        <v>34</v>
      </c>
      <c r="B35" s="30" t="s">
        <v>1327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76</v>
      </c>
      <c r="H35" s="30" t="s">
        <v>1216</v>
      </c>
      <c r="I35" s="140">
        <v>44474</v>
      </c>
      <c r="J35" s="30">
        <v>1</v>
      </c>
      <c r="K35" s="30">
        <v>23</v>
      </c>
      <c r="L35" s="30">
        <v>23</v>
      </c>
      <c r="M35" s="23">
        <f>((L35*19000)+(L35*19000)*10%)+8250+((L35*150))</f>
        <v>492400</v>
      </c>
      <c r="N35" s="21">
        <f t="shared" si="12"/>
        <v>27830</v>
      </c>
      <c r="O35" s="21">
        <f t="shared" si="13"/>
        <v>49851</v>
      </c>
      <c r="P35" s="21">
        <f t="shared" si="10"/>
        <v>46000</v>
      </c>
      <c r="Q35" s="14">
        <f t="shared" si="14"/>
        <v>616081</v>
      </c>
      <c r="R35" s="122" t="s">
        <v>94</v>
      </c>
      <c r="S35" s="122" t="s">
        <v>94</v>
      </c>
      <c r="T35" s="122" t="s">
        <v>94</v>
      </c>
      <c r="U35" s="30"/>
      <c r="V35" s="30"/>
    </row>
    <row r="36" spans="1:22" x14ac:dyDescent="0.25">
      <c r="A36" s="26">
        <v>35</v>
      </c>
      <c r="B36" s="30" t="s">
        <v>1328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140">
        <v>44474</v>
      </c>
      <c r="J36" s="30">
        <v>2</v>
      </c>
      <c r="K36" s="30">
        <v>20</v>
      </c>
      <c r="L36" s="30">
        <v>24</v>
      </c>
      <c r="M36" s="23">
        <f t="shared" ref="M36" si="15">((L36*31000)+(L36*31000)*10%)+8250+((0*150))</f>
        <v>826650</v>
      </c>
      <c r="N36" s="21">
        <f t="shared" si="12"/>
        <v>29040</v>
      </c>
      <c r="O36" s="21">
        <f t="shared" si="13"/>
        <v>51888</v>
      </c>
      <c r="P36" s="21">
        <f t="shared" si="10"/>
        <v>48000</v>
      </c>
      <c r="Q36" s="14">
        <f t="shared" si="14"/>
        <v>955578</v>
      </c>
      <c r="R36" s="122" t="s">
        <v>94</v>
      </c>
      <c r="S36" s="122" t="s">
        <v>94</v>
      </c>
      <c r="T36" s="122" t="s">
        <v>94</v>
      </c>
      <c r="U36" s="30"/>
      <c r="V36" s="30"/>
    </row>
    <row r="37" spans="1:22" x14ac:dyDescent="0.25">
      <c r="A37" s="26">
        <v>36</v>
      </c>
      <c r="B37" s="30" t="s">
        <v>1329</v>
      </c>
      <c r="C37" s="26" t="s">
        <v>29</v>
      </c>
      <c r="D37" s="30" t="s">
        <v>631</v>
      </c>
      <c r="E37" s="30" t="s">
        <v>23</v>
      </c>
      <c r="F37" s="30" t="s">
        <v>29</v>
      </c>
      <c r="G37" s="30" t="s">
        <v>79</v>
      </c>
      <c r="H37" s="30" t="s">
        <v>89</v>
      </c>
      <c r="I37" s="140">
        <v>44474</v>
      </c>
      <c r="J37" s="30">
        <v>11</v>
      </c>
      <c r="K37" s="30">
        <v>90</v>
      </c>
      <c r="L37" s="30">
        <v>90</v>
      </c>
      <c r="M37" s="23">
        <f>((L37*15000)+(L37*15000)*10%)+8250+((0*150))</f>
        <v>1493250</v>
      </c>
      <c r="N37" s="21">
        <f t="shared" si="12"/>
        <v>108900</v>
      </c>
      <c r="O37" s="21">
        <f t="shared" si="13"/>
        <v>186330</v>
      </c>
      <c r="P37" s="21">
        <f>L37*500</f>
        <v>45000</v>
      </c>
      <c r="Q37" s="14">
        <f t="shared" si="14"/>
        <v>1833480</v>
      </c>
      <c r="R37" s="122" t="s">
        <v>94</v>
      </c>
      <c r="S37" s="122" t="s">
        <v>94</v>
      </c>
      <c r="T37" s="122" t="s">
        <v>94</v>
      </c>
      <c r="U37" s="30"/>
      <c r="V37" s="30"/>
    </row>
    <row r="38" spans="1:22" x14ac:dyDescent="0.25">
      <c r="A38" s="26">
        <v>37</v>
      </c>
      <c r="B38" s="30" t="s">
        <v>1330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1201</v>
      </c>
      <c r="H38" s="30" t="s">
        <v>502</v>
      </c>
      <c r="I38" s="140">
        <v>44474</v>
      </c>
      <c r="J38" s="30">
        <v>1</v>
      </c>
      <c r="K38" s="30">
        <v>13</v>
      </c>
      <c r="L38" s="30">
        <v>13</v>
      </c>
      <c r="M38" s="23">
        <f>((L38*46400)+(L38*46400)*10%)+8250+((0*150))</f>
        <v>671770</v>
      </c>
      <c r="N38" s="21">
        <f t="shared" si="12"/>
        <v>15730</v>
      </c>
      <c r="O38" s="21">
        <f t="shared" si="13"/>
        <v>29481</v>
      </c>
      <c r="P38" s="21">
        <f t="shared" ref="P38:P44" si="16">L38*2000</f>
        <v>26000</v>
      </c>
      <c r="Q38" s="14">
        <f t="shared" si="14"/>
        <v>742981</v>
      </c>
      <c r="R38" s="122" t="s">
        <v>94</v>
      </c>
      <c r="S38" s="122" t="s">
        <v>94</v>
      </c>
      <c r="T38" s="122" t="s">
        <v>94</v>
      </c>
      <c r="U38" s="30"/>
      <c r="V38" s="30"/>
    </row>
    <row r="39" spans="1:22" x14ac:dyDescent="0.25">
      <c r="A39" s="26">
        <v>38</v>
      </c>
      <c r="B39" s="30" t="s">
        <v>1331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281</v>
      </c>
      <c r="H39" s="30" t="s">
        <v>1001</v>
      </c>
      <c r="I39" s="140">
        <v>44474</v>
      </c>
      <c r="J39" s="30">
        <v>2</v>
      </c>
      <c r="K39" s="30">
        <v>5</v>
      </c>
      <c r="L39" s="30">
        <v>10</v>
      </c>
      <c r="M39" s="23">
        <f>((L39*14000)+(L39*14000)*10%)+8250+((0*150))</f>
        <v>162250</v>
      </c>
      <c r="N39" s="21">
        <f t="shared" si="12"/>
        <v>12100</v>
      </c>
      <c r="O39" s="21">
        <f t="shared" si="13"/>
        <v>23370</v>
      </c>
      <c r="P39" s="21">
        <f t="shared" si="16"/>
        <v>20000</v>
      </c>
      <c r="Q39" s="14">
        <f t="shared" si="14"/>
        <v>217720</v>
      </c>
      <c r="R39" s="122" t="s">
        <v>94</v>
      </c>
      <c r="S39" s="122" t="s">
        <v>94</v>
      </c>
      <c r="T39" s="122" t="s">
        <v>94</v>
      </c>
      <c r="U39" s="30"/>
      <c r="V39" s="30"/>
    </row>
    <row r="40" spans="1:22" x14ac:dyDescent="0.25">
      <c r="A40" s="26">
        <v>39</v>
      </c>
      <c r="B40" s="30" t="s">
        <v>1332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263</v>
      </c>
      <c r="H40" s="30" t="s">
        <v>264</v>
      </c>
      <c r="I40" s="140">
        <v>44474</v>
      </c>
      <c r="J40" s="30">
        <v>1</v>
      </c>
      <c r="K40" s="30">
        <v>17</v>
      </c>
      <c r="L40" s="30">
        <v>17</v>
      </c>
      <c r="M40" s="23">
        <f>((L40*10500)+(L40*10500)*10%)+8250+((0*150))</f>
        <v>204600</v>
      </c>
      <c r="N40" s="21">
        <f t="shared" si="12"/>
        <v>20570</v>
      </c>
      <c r="O40" s="21">
        <f t="shared" si="13"/>
        <v>37629</v>
      </c>
      <c r="P40" s="21">
        <f t="shared" si="16"/>
        <v>34000</v>
      </c>
      <c r="Q40" s="14">
        <f t="shared" si="14"/>
        <v>296799</v>
      </c>
      <c r="R40" s="122" t="s">
        <v>94</v>
      </c>
      <c r="S40" s="122" t="s">
        <v>94</v>
      </c>
      <c r="T40" s="122" t="s">
        <v>94</v>
      </c>
      <c r="U40" s="30"/>
      <c r="V40" s="30"/>
    </row>
    <row r="41" spans="1:22" x14ac:dyDescent="0.25">
      <c r="A41" s="26">
        <v>40</v>
      </c>
      <c r="B41" s="30" t="s">
        <v>1333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231</v>
      </c>
      <c r="H41" s="30" t="s">
        <v>583</v>
      </c>
      <c r="I41" s="140">
        <v>44474</v>
      </c>
      <c r="J41" s="30">
        <v>5</v>
      </c>
      <c r="K41" s="30">
        <v>75</v>
      </c>
      <c r="L41" s="30">
        <v>75</v>
      </c>
      <c r="M41" s="23">
        <f>((L41*24000)+(L41*24000)*10%)+8250+((0*165))</f>
        <v>1988250</v>
      </c>
      <c r="N41" s="21">
        <f t="shared" si="12"/>
        <v>90750</v>
      </c>
      <c r="O41" s="21">
        <f t="shared" si="13"/>
        <v>155775</v>
      </c>
      <c r="P41" s="21">
        <f t="shared" si="16"/>
        <v>150000</v>
      </c>
      <c r="Q41" s="14">
        <f t="shared" si="14"/>
        <v>2384775</v>
      </c>
      <c r="R41" s="122" t="s">
        <v>94</v>
      </c>
      <c r="S41" s="122" t="s">
        <v>94</v>
      </c>
      <c r="T41" s="122" t="s">
        <v>94</v>
      </c>
      <c r="U41" s="30"/>
      <c r="V41" s="30"/>
    </row>
    <row r="42" spans="1:22" x14ac:dyDescent="0.25">
      <c r="A42" s="26">
        <v>41</v>
      </c>
      <c r="B42" s="30" t="s">
        <v>1334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210</v>
      </c>
      <c r="H42" s="30" t="s">
        <v>516</v>
      </c>
      <c r="I42" s="140">
        <v>44475</v>
      </c>
      <c r="J42" s="30">
        <v>3</v>
      </c>
      <c r="K42" s="30">
        <v>5</v>
      </c>
      <c r="L42" s="30">
        <v>13</v>
      </c>
      <c r="M42" s="23">
        <f>((L42*8500)+(L42*8500)*10%)+8250+((0*150))</f>
        <v>129800</v>
      </c>
      <c r="N42" s="21">
        <f t="shared" si="12"/>
        <v>15730</v>
      </c>
      <c r="O42" s="21">
        <f t="shared" si="13"/>
        <v>29481</v>
      </c>
      <c r="P42" s="21">
        <f t="shared" si="16"/>
        <v>26000</v>
      </c>
      <c r="Q42" s="14">
        <f t="shared" si="14"/>
        <v>201011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x14ac:dyDescent="0.25">
      <c r="A43" s="26">
        <v>42</v>
      </c>
      <c r="B43" s="30" t="s">
        <v>1335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50</v>
      </c>
      <c r="H43" s="30" t="s">
        <v>58</v>
      </c>
      <c r="I43" s="140">
        <v>44475</v>
      </c>
      <c r="J43" s="30">
        <v>2</v>
      </c>
      <c r="K43" s="30">
        <v>57</v>
      </c>
      <c r="L43" s="30">
        <v>57</v>
      </c>
      <c r="M43" s="23">
        <f t="shared" ref="M43" si="17">((L43*31000)+(L43*31000)*10%)+8250+((0*150))</f>
        <v>1951950</v>
      </c>
      <c r="N43" s="21">
        <f t="shared" ref="N43:N48" si="18">L43*1210</f>
        <v>68970</v>
      </c>
      <c r="O43" s="21">
        <f t="shared" ref="O43:O48" si="19">(L43*2037)+3000</f>
        <v>119109</v>
      </c>
      <c r="P43" s="21">
        <f t="shared" si="16"/>
        <v>114000</v>
      </c>
      <c r="Q43" s="14">
        <f t="shared" ref="Q43:Q49" si="20">SUM(M43:P43)</f>
        <v>2254029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x14ac:dyDescent="0.25">
      <c r="A44" s="26">
        <v>43</v>
      </c>
      <c r="B44" s="30" t="s">
        <v>1336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184</v>
      </c>
      <c r="H44" s="30" t="s">
        <v>256</v>
      </c>
      <c r="I44" s="140">
        <v>44475</v>
      </c>
      <c r="J44" s="30">
        <v>14</v>
      </c>
      <c r="K44" s="30">
        <v>124</v>
      </c>
      <c r="L44" s="30">
        <v>124</v>
      </c>
      <c r="M44" s="23">
        <f>((L44*14000)+(L44*14000)*10%)+8250+((0*150))</f>
        <v>1917850</v>
      </c>
      <c r="N44" s="21">
        <f t="shared" si="18"/>
        <v>150040</v>
      </c>
      <c r="O44" s="21">
        <f t="shared" si="19"/>
        <v>255588</v>
      </c>
      <c r="P44" s="21">
        <f t="shared" si="16"/>
        <v>248000</v>
      </c>
      <c r="Q44" s="14">
        <f t="shared" si="20"/>
        <v>2571478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x14ac:dyDescent="0.25">
      <c r="A45" s="26">
        <v>44</v>
      </c>
      <c r="B45" s="30" t="s">
        <v>1337</v>
      </c>
      <c r="C45" s="26" t="s">
        <v>29</v>
      </c>
      <c r="D45" s="30" t="s">
        <v>491</v>
      </c>
      <c r="E45" s="30" t="s">
        <v>23</v>
      </c>
      <c r="F45" s="30" t="s">
        <v>29</v>
      </c>
      <c r="G45" s="30" t="s">
        <v>171</v>
      </c>
      <c r="H45" s="30" t="s">
        <v>735</v>
      </c>
      <c r="I45" s="140">
        <v>44475</v>
      </c>
      <c r="J45" s="30">
        <v>6</v>
      </c>
      <c r="K45" s="30">
        <v>157</v>
      </c>
      <c r="L45" s="30">
        <v>157</v>
      </c>
      <c r="M45" s="23">
        <f>((L45*12000)+(L45*12000)*10%)+8250+((0*165))</f>
        <v>2080650</v>
      </c>
      <c r="N45" s="21">
        <f t="shared" si="18"/>
        <v>189970</v>
      </c>
      <c r="O45" s="21">
        <f t="shared" si="19"/>
        <v>322809</v>
      </c>
      <c r="P45" s="21">
        <f>L45*1100</f>
        <v>172700</v>
      </c>
      <c r="Q45" s="14">
        <f t="shared" si="20"/>
        <v>2766129</v>
      </c>
      <c r="R45" s="122">
        <v>5910798</v>
      </c>
      <c r="S45" s="122" t="s">
        <v>1359</v>
      </c>
      <c r="T45" s="122" t="s">
        <v>27</v>
      </c>
      <c r="U45" s="30"/>
      <c r="V45" s="30"/>
    </row>
    <row r="46" spans="1:22" x14ac:dyDescent="0.25">
      <c r="A46" s="26">
        <v>45</v>
      </c>
      <c r="B46" s="30" t="s">
        <v>1338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713</v>
      </c>
      <c r="H46" s="30" t="s">
        <v>714</v>
      </c>
      <c r="I46" s="140">
        <v>44475</v>
      </c>
      <c r="J46" s="30">
        <v>2</v>
      </c>
      <c r="K46" s="30">
        <v>2</v>
      </c>
      <c r="L46" s="30">
        <v>10</v>
      </c>
      <c r="M46" s="23">
        <f>((L46*14000)+(L46*14000)*10%)+8250+((0*150))</f>
        <v>162250</v>
      </c>
      <c r="N46" s="21">
        <f t="shared" si="18"/>
        <v>12100</v>
      </c>
      <c r="O46" s="21">
        <f t="shared" si="19"/>
        <v>23370</v>
      </c>
      <c r="P46" s="21">
        <f t="shared" ref="P46" si="21">L46*2000</f>
        <v>20000</v>
      </c>
      <c r="Q46" s="14">
        <f t="shared" si="20"/>
        <v>217720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x14ac:dyDescent="0.25">
      <c r="A47" s="26">
        <v>46</v>
      </c>
      <c r="B47" s="30" t="s">
        <v>1339</v>
      </c>
      <c r="C47" s="26" t="s">
        <v>29</v>
      </c>
      <c r="D47" s="30" t="s">
        <v>631</v>
      </c>
      <c r="E47" s="30" t="s">
        <v>23</v>
      </c>
      <c r="F47" s="30" t="s">
        <v>29</v>
      </c>
      <c r="G47" s="30" t="s">
        <v>79</v>
      </c>
      <c r="H47" s="30" t="s">
        <v>89</v>
      </c>
      <c r="I47" s="140">
        <v>44475</v>
      </c>
      <c r="J47" s="30">
        <v>3</v>
      </c>
      <c r="K47" s="30">
        <v>80</v>
      </c>
      <c r="L47" s="30">
        <v>80</v>
      </c>
      <c r="M47" s="23">
        <f t="shared" ref="M47:M48" si="22">((L47*15000)+(L47*15000)*10%)+8250+((0*150))</f>
        <v>1328250</v>
      </c>
      <c r="N47" s="21">
        <f t="shared" si="18"/>
        <v>96800</v>
      </c>
      <c r="O47" s="21">
        <f t="shared" si="19"/>
        <v>165960</v>
      </c>
      <c r="P47" s="21">
        <f t="shared" ref="P47:P48" si="23">L47*500</f>
        <v>40000</v>
      </c>
      <c r="Q47" s="14">
        <f t="shared" si="20"/>
        <v>1631010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x14ac:dyDescent="0.25">
      <c r="A48" s="26">
        <v>47</v>
      </c>
      <c r="B48" s="30" t="s">
        <v>1340</v>
      </c>
      <c r="C48" s="26" t="s">
        <v>29</v>
      </c>
      <c r="D48" s="30" t="s">
        <v>631</v>
      </c>
      <c r="E48" s="30" t="s">
        <v>23</v>
      </c>
      <c r="F48" s="30" t="s">
        <v>29</v>
      </c>
      <c r="G48" s="30" t="s">
        <v>79</v>
      </c>
      <c r="H48" s="30" t="s">
        <v>89</v>
      </c>
      <c r="I48" s="140">
        <v>44475</v>
      </c>
      <c r="J48" s="30">
        <v>13</v>
      </c>
      <c r="K48" s="30">
        <v>168</v>
      </c>
      <c r="L48" s="30">
        <v>168</v>
      </c>
      <c r="M48" s="23">
        <f t="shared" si="22"/>
        <v>2780250</v>
      </c>
      <c r="N48" s="21">
        <f t="shared" si="18"/>
        <v>203280</v>
      </c>
      <c r="O48" s="21">
        <f t="shared" si="19"/>
        <v>345216</v>
      </c>
      <c r="P48" s="21">
        <f t="shared" si="23"/>
        <v>84000</v>
      </c>
      <c r="Q48" s="14">
        <f t="shared" si="20"/>
        <v>3412746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hidden="1" x14ac:dyDescent="0.25">
      <c r="A49" s="26">
        <v>48</v>
      </c>
      <c r="B49" s="30" t="s">
        <v>1341</v>
      </c>
      <c r="C49" s="26" t="s">
        <v>21</v>
      </c>
      <c r="D49" s="30" t="s">
        <v>390</v>
      </c>
      <c r="E49" s="30" t="s">
        <v>23</v>
      </c>
      <c r="F49" s="30" t="s">
        <v>21</v>
      </c>
      <c r="G49" s="30" t="s">
        <v>171</v>
      </c>
      <c r="H49" s="30" t="s">
        <v>189</v>
      </c>
      <c r="I49" s="36">
        <v>44475</v>
      </c>
      <c r="J49" s="30">
        <v>1</v>
      </c>
      <c r="K49" s="30">
        <v>12</v>
      </c>
      <c r="L49" s="30">
        <v>18</v>
      </c>
      <c r="M49" s="23">
        <f>((L49*6500)+(L49*6500)*10%)+8250+((0*150))</f>
        <v>136950</v>
      </c>
      <c r="N49" s="21">
        <f>L49*869</f>
        <v>15642</v>
      </c>
      <c r="O49" s="21">
        <f>(L49*1153)+20000</f>
        <v>40754</v>
      </c>
      <c r="P49" s="21">
        <f>L49*1100</f>
        <v>19800</v>
      </c>
      <c r="Q49" s="14">
        <f t="shared" si="20"/>
        <v>213146</v>
      </c>
      <c r="R49" s="122">
        <v>1229040</v>
      </c>
      <c r="S49" s="130" t="s">
        <v>1359</v>
      </c>
      <c r="T49" s="122" t="s">
        <v>27</v>
      </c>
      <c r="U49" s="30"/>
      <c r="V49" s="30"/>
    </row>
    <row r="50" spans="1:22" hidden="1" x14ac:dyDescent="0.25">
      <c r="A50" s="26">
        <v>49</v>
      </c>
      <c r="B50" s="30" t="s">
        <v>1342</v>
      </c>
      <c r="C50" s="26" t="s">
        <v>21</v>
      </c>
      <c r="D50" s="30" t="s">
        <v>604</v>
      </c>
      <c r="E50" s="30" t="s">
        <v>23</v>
      </c>
      <c r="F50" s="30" t="s">
        <v>21</v>
      </c>
      <c r="G50" s="30" t="s">
        <v>184</v>
      </c>
      <c r="H50" s="30" t="s">
        <v>1343</v>
      </c>
      <c r="I50" s="36">
        <v>44475</v>
      </c>
      <c r="J50" s="30">
        <v>2</v>
      </c>
      <c r="K50" s="30">
        <v>10</v>
      </c>
      <c r="L50" s="30">
        <v>33</v>
      </c>
      <c r="M50" s="23">
        <f>((L50*16800)+(L50*16800)*10%)+8250+((0*150))</f>
        <v>618090</v>
      </c>
      <c r="N50" s="21">
        <f>L50*869</f>
        <v>28677</v>
      </c>
      <c r="O50" s="21">
        <f>(L50*1153)+20000</f>
        <v>58049</v>
      </c>
      <c r="P50" s="21">
        <f>L50*1100</f>
        <v>36300</v>
      </c>
      <c r="Q50" s="14">
        <f t="shared" ref="Q50:Q56" si="24">SUM(M50:P50)</f>
        <v>741116</v>
      </c>
      <c r="R50" s="122">
        <v>1229040</v>
      </c>
      <c r="S50" s="130" t="s">
        <v>1359</v>
      </c>
      <c r="T50" s="122" t="s">
        <v>27</v>
      </c>
      <c r="U50" s="30"/>
      <c r="V50" s="30"/>
    </row>
    <row r="51" spans="1:22" hidden="1" x14ac:dyDescent="0.25">
      <c r="A51" s="26">
        <v>50</v>
      </c>
      <c r="B51" s="30" t="s">
        <v>1344</v>
      </c>
      <c r="C51" s="26" t="s">
        <v>21</v>
      </c>
      <c r="D51" s="30" t="s">
        <v>604</v>
      </c>
      <c r="E51" s="30" t="s">
        <v>23</v>
      </c>
      <c r="F51" s="30" t="s">
        <v>21</v>
      </c>
      <c r="G51" s="30" t="s">
        <v>171</v>
      </c>
      <c r="H51" s="30" t="s">
        <v>189</v>
      </c>
      <c r="I51" s="36">
        <v>44476</v>
      </c>
      <c r="J51" s="30">
        <v>2</v>
      </c>
      <c r="K51" s="30">
        <v>11</v>
      </c>
      <c r="L51" s="30">
        <v>24</v>
      </c>
      <c r="M51" s="23">
        <f>((L51*6500)+(L51*6500)*10%)+8250+((0*150))</f>
        <v>179850</v>
      </c>
      <c r="N51" s="21">
        <f>L51*869</f>
        <v>20856</v>
      </c>
      <c r="O51" s="21">
        <f>(L51*1153)+20000</f>
        <v>47672</v>
      </c>
      <c r="P51" s="21">
        <f>L51*1100</f>
        <v>26400</v>
      </c>
      <c r="Q51" s="14">
        <f t="shared" si="24"/>
        <v>274778</v>
      </c>
      <c r="R51" s="122">
        <v>1229040</v>
      </c>
      <c r="S51" s="130" t="s">
        <v>1359</v>
      </c>
      <c r="T51" s="122" t="s">
        <v>27</v>
      </c>
      <c r="U51" s="30"/>
      <c r="V51" s="30"/>
    </row>
    <row r="52" spans="1:22" x14ac:dyDescent="0.25">
      <c r="A52" s="26">
        <v>51</v>
      </c>
      <c r="B52" s="30" t="s">
        <v>1345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45</v>
      </c>
      <c r="H52" s="30" t="s">
        <v>552</v>
      </c>
      <c r="I52" s="140">
        <v>44476</v>
      </c>
      <c r="J52" s="30">
        <v>7</v>
      </c>
      <c r="K52" s="30">
        <v>184</v>
      </c>
      <c r="L52" s="30">
        <v>184</v>
      </c>
      <c r="M52" s="23">
        <f>((L52*35500)+(L52*35500)*10%)+8250+((L52*150))</f>
        <v>7221050</v>
      </c>
      <c r="N52" s="21">
        <f t="shared" ref="N52:N56" si="25">L52*1210</f>
        <v>222640</v>
      </c>
      <c r="O52" s="21">
        <f t="shared" ref="O52:O56" si="26">(L52*2037)+3000</f>
        <v>377808</v>
      </c>
      <c r="P52" s="21">
        <f t="shared" ref="P52:P56" si="27">L52*2000</f>
        <v>368000</v>
      </c>
      <c r="Q52" s="14">
        <f t="shared" si="24"/>
        <v>8189498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x14ac:dyDescent="0.25">
      <c r="A53" s="26">
        <v>52</v>
      </c>
      <c r="B53" s="30" t="s">
        <v>1346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1201</v>
      </c>
      <c r="H53" s="30" t="s">
        <v>138</v>
      </c>
      <c r="I53" s="140">
        <v>44476</v>
      </c>
      <c r="J53" s="30">
        <v>3</v>
      </c>
      <c r="K53" s="30">
        <v>52</v>
      </c>
      <c r="L53" s="30">
        <v>52</v>
      </c>
      <c r="M53" s="23">
        <f>((L53*46400)+(L53*46400)*10%)+8250+((0*150))</f>
        <v>2662330</v>
      </c>
      <c r="N53" s="21">
        <f t="shared" si="25"/>
        <v>62920</v>
      </c>
      <c r="O53" s="21">
        <f t="shared" si="26"/>
        <v>108924</v>
      </c>
      <c r="P53" s="21">
        <f t="shared" si="27"/>
        <v>104000</v>
      </c>
      <c r="Q53" s="14">
        <f t="shared" si="24"/>
        <v>2938174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x14ac:dyDescent="0.25">
      <c r="A54" s="26">
        <v>53</v>
      </c>
      <c r="B54" s="30" t="s">
        <v>1347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50</v>
      </c>
      <c r="H54" s="30" t="s">
        <v>58</v>
      </c>
      <c r="I54" s="140">
        <v>44476</v>
      </c>
      <c r="J54" s="30">
        <v>3</v>
      </c>
      <c r="K54" s="30">
        <v>28</v>
      </c>
      <c r="L54" s="30">
        <v>28</v>
      </c>
      <c r="M54" s="23">
        <f t="shared" ref="M54" si="28">((L54*31000)+(L54*31000)*10%)+8250+((0*150))</f>
        <v>963050</v>
      </c>
      <c r="N54" s="21">
        <f t="shared" si="25"/>
        <v>33880</v>
      </c>
      <c r="O54" s="21">
        <f t="shared" si="26"/>
        <v>60036</v>
      </c>
      <c r="P54" s="21">
        <f t="shared" si="27"/>
        <v>56000</v>
      </c>
      <c r="Q54" s="14">
        <f t="shared" si="24"/>
        <v>1112966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x14ac:dyDescent="0.25">
      <c r="A55" s="26">
        <v>54</v>
      </c>
      <c r="B55" s="30" t="s">
        <v>1348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210</v>
      </c>
      <c r="H55" s="30" t="s">
        <v>516</v>
      </c>
      <c r="I55" s="140">
        <v>44476</v>
      </c>
      <c r="J55" s="30">
        <v>2</v>
      </c>
      <c r="K55" s="30">
        <v>8</v>
      </c>
      <c r="L55" s="30">
        <v>10</v>
      </c>
      <c r="M55" s="23">
        <f>((L55*8500)+(L55*8500)*10%)+8250+((0*150))</f>
        <v>101750</v>
      </c>
      <c r="N55" s="21">
        <f t="shared" si="25"/>
        <v>12100</v>
      </c>
      <c r="O55" s="21">
        <f t="shared" si="26"/>
        <v>23370</v>
      </c>
      <c r="P55" s="21">
        <f t="shared" si="27"/>
        <v>20000</v>
      </c>
      <c r="Q55" s="14">
        <f t="shared" si="24"/>
        <v>157220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x14ac:dyDescent="0.25">
      <c r="A56" s="26">
        <v>55</v>
      </c>
      <c r="B56" s="30" t="s">
        <v>1349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69</v>
      </c>
      <c r="H56" s="30" t="s">
        <v>488</v>
      </c>
      <c r="I56" s="140">
        <v>44476</v>
      </c>
      <c r="J56" s="30">
        <v>3</v>
      </c>
      <c r="K56" s="30">
        <v>10</v>
      </c>
      <c r="L56" s="30">
        <v>10</v>
      </c>
      <c r="M56" s="23">
        <f>((L56*11000)+(L56*11000)*10%)+8250+((0*165))</f>
        <v>129250</v>
      </c>
      <c r="N56" s="21">
        <f t="shared" si="25"/>
        <v>12100</v>
      </c>
      <c r="O56" s="21">
        <f t="shared" si="26"/>
        <v>23370</v>
      </c>
      <c r="P56" s="21">
        <f t="shared" si="27"/>
        <v>20000</v>
      </c>
      <c r="Q56" s="14">
        <f t="shared" si="24"/>
        <v>184720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x14ac:dyDescent="0.25">
      <c r="A57" s="26">
        <v>56</v>
      </c>
      <c r="B57" s="30" t="s">
        <v>1350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1355</v>
      </c>
      <c r="H57" s="30" t="s">
        <v>61</v>
      </c>
      <c r="I57" s="140">
        <v>44476</v>
      </c>
      <c r="J57" s="30">
        <v>1</v>
      </c>
      <c r="K57" s="30">
        <v>13</v>
      </c>
      <c r="L57" s="30">
        <v>15</v>
      </c>
      <c r="M57" s="23">
        <f>((L57*22400)+(L57*22400)*10%)+8250+((0*165))</f>
        <v>377850</v>
      </c>
      <c r="N57" s="21">
        <f t="shared" ref="N57:N65" si="29">L57*1210</f>
        <v>18150</v>
      </c>
      <c r="O57" s="21">
        <f t="shared" ref="O57:O65" si="30">(L57*2037)+3000</f>
        <v>33555</v>
      </c>
      <c r="P57" s="21">
        <f>L57*1100</f>
        <v>16500</v>
      </c>
      <c r="Q57" s="14">
        <f t="shared" ref="Q57:Q63" si="31">SUM(M57:P57)</f>
        <v>446055</v>
      </c>
      <c r="R57" s="122">
        <v>5910798</v>
      </c>
      <c r="S57" s="122" t="s">
        <v>1359</v>
      </c>
      <c r="T57" s="122" t="s">
        <v>27</v>
      </c>
      <c r="U57" s="30"/>
      <c r="V57" s="30"/>
    </row>
    <row r="58" spans="1:22" x14ac:dyDescent="0.25">
      <c r="A58" s="26">
        <v>57</v>
      </c>
      <c r="B58" s="30" t="s">
        <v>1351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231</v>
      </c>
      <c r="H58" s="30" t="s">
        <v>583</v>
      </c>
      <c r="I58" s="140">
        <v>44476</v>
      </c>
      <c r="J58" s="30">
        <v>2</v>
      </c>
      <c r="K58" s="30">
        <v>8</v>
      </c>
      <c r="L58" s="30">
        <v>10</v>
      </c>
      <c r="M58" s="23">
        <f>((L58*24000)+(L58*24000)*10%)+8250+((0*165))</f>
        <v>272250</v>
      </c>
      <c r="N58" s="21">
        <f t="shared" si="29"/>
        <v>12100</v>
      </c>
      <c r="O58" s="21">
        <f t="shared" si="30"/>
        <v>23370</v>
      </c>
      <c r="P58" s="21">
        <f t="shared" ref="P58:P59" si="32">L58*2000</f>
        <v>20000</v>
      </c>
      <c r="Q58" s="14">
        <f t="shared" si="31"/>
        <v>327720</v>
      </c>
      <c r="R58" s="122" t="s">
        <v>94</v>
      </c>
      <c r="S58" s="122" t="s">
        <v>94</v>
      </c>
      <c r="T58" s="122" t="s">
        <v>94</v>
      </c>
      <c r="U58" s="30"/>
      <c r="V58" s="30"/>
    </row>
    <row r="59" spans="1:22" x14ac:dyDescent="0.25">
      <c r="A59" s="26">
        <v>58</v>
      </c>
      <c r="B59" s="30" t="s">
        <v>1352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112</v>
      </c>
      <c r="H59" s="30" t="s">
        <v>1000</v>
      </c>
      <c r="I59" s="140">
        <v>44476</v>
      </c>
      <c r="J59" s="30">
        <v>1</v>
      </c>
      <c r="K59" s="30">
        <v>6</v>
      </c>
      <c r="L59" s="30">
        <v>10</v>
      </c>
      <c r="M59" s="23">
        <f>((L59*41500)+(L59*41500)*10%)+8250+((L59*150))</f>
        <v>466250</v>
      </c>
      <c r="N59" s="21">
        <f t="shared" si="29"/>
        <v>12100</v>
      </c>
      <c r="O59" s="21">
        <f t="shared" si="30"/>
        <v>23370</v>
      </c>
      <c r="P59" s="21">
        <f t="shared" si="32"/>
        <v>20000</v>
      </c>
      <c r="Q59" s="14">
        <f t="shared" si="31"/>
        <v>521720</v>
      </c>
      <c r="R59" s="122" t="s">
        <v>94</v>
      </c>
      <c r="S59" s="122" t="s">
        <v>94</v>
      </c>
      <c r="T59" s="122" t="s">
        <v>94</v>
      </c>
      <c r="U59" s="30"/>
      <c r="V59" s="30"/>
    </row>
    <row r="60" spans="1:22" x14ac:dyDescent="0.25">
      <c r="A60" s="26">
        <v>59</v>
      </c>
      <c r="B60" s="30" t="s">
        <v>1353</v>
      </c>
      <c r="C60" s="26" t="s">
        <v>29</v>
      </c>
      <c r="D60" s="30" t="s">
        <v>631</v>
      </c>
      <c r="E60" s="30" t="s">
        <v>23</v>
      </c>
      <c r="F60" s="30" t="s">
        <v>29</v>
      </c>
      <c r="G60" s="30" t="s">
        <v>79</v>
      </c>
      <c r="H60" s="30" t="s">
        <v>89</v>
      </c>
      <c r="I60" s="140">
        <v>44476</v>
      </c>
      <c r="J60" s="30">
        <v>9</v>
      </c>
      <c r="K60" s="30">
        <v>99</v>
      </c>
      <c r="L60" s="30">
        <v>99</v>
      </c>
      <c r="M60" s="23">
        <f>((L60*15000)+(L60*15000)*10%)+8250+((0*150))</f>
        <v>1641750</v>
      </c>
      <c r="N60" s="21">
        <f t="shared" si="29"/>
        <v>119790</v>
      </c>
      <c r="O60" s="21">
        <f t="shared" si="30"/>
        <v>204663</v>
      </c>
      <c r="P60" s="21">
        <f t="shared" ref="P60:P62" si="33">L60*500</f>
        <v>49500</v>
      </c>
      <c r="Q60" s="14">
        <f t="shared" si="31"/>
        <v>2015703</v>
      </c>
      <c r="R60" s="122" t="s">
        <v>94</v>
      </c>
      <c r="S60" s="122" t="s">
        <v>94</v>
      </c>
      <c r="T60" s="122" t="s">
        <v>94</v>
      </c>
      <c r="U60" s="30"/>
      <c r="V60" s="30"/>
    </row>
    <row r="61" spans="1:22" x14ac:dyDescent="0.25">
      <c r="A61" s="26">
        <v>60</v>
      </c>
      <c r="B61" s="30" t="s">
        <v>1354</v>
      </c>
      <c r="C61" s="26" t="s">
        <v>29</v>
      </c>
      <c r="D61" s="30" t="s">
        <v>631</v>
      </c>
      <c r="E61" s="30" t="s">
        <v>23</v>
      </c>
      <c r="F61" s="30" t="s">
        <v>29</v>
      </c>
      <c r="G61" s="30" t="s">
        <v>79</v>
      </c>
      <c r="H61" s="30" t="s">
        <v>89</v>
      </c>
      <c r="I61" s="140">
        <v>44476</v>
      </c>
      <c r="J61" s="30">
        <v>10</v>
      </c>
      <c r="K61" s="30">
        <v>83</v>
      </c>
      <c r="L61" s="30">
        <v>83</v>
      </c>
      <c r="M61" s="23">
        <f>((L61*15000)+(L61*15000)*10%)+8250+((0*150))</f>
        <v>1377750</v>
      </c>
      <c r="N61" s="21">
        <f t="shared" si="29"/>
        <v>100430</v>
      </c>
      <c r="O61" s="21">
        <f t="shared" si="30"/>
        <v>172071</v>
      </c>
      <c r="P61" s="21">
        <f t="shared" si="33"/>
        <v>41500</v>
      </c>
      <c r="Q61" s="14">
        <f t="shared" si="31"/>
        <v>1691751</v>
      </c>
      <c r="R61" s="122" t="s">
        <v>94</v>
      </c>
      <c r="S61" s="122" t="s">
        <v>94</v>
      </c>
      <c r="T61" s="122" t="s">
        <v>94</v>
      </c>
      <c r="U61" s="30"/>
      <c r="V61" s="30"/>
    </row>
    <row r="62" spans="1:22" x14ac:dyDescent="0.25">
      <c r="A62" s="26">
        <v>61</v>
      </c>
      <c r="B62" s="30" t="s">
        <v>1360</v>
      </c>
      <c r="C62" s="26" t="s">
        <v>29</v>
      </c>
      <c r="D62" s="30" t="s">
        <v>631</v>
      </c>
      <c r="E62" s="30" t="s">
        <v>23</v>
      </c>
      <c r="F62" s="30" t="s">
        <v>29</v>
      </c>
      <c r="G62" s="30" t="s">
        <v>263</v>
      </c>
      <c r="H62" s="30" t="s">
        <v>264</v>
      </c>
      <c r="I62" s="36">
        <v>44477</v>
      </c>
      <c r="J62" s="30">
        <v>2</v>
      </c>
      <c r="K62" s="30">
        <v>39</v>
      </c>
      <c r="L62" s="30">
        <v>39</v>
      </c>
      <c r="M62" s="23">
        <f>((L62*10500)+(L62*10500)*10%)+8250+((0*150))</f>
        <v>458700</v>
      </c>
      <c r="N62" s="21">
        <f t="shared" si="29"/>
        <v>47190</v>
      </c>
      <c r="O62" s="21">
        <f t="shared" si="30"/>
        <v>82443</v>
      </c>
      <c r="P62" s="21">
        <f t="shared" si="33"/>
        <v>19500</v>
      </c>
      <c r="Q62" s="14">
        <f t="shared" si="31"/>
        <v>607833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x14ac:dyDescent="0.25">
      <c r="A63" s="26">
        <v>62</v>
      </c>
      <c r="B63" s="30" t="s">
        <v>1361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24</v>
      </c>
      <c r="H63" s="30" t="s">
        <v>138</v>
      </c>
      <c r="I63" s="36">
        <v>44477</v>
      </c>
      <c r="J63" s="30">
        <v>2</v>
      </c>
      <c r="K63" s="30">
        <v>31</v>
      </c>
      <c r="L63" s="30">
        <v>31</v>
      </c>
      <c r="M63" s="23">
        <f>((L63*22000)+(L63*22000)*10%)+8250+((L63*165))</f>
        <v>763565</v>
      </c>
      <c r="N63" s="21">
        <f t="shared" si="29"/>
        <v>37510</v>
      </c>
      <c r="O63" s="21">
        <f t="shared" si="30"/>
        <v>66147</v>
      </c>
      <c r="P63" s="21">
        <f>L63*1100</f>
        <v>34100</v>
      </c>
      <c r="Q63" s="14">
        <f t="shared" si="31"/>
        <v>901322</v>
      </c>
      <c r="R63" s="122">
        <v>5910798</v>
      </c>
      <c r="S63" s="122" t="s">
        <v>1359</v>
      </c>
      <c r="T63" s="122" t="s">
        <v>27</v>
      </c>
      <c r="U63" s="30"/>
      <c r="V63" s="30"/>
    </row>
    <row r="64" spans="1:22" x14ac:dyDescent="0.25">
      <c r="A64" s="26">
        <v>63</v>
      </c>
      <c r="B64" s="30" t="s">
        <v>1362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50</v>
      </c>
      <c r="H64" s="30" t="s">
        <v>58</v>
      </c>
      <c r="I64" s="36">
        <v>44477</v>
      </c>
      <c r="J64" s="30">
        <v>4</v>
      </c>
      <c r="K64" s="30">
        <v>95</v>
      </c>
      <c r="L64" s="30">
        <v>95</v>
      </c>
      <c r="M64" s="23">
        <f t="shared" ref="M64" si="34">((L64*31000)+(L64*31000)*10%)+8250+((0*150))</f>
        <v>3247750</v>
      </c>
      <c r="N64" s="21">
        <f t="shared" si="29"/>
        <v>114950</v>
      </c>
      <c r="O64" s="21">
        <f t="shared" si="30"/>
        <v>196515</v>
      </c>
      <c r="P64" s="21">
        <f t="shared" ref="P64" si="35">L64*2000</f>
        <v>190000</v>
      </c>
      <c r="Q64" s="14">
        <f t="shared" ref="Q64" si="36">SUM(M64:P64)</f>
        <v>3749215</v>
      </c>
      <c r="R64" s="122" t="s">
        <v>94</v>
      </c>
      <c r="S64" s="122" t="s">
        <v>94</v>
      </c>
      <c r="T64" s="122" t="s">
        <v>94</v>
      </c>
      <c r="U64" s="30"/>
      <c r="V64" s="30"/>
    </row>
    <row r="65" spans="1:22" x14ac:dyDescent="0.25">
      <c r="A65" s="26">
        <v>64</v>
      </c>
      <c r="B65" s="30" t="s">
        <v>1363</v>
      </c>
      <c r="C65" s="26" t="s">
        <v>29</v>
      </c>
      <c r="D65" s="30" t="s">
        <v>631</v>
      </c>
      <c r="E65" s="30" t="s">
        <v>23</v>
      </c>
      <c r="F65" s="30" t="s">
        <v>29</v>
      </c>
      <c r="G65" s="30" t="s">
        <v>76</v>
      </c>
      <c r="H65" s="30" t="s">
        <v>1125</v>
      </c>
      <c r="I65" s="36">
        <v>44477</v>
      </c>
      <c r="J65" s="30">
        <v>1</v>
      </c>
      <c r="K65" s="30">
        <v>26</v>
      </c>
      <c r="L65" s="30">
        <v>26</v>
      </c>
      <c r="M65" s="23">
        <f>((L65*19000)+(L65*19000)*10%)+8250+((L65*165))</f>
        <v>555940</v>
      </c>
      <c r="N65" s="21">
        <f t="shared" si="29"/>
        <v>31460</v>
      </c>
      <c r="O65" s="21">
        <f t="shared" si="30"/>
        <v>55962</v>
      </c>
      <c r="P65" s="21">
        <f t="shared" ref="P65:P67" si="37">L65*500</f>
        <v>13000</v>
      </c>
      <c r="Q65" s="14">
        <f t="shared" ref="Q65:Q70" si="38">SUM(M65:P65)</f>
        <v>656362</v>
      </c>
      <c r="R65" s="122" t="s">
        <v>94</v>
      </c>
      <c r="S65" s="122" t="s">
        <v>94</v>
      </c>
      <c r="T65" s="122" t="s">
        <v>94</v>
      </c>
      <c r="U65" s="30"/>
      <c r="V65" s="30"/>
    </row>
    <row r="66" spans="1:22" x14ac:dyDescent="0.25">
      <c r="A66" s="26">
        <v>65</v>
      </c>
      <c r="B66" s="30" t="s">
        <v>1364</v>
      </c>
      <c r="C66" s="26" t="s">
        <v>29</v>
      </c>
      <c r="D66" s="30" t="s">
        <v>631</v>
      </c>
      <c r="E66" s="30" t="s">
        <v>23</v>
      </c>
      <c r="F66" s="30" t="s">
        <v>29</v>
      </c>
      <c r="G66" s="30" t="s">
        <v>79</v>
      </c>
      <c r="H66" s="30" t="s">
        <v>89</v>
      </c>
      <c r="I66" s="36">
        <v>44477</v>
      </c>
      <c r="J66" s="30">
        <v>1</v>
      </c>
      <c r="K66" s="30">
        <v>8</v>
      </c>
      <c r="L66" s="30">
        <v>10</v>
      </c>
      <c r="M66" s="23">
        <f>((L66*15000)+(L66*15000)*10%)+8250+((0*150))</f>
        <v>173250</v>
      </c>
      <c r="N66" s="21">
        <f t="shared" ref="N66:N70" si="39">L66*1210</f>
        <v>12100</v>
      </c>
      <c r="O66" s="21">
        <f t="shared" ref="O66:O70" si="40">(L66*2037)+3000</f>
        <v>23370</v>
      </c>
      <c r="P66" s="21">
        <f t="shared" si="37"/>
        <v>5000</v>
      </c>
      <c r="Q66" s="14">
        <f t="shared" si="38"/>
        <v>213720</v>
      </c>
      <c r="R66" s="122" t="s">
        <v>94</v>
      </c>
      <c r="S66" s="122" t="s">
        <v>94</v>
      </c>
      <c r="T66" s="122" t="s">
        <v>94</v>
      </c>
      <c r="U66" s="30"/>
      <c r="V66" s="30"/>
    </row>
    <row r="67" spans="1:22" x14ac:dyDescent="0.25">
      <c r="A67" s="26">
        <v>66</v>
      </c>
      <c r="B67" s="30" t="s">
        <v>1365</v>
      </c>
      <c r="C67" s="26" t="s">
        <v>29</v>
      </c>
      <c r="D67" s="30" t="s">
        <v>631</v>
      </c>
      <c r="E67" s="30" t="s">
        <v>23</v>
      </c>
      <c r="F67" s="30" t="s">
        <v>29</v>
      </c>
      <c r="G67" s="30" t="s">
        <v>184</v>
      </c>
      <c r="H67" s="30" t="s">
        <v>185</v>
      </c>
      <c r="I67" s="36">
        <v>44477</v>
      </c>
      <c r="J67" s="30">
        <v>1</v>
      </c>
      <c r="K67" s="30">
        <v>11</v>
      </c>
      <c r="L67" s="30">
        <v>11</v>
      </c>
      <c r="M67" s="23">
        <f>((L67*14000)+(L67*14000)*10%)+8250+((0*150))</f>
        <v>177650</v>
      </c>
      <c r="N67" s="21">
        <f t="shared" si="39"/>
        <v>13310</v>
      </c>
      <c r="O67" s="21">
        <f t="shared" si="40"/>
        <v>25407</v>
      </c>
      <c r="P67" s="21">
        <f t="shared" si="37"/>
        <v>5500</v>
      </c>
      <c r="Q67" s="14">
        <f t="shared" si="38"/>
        <v>221867</v>
      </c>
      <c r="R67" s="122" t="s">
        <v>94</v>
      </c>
      <c r="S67" s="122" t="s">
        <v>94</v>
      </c>
      <c r="T67" s="122" t="s">
        <v>94</v>
      </c>
      <c r="U67" s="30"/>
      <c r="V67" s="30"/>
    </row>
    <row r="68" spans="1:22" x14ac:dyDescent="0.25">
      <c r="A68" s="26">
        <v>67</v>
      </c>
      <c r="B68" s="30" t="s">
        <v>1366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235</v>
      </c>
      <c r="H68" s="30" t="s">
        <v>236</v>
      </c>
      <c r="I68" s="36">
        <v>44477</v>
      </c>
      <c r="J68" s="30">
        <v>1</v>
      </c>
      <c r="K68" s="30">
        <v>3</v>
      </c>
      <c r="L68" s="30">
        <v>10</v>
      </c>
      <c r="M68" s="23">
        <f>((L68*35500)+(L68*35500)*10%)+8250+((L68*165))</f>
        <v>400400</v>
      </c>
      <c r="N68" s="21">
        <f t="shared" si="39"/>
        <v>12100</v>
      </c>
      <c r="O68" s="21">
        <f t="shared" si="40"/>
        <v>23370</v>
      </c>
      <c r="P68" s="21">
        <f t="shared" ref="P68:P70" si="41">L68*2000</f>
        <v>20000</v>
      </c>
      <c r="Q68" s="14">
        <f t="shared" si="38"/>
        <v>455870</v>
      </c>
      <c r="R68" s="122" t="s">
        <v>94</v>
      </c>
      <c r="S68" s="122" t="s">
        <v>94</v>
      </c>
      <c r="T68" s="122" t="s">
        <v>94</v>
      </c>
      <c r="U68" s="30"/>
      <c r="V68" s="30"/>
    </row>
    <row r="69" spans="1:22" x14ac:dyDescent="0.25">
      <c r="A69" s="26">
        <v>68</v>
      </c>
      <c r="B69" s="30" t="s">
        <v>1367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713</v>
      </c>
      <c r="H69" s="30" t="s">
        <v>714</v>
      </c>
      <c r="I69" s="36">
        <v>44477</v>
      </c>
      <c r="J69" s="30">
        <v>4</v>
      </c>
      <c r="K69" s="30">
        <v>24</v>
      </c>
      <c r="L69" s="30">
        <v>29</v>
      </c>
      <c r="M69" s="23">
        <f>((L69*14000)+(L69*14000)*10%)+8250+((0*150))</f>
        <v>454850</v>
      </c>
      <c r="N69" s="21">
        <f t="shared" si="39"/>
        <v>35090</v>
      </c>
      <c r="O69" s="21">
        <f t="shared" si="40"/>
        <v>62073</v>
      </c>
      <c r="P69" s="21">
        <f t="shared" si="41"/>
        <v>58000</v>
      </c>
      <c r="Q69" s="14">
        <f t="shared" si="38"/>
        <v>610013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x14ac:dyDescent="0.25">
      <c r="A70" s="26">
        <v>69</v>
      </c>
      <c r="B70" s="30" t="s">
        <v>1368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281</v>
      </c>
      <c r="H70" s="30" t="s">
        <v>1001</v>
      </c>
      <c r="I70" s="36">
        <v>44477</v>
      </c>
      <c r="J70" s="30">
        <v>7</v>
      </c>
      <c r="K70" s="30">
        <v>112</v>
      </c>
      <c r="L70" s="30">
        <v>112</v>
      </c>
      <c r="M70" s="23">
        <f>((L70*14000)+(L70*14000)*10%)+8250+((0*150))</f>
        <v>1733050</v>
      </c>
      <c r="N70" s="21">
        <f t="shared" si="39"/>
        <v>135520</v>
      </c>
      <c r="O70" s="21">
        <f t="shared" si="40"/>
        <v>231144</v>
      </c>
      <c r="P70" s="21">
        <f t="shared" si="41"/>
        <v>224000</v>
      </c>
      <c r="Q70" s="14">
        <f t="shared" si="38"/>
        <v>2323714</v>
      </c>
      <c r="R70" s="122" t="s">
        <v>94</v>
      </c>
      <c r="S70" s="122" t="s">
        <v>94</v>
      </c>
      <c r="T70" s="122" t="s">
        <v>94</v>
      </c>
      <c r="U70" s="30"/>
      <c r="V70" s="30"/>
    </row>
    <row r="71" spans="1:22" x14ac:dyDescent="0.25">
      <c r="A71" s="26">
        <v>70</v>
      </c>
      <c r="B71" s="30" t="s">
        <v>1369</v>
      </c>
      <c r="C71" s="26" t="s">
        <v>29</v>
      </c>
      <c r="D71" s="30" t="s">
        <v>631</v>
      </c>
      <c r="E71" s="30" t="s">
        <v>23</v>
      </c>
      <c r="F71" s="30" t="s">
        <v>29</v>
      </c>
      <c r="G71" s="30" t="s">
        <v>79</v>
      </c>
      <c r="H71" s="30" t="s">
        <v>89</v>
      </c>
      <c r="I71" s="36">
        <v>44477</v>
      </c>
      <c r="J71" s="30">
        <v>10</v>
      </c>
      <c r="K71" s="30">
        <v>83</v>
      </c>
      <c r="L71" s="30">
        <v>99</v>
      </c>
      <c r="M71" s="23">
        <f t="shared" ref="M71:M78" si="42">((L71*15000)+(L71*15000)*10%)+8250+((0*150))</f>
        <v>1641750</v>
      </c>
      <c r="N71" s="21">
        <f t="shared" ref="N71:N78" si="43">L71*1210</f>
        <v>119790</v>
      </c>
      <c r="O71" s="21">
        <f t="shared" ref="O71:O78" si="44">(L71*2037)+3000</f>
        <v>204663</v>
      </c>
      <c r="P71" s="21">
        <f t="shared" ref="P71:P78" si="45">L71*500</f>
        <v>49500</v>
      </c>
      <c r="Q71" s="14">
        <f t="shared" ref="Q71:Q78" si="46">SUM(M71:P71)</f>
        <v>2015703</v>
      </c>
      <c r="R71" s="122" t="s">
        <v>94</v>
      </c>
      <c r="S71" s="122" t="s">
        <v>94</v>
      </c>
      <c r="T71" s="122" t="s">
        <v>94</v>
      </c>
      <c r="U71" s="30"/>
      <c r="V71" s="30"/>
    </row>
    <row r="72" spans="1:22" x14ac:dyDescent="0.25">
      <c r="A72" s="26">
        <v>71</v>
      </c>
      <c r="B72" s="30" t="s">
        <v>1370</v>
      </c>
      <c r="C72" s="26" t="s">
        <v>29</v>
      </c>
      <c r="D72" s="30" t="s">
        <v>631</v>
      </c>
      <c r="E72" s="30" t="s">
        <v>23</v>
      </c>
      <c r="F72" s="30" t="s">
        <v>29</v>
      </c>
      <c r="G72" s="30" t="s">
        <v>79</v>
      </c>
      <c r="H72" s="30" t="s">
        <v>89</v>
      </c>
      <c r="I72" s="36">
        <v>44477</v>
      </c>
      <c r="J72" s="30">
        <v>10</v>
      </c>
      <c r="K72" s="30">
        <v>80</v>
      </c>
      <c r="L72" s="30">
        <v>99</v>
      </c>
      <c r="M72" s="23">
        <f t="shared" si="42"/>
        <v>1641750</v>
      </c>
      <c r="N72" s="21">
        <f t="shared" si="43"/>
        <v>119790</v>
      </c>
      <c r="O72" s="21">
        <f t="shared" si="44"/>
        <v>204663</v>
      </c>
      <c r="P72" s="21">
        <f t="shared" si="45"/>
        <v>49500</v>
      </c>
      <c r="Q72" s="14">
        <f t="shared" si="46"/>
        <v>2015703</v>
      </c>
      <c r="R72" s="122" t="s">
        <v>94</v>
      </c>
      <c r="S72" s="122" t="s">
        <v>94</v>
      </c>
      <c r="T72" s="122" t="s">
        <v>94</v>
      </c>
      <c r="U72" s="30"/>
      <c r="V72" s="30"/>
    </row>
    <row r="73" spans="1:22" x14ac:dyDescent="0.25">
      <c r="A73" s="26">
        <v>72</v>
      </c>
      <c r="B73" s="30" t="s">
        <v>1371</v>
      </c>
      <c r="C73" s="26" t="s">
        <v>29</v>
      </c>
      <c r="D73" s="30" t="s">
        <v>631</v>
      </c>
      <c r="E73" s="30" t="s">
        <v>23</v>
      </c>
      <c r="F73" s="30" t="s">
        <v>29</v>
      </c>
      <c r="G73" s="30" t="s">
        <v>79</v>
      </c>
      <c r="H73" s="30" t="s">
        <v>89</v>
      </c>
      <c r="I73" s="36">
        <v>44477</v>
      </c>
      <c r="J73" s="30">
        <v>10</v>
      </c>
      <c r="K73" s="30">
        <v>98</v>
      </c>
      <c r="L73" s="30">
        <v>99</v>
      </c>
      <c r="M73" s="23">
        <f t="shared" si="42"/>
        <v>1641750</v>
      </c>
      <c r="N73" s="21">
        <f t="shared" si="43"/>
        <v>119790</v>
      </c>
      <c r="O73" s="21">
        <f t="shared" si="44"/>
        <v>204663</v>
      </c>
      <c r="P73" s="21">
        <f t="shared" si="45"/>
        <v>49500</v>
      </c>
      <c r="Q73" s="14">
        <f t="shared" si="46"/>
        <v>2015703</v>
      </c>
      <c r="R73" s="122" t="s">
        <v>94</v>
      </c>
      <c r="S73" s="122" t="s">
        <v>94</v>
      </c>
      <c r="T73" s="122" t="s">
        <v>94</v>
      </c>
      <c r="U73" s="30"/>
      <c r="V73" s="30"/>
    </row>
    <row r="74" spans="1:22" x14ac:dyDescent="0.25">
      <c r="A74" s="26">
        <v>73</v>
      </c>
      <c r="B74" s="30" t="s">
        <v>1372</v>
      </c>
      <c r="C74" s="26" t="s">
        <v>29</v>
      </c>
      <c r="D74" s="30" t="s">
        <v>631</v>
      </c>
      <c r="E74" s="30" t="s">
        <v>23</v>
      </c>
      <c r="F74" s="30" t="s">
        <v>29</v>
      </c>
      <c r="G74" s="30" t="s">
        <v>79</v>
      </c>
      <c r="H74" s="30" t="s">
        <v>89</v>
      </c>
      <c r="I74" s="36">
        <v>44477</v>
      </c>
      <c r="J74" s="30">
        <v>10</v>
      </c>
      <c r="K74" s="30">
        <v>97</v>
      </c>
      <c r="L74" s="30">
        <v>99</v>
      </c>
      <c r="M74" s="23">
        <f t="shared" si="42"/>
        <v>1641750</v>
      </c>
      <c r="N74" s="21">
        <f t="shared" si="43"/>
        <v>119790</v>
      </c>
      <c r="O74" s="21">
        <f t="shared" si="44"/>
        <v>204663</v>
      </c>
      <c r="P74" s="21">
        <f t="shared" si="45"/>
        <v>49500</v>
      </c>
      <c r="Q74" s="14">
        <f t="shared" si="46"/>
        <v>2015703</v>
      </c>
      <c r="R74" s="122" t="s">
        <v>94</v>
      </c>
      <c r="S74" s="122" t="s">
        <v>94</v>
      </c>
      <c r="T74" s="122" t="s">
        <v>94</v>
      </c>
      <c r="U74" s="30"/>
      <c r="V74" s="30"/>
    </row>
    <row r="75" spans="1:22" x14ac:dyDescent="0.25">
      <c r="A75" s="26">
        <v>74</v>
      </c>
      <c r="B75" s="30" t="s">
        <v>1373</v>
      </c>
      <c r="C75" s="26" t="s">
        <v>29</v>
      </c>
      <c r="D75" s="30" t="s">
        <v>631</v>
      </c>
      <c r="E75" s="30" t="s">
        <v>23</v>
      </c>
      <c r="F75" s="30" t="s">
        <v>29</v>
      </c>
      <c r="G75" s="30" t="s">
        <v>79</v>
      </c>
      <c r="H75" s="30" t="s">
        <v>89</v>
      </c>
      <c r="I75" s="36">
        <v>44477</v>
      </c>
      <c r="J75" s="30">
        <v>10</v>
      </c>
      <c r="K75" s="30">
        <v>90</v>
      </c>
      <c r="L75" s="30">
        <v>99</v>
      </c>
      <c r="M75" s="23">
        <f t="shared" si="42"/>
        <v>1641750</v>
      </c>
      <c r="N75" s="21">
        <f t="shared" si="43"/>
        <v>119790</v>
      </c>
      <c r="O75" s="21">
        <f t="shared" si="44"/>
        <v>204663</v>
      </c>
      <c r="P75" s="21">
        <f t="shared" si="45"/>
        <v>49500</v>
      </c>
      <c r="Q75" s="14">
        <f t="shared" si="46"/>
        <v>2015703</v>
      </c>
      <c r="R75" s="122" t="s">
        <v>94</v>
      </c>
      <c r="S75" s="122" t="s">
        <v>94</v>
      </c>
      <c r="T75" s="122" t="s">
        <v>94</v>
      </c>
      <c r="U75" s="30"/>
      <c r="V75" s="30"/>
    </row>
    <row r="76" spans="1:22" x14ac:dyDescent="0.25">
      <c r="A76" s="26">
        <v>75</v>
      </c>
      <c r="B76" s="30" t="s">
        <v>1374</v>
      </c>
      <c r="C76" s="26" t="s">
        <v>29</v>
      </c>
      <c r="D76" s="30" t="s">
        <v>631</v>
      </c>
      <c r="E76" s="30" t="s">
        <v>23</v>
      </c>
      <c r="F76" s="30" t="s">
        <v>29</v>
      </c>
      <c r="G76" s="30" t="s">
        <v>79</v>
      </c>
      <c r="H76" s="30" t="s">
        <v>89</v>
      </c>
      <c r="I76" s="36">
        <v>44477</v>
      </c>
      <c r="J76" s="30">
        <v>10</v>
      </c>
      <c r="K76" s="30">
        <v>90</v>
      </c>
      <c r="L76" s="30">
        <v>99</v>
      </c>
      <c r="M76" s="23">
        <f t="shared" si="42"/>
        <v>1641750</v>
      </c>
      <c r="N76" s="21">
        <f t="shared" si="43"/>
        <v>119790</v>
      </c>
      <c r="O76" s="21">
        <f t="shared" si="44"/>
        <v>204663</v>
      </c>
      <c r="P76" s="21">
        <f t="shared" si="45"/>
        <v>49500</v>
      </c>
      <c r="Q76" s="14">
        <f t="shared" si="46"/>
        <v>2015703</v>
      </c>
      <c r="R76" s="122" t="s">
        <v>94</v>
      </c>
      <c r="S76" s="122" t="s">
        <v>94</v>
      </c>
      <c r="T76" s="122" t="s">
        <v>94</v>
      </c>
      <c r="U76" s="30"/>
      <c r="V76" s="30"/>
    </row>
    <row r="77" spans="1:22" x14ac:dyDescent="0.25">
      <c r="A77" s="26">
        <v>76</v>
      </c>
      <c r="B77" s="30" t="s">
        <v>1375</v>
      </c>
      <c r="C77" s="26" t="s">
        <v>29</v>
      </c>
      <c r="D77" s="30" t="s">
        <v>631</v>
      </c>
      <c r="E77" s="30" t="s">
        <v>23</v>
      </c>
      <c r="F77" s="30" t="s">
        <v>29</v>
      </c>
      <c r="G77" s="30" t="s">
        <v>79</v>
      </c>
      <c r="H77" s="30" t="s">
        <v>89</v>
      </c>
      <c r="I77" s="36">
        <v>44477</v>
      </c>
      <c r="J77" s="30">
        <v>10</v>
      </c>
      <c r="K77" s="30">
        <v>109</v>
      </c>
      <c r="L77" s="30">
        <v>109</v>
      </c>
      <c r="M77" s="23">
        <f t="shared" si="42"/>
        <v>1806750</v>
      </c>
      <c r="N77" s="21">
        <f t="shared" si="43"/>
        <v>131890</v>
      </c>
      <c r="O77" s="21">
        <f t="shared" si="44"/>
        <v>225033</v>
      </c>
      <c r="P77" s="21">
        <f t="shared" si="45"/>
        <v>54500</v>
      </c>
      <c r="Q77" s="14">
        <f t="shared" si="46"/>
        <v>2218173</v>
      </c>
      <c r="R77" s="122" t="s">
        <v>94</v>
      </c>
      <c r="S77" s="122" t="s">
        <v>94</v>
      </c>
      <c r="T77" s="122" t="s">
        <v>94</v>
      </c>
      <c r="U77" s="30"/>
      <c r="V77" s="30"/>
    </row>
    <row r="78" spans="1:22" x14ac:dyDescent="0.25">
      <c r="A78" s="26">
        <v>77</v>
      </c>
      <c r="B78" s="30" t="s">
        <v>1376</v>
      </c>
      <c r="C78" s="26" t="s">
        <v>29</v>
      </c>
      <c r="D78" s="30" t="s">
        <v>631</v>
      </c>
      <c r="E78" s="30" t="s">
        <v>23</v>
      </c>
      <c r="F78" s="30" t="s">
        <v>29</v>
      </c>
      <c r="G78" s="30" t="s">
        <v>79</v>
      </c>
      <c r="H78" s="30" t="s">
        <v>89</v>
      </c>
      <c r="I78" s="36">
        <v>44477</v>
      </c>
      <c r="J78" s="30">
        <v>10</v>
      </c>
      <c r="K78" s="30">
        <v>120</v>
      </c>
      <c r="L78" s="30">
        <v>120</v>
      </c>
      <c r="M78" s="23">
        <f t="shared" si="42"/>
        <v>1988250</v>
      </c>
      <c r="N78" s="21">
        <f t="shared" si="43"/>
        <v>145200</v>
      </c>
      <c r="O78" s="21">
        <f t="shared" si="44"/>
        <v>247440</v>
      </c>
      <c r="P78" s="21">
        <f t="shared" si="45"/>
        <v>60000</v>
      </c>
      <c r="Q78" s="14">
        <f t="shared" si="46"/>
        <v>2440890</v>
      </c>
      <c r="R78" s="122" t="s">
        <v>94</v>
      </c>
      <c r="S78" s="122" t="s">
        <v>94</v>
      </c>
      <c r="T78" s="122" t="s">
        <v>94</v>
      </c>
      <c r="U78" s="30"/>
      <c r="V78" s="30"/>
    </row>
    <row r="79" spans="1:22" x14ac:dyDescent="0.25">
      <c r="A79" s="26">
        <v>78</v>
      </c>
      <c r="B79" s="30" t="s">
        <v>1377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109</v>
      </c>
      <c r="H79" s="30" t="s">
        <v>1378</v>
      </c>
      <c r="I79" s="36">
        <v>44478</v>
      </c>
      <c r="J79" s="30">
        <v>8</v>
      </c>
      <c r="K79" s="30">
        <v>133</v>
      </c>
      <c r="L79" s="30">
        <v>136</v>
      </c>
      <c r="M79" s="23">
        <f>((L79*37400)+(L79*37400)*10%)+8250+((0*150))</f>
        <v>5603290</v>
      </c>
      <c r="N79" s="21">
        <f t="shared" ref="N79:N89" si="47">L79*1210</f>
        <v>164560</v>
      </c>
      <c r="O79" s="21">
        <f t="shared" ref="O79:O89" si="48">(L79*2037)+3000</f>
        <v>280032</v>
      </c>
      <c r="P79" s="21">
        <f t="shared" ref="P79:P80" si="49">L79*2000</f>
        <v>272000</v>
      </c>
      <c r="Q79" s="14">
        <f t="shared" ref="Q79:Q80" si="50">SUM(M79:P79)</f>
        <v>6319882</v>
      </c>
      <c r="R79" s="122" t="s">
        <v>94</v>
      </c>
      <c r="S79" s="122" t="s">
        <v>94</v>
      </c>
      <c r="T79" s="122" t="s">
        <v>94</v>
      </c>
      <c r="U79" s="30"/>
      <c r="V79" s="30"/>
    </row>
    <row r="80" spans="1:22" x14ac:dyDescent="0.25">
      <c r="A80" s="26">
        <v>79</v>
      </c>
      <c r="B80" s="30" t="s">
        <v>1379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231</v>
      </c>
      <c r="H80" s="30" t="s">
        <v>583</v>
      </c>
      <c r="I80" s="36">
        <v>44478</v>
      </c>
      <c r="J80" s="30">
        <v>2</v>
      </c>
      <c r="K80" s="30">
        <v>11</v>
      </c>
      <c r="L80" s="30">
        <v>18</v>
      </c>
      <c r="M80" s="23">
        <f>((L80*24000)+(L80*24000)*10%)+8250+((0*165))</f>
        <v>483450</v>
      </c>
      <c r="N80" s="21">
        <f t="shared" si="47"/>
        <v>21780</v>
      </c>
      <c r="O80" s="21">
        <f t="shared" si="48"/>
        <v>39666</v>
      </c>
      <c r="P80" s="21">
        <f t="shared" si="49"/>
        <v>36000</v>
      </c>
      <c r="Q80" s="14">
        <f t="shared" si="50"/>
        <v>580896</v>
      </c>
      <c r="R80" s="122" t="s">
        <v>94</v>
      </c>
      <c r="S80" s="122" t="s">
        <v>94</v>
      </c>
      <c r="T80" s="122" t="s">
        <v>94</v>
      </c>
      <c r="U80" s="30"/>
      <c r="V80" s="30"/>
    </row>
    <row r="81" spans="1:22" x14ac:dyDescent="0.25">
      <c r="A81" s="26">
        <v>80</v>
      </c>
      <c r="B81" s="30" t="s">
        <v>1380</v>
      </c>
      <c r="C81" s="26" t="s">
        <v>29</v>
      </c>
      <c r="D81" s="30" t="s">
        <v>631</v>
      </c>
      <c r="E81" s="30" t="s">
        <v>23</v>
      </c>
      <c r="F81" s="30" t="s">
        <v>29</v>
      </c>
      <c r="G81" s="30" t="s">
        <v>79</v>
      </c>
      <c r="H81" s="30" t="s">
        <v>725</v>
      </c>
      <c r="I81" s="36">
        <v>44478</v>
      </c>
      <c r="J81" s="30">
        <v>13</v>
      </c>
      <c r="K81" s="30">
        <v>168</v>
      </c>
      <c r="L81" s="30">
        <v>168</v>
      </c>
      <c r="M81" s="23">
        <f t="shared" ref="M81" si="51">((L81*15000)+(L81*15000)*10%)+8250+((0*150))</f>
        <v>2780250</v>
      </c>
      <c r="N81" s="21">
        <f t="shared" si="47"/>
        <v>203280</v>
      </c>
      <c r="O81" s="21">
        <f t="shared" si="48"/>
        <v>345216</v>
      </c>
      <c r="P81" s="21">
        <f>L81*500</f>
        <v>84000</v>
      </c>
      <c r="Q81" s="14">
        <f t="shared" ref="Q81" si="52">SUM(M81:P81)</f>
        <v>3412746</v>
      </c>
      <c r="R81" s="122" t="s">
        <v>94</v>
      </c>
      <c r="S81" s="122" t="s">
        <v>94</v>
      </c>
      <c r="T81" s="122" t="s">
        <v>94</v>
      </c>
      <c r="U81" s="30"/>
      <c r="V81" s="30"/>
    </row>
    <row r="82" spans="1:22" x14ac:dyDescent="0.25">
      <c r="A82" s="26">
        <v>81</v>
      </c>
      <c r="B82" s="30" t="s">
        <v>1381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24</v>
      </c>
      <c r="H82" s="30" t="s">
        <v>138</v>
      </c>
      <c r="I82" s="36">
        <v>44478</v>
      </c>
      <c r="J82" s="30">
        <v>4</v>
      </c>
      <c r="K82" s="30">
        <v>14</v>
      </c>
      <c r="L82" s="30">
        <v>29</v>
      </c>
      <c r="M82" s="23">
        <f>((L82*22000)+(L82*22000)*10%)+8250+((L82*150))</f>
        <v>714400</v>
      </c>
      <c r="N82" s="21">
        <f t="shared" si="47"/>
        <v>35090</v>
      </c>
      <c r="O82" s="21">
        <f t="shared" si="48"/>
        <v>62073</v>
      </c>
      <c r="P82" s="21">
        <f t="shared" ref="P82" si="53">L82*2000</f>
        <v>58000</v>
      </c>
      <c r="Q82" s="14">
        <f t="shared" ref="Q82:Q89" si="54">SUM(M82:P82)</f>
        <v>869563</v>
      </c>
      <c r="R82" s="122" t="s">
        <v>94</v>
      </c>
      <c r="S82" s="122" t="s">
        <v>94</v>
      </c>
      <c r="T82" s="122" t="s">
        <v>94</v>
      </c>
      <c r="U82" s="30"/>
      <c r="V82" s="30"/>
    </row>
    <row r="83" spans="1:22" x14ac:dyDescent="0.25">
      <c r="A83" s="26">
        <v>82</v>
      </c>
      <c r="B83" s="30" t="s">
        <v>1382</v>
      </c>
      <c r="C83" s="26" t="s">
        <v>29</v>
      </c>
      <c r="D83" s="30" t="s">
        <v>1391</v>
      </c>
      <c r="E83" s="30" t="s">
        <v>23</v>
      </c>
      <c r="F83" s="30" t="s">
        <v>29</v>
      </c>
      <c r="G83" s="30" t="s">
        <v>76</v>
      </c>
      <c r="H83" s="30" t="s">
        <v>1125</v>
      </c>
      <c r="I83" s="36">
        <v>44478</v>
      </c>
      <c r="J83" s="30">
        <v>2</v>
      </c>
      <c r="K83" s="30">
        <v>30</v>
      </c>
      <c r="L83" s="30">
        <v>30</v>
      </c>
      <c r="M83" s="23">
        <f>((L83*19000)+(L83*19000)*10%)+8250+((L83*150))</f>
        <v>639750</v>
      </c>
      <c r="N83" s="21">
        <f t="shared" si="47"/>
        <v>36300</v>
      </c>
      <c r="O83" s="21">
        <f t="shared" si="48"/>
        <v>64110</v>
      </c>
      <c r="P83" s="21">
        <f t="shared" ref="P82:P91" si="55">L83*2000</f>
        <v>60000</v>
      </c>
      <c r="Q83" s="14">
        <f t="shared" si="54"/>
        <v>800160</v>
      </c>
      <c r="R83" s="122" t="s">
        <v>94</v>
      </c>
      <c r="S83" s="122" t="s">
        <v>94</v>
      </c>
      <c r="T83" s="122" t="s">
        <v>94</v>
      </c>
      <c r="U83" s="30"/>
      <c r="V83" s="30"/>
    </row>
    <row r="84" spans="1:22" x14ac:dyDescent="0.25">
      <c r="A84" s="26">
        <v>83</v>
      </c>
      <c r="B84" s="30" t="s">
        <v>1383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210</v>
      </c>
      <c r="H84" s="30" t="s">
        <v>516</v>
      </c>
      <c r="I84" s="36">
        <v>44478</v>
      </c>
      <c r="J84" s="30">
        <v>2</v>
      </c>
      <c r="K84" s="30">
        <v>12</v>
      </c>
      <c r="L84" s="30">
        <v>13</v>
      </c>
      <c r="M84" s="23">
        <f>((L84*8500)+(L84*8500)*10%)+8250+((0*150))</f>
        <v>129800</v>
      </c>
      <c r="N84" s="21">
        <f t="shared" si="47"/>
        <v>15730</v>
      </c>
      <c r="O84" s="21">
        <f t="shared" si="48"/>
        <v>29481</v>
      </c>
      <c r="P84" s="21">
        <f t="shared" si="55"/>
        <v>26000</v>
      </c>
      <c r="Q84" s="14">
        <f t="shared" si="54"/>
        <v>201011</v>
      </c>
      <c r="R84" s="122" t="s">
        <v>94</v>
      </c>
      <c r="S84" s="122" t="s">
        <v>94</v>
      </c>
      <c r="T84" s="122" t="s">
        <v>94</v>
      </c>
      <c r="U84" s="30"/>
      <c r="V84" s="30"/>
    </row>
    <row r="85" spans="1:22" x14ac:dyDescent="0.25">
      <c r="A85" s="26">
        <v>84</v>
      </c>
      <c r="B85" s="30" t="s">
        <v>1384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50</v>
      </c>
      <c r="H85" s="30" t="s">
        <v>58</v>
      </c>
      <c r="I85" s="36">
        <v>44478</v>
      </c>
      <c r="J85" s="30">
        <v>5</v>
      </c>
      <c r="K85" s="30">
        <v>81</v>
      </c>
      <c r="L85" s="30">
        <v>81</v>
      </c>
      <c r="M85" s="23">
        <f>((L85*31000)+(L85*31000)*10%)+8250+((0*150))</f>
        <v>2770350</v>
      </c>
      <c r="N85" s="21">
        <f t="shared" si="47"/>
        <v>98010</v>
      </c>
      <c r="O85" s="21">
        <f t="shared" si="48"/>
        <v>167997</v>
      </c>
      <c r="P85" s="21">
        <f t="shared" si="55"/>
        <v>162000</v>
      </c>
      <c r="Q85" s="14">
        <f t="shared" si="54"/>
        <v>3198357</v>
      </c>
      <c r="R85" s="122" t="s">
        <v>94</v>
      </c>
      <c r="S85" s="122" t="s">
        <v>94</v>
      </c>
      <c r="T85" s="122" t="s">
        <v>94</v>
      </c>
      <c r="U85" s="30"/>
      <c r="V85" s="30"/>
    </row>
    <row r="86" spans="1:22" x14ac:dyDescent="0.25">
      <c r="A86" s="26">
        <v>85</v>
      </c>
      <c r="B86" s="30" t="s">
        <v>1385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72</v>
      </c>
      <c r="H86" s="30" t="s">
        <v>261</v>
      </c>
      <c r="I86" s="276">
        <v>44479</v>
      </c>
      <c r="J86" s="30">
        <v>4</v>
      </c>
      <c r="K86" s="30">
        <v>52</v>
      </c>
      <c r="L86" s="30">
        <v>55</v>
      </c>
      <c r="M86" s="23">
        <f>((L86*16500)+(L86*16500)*10%)+8250+((0*150))</f>
        <v>1006500</v>
      </c>
      <c r="N86" s="21">
        <f t="shared" si="47"/>
        <v>66550</v>
      </c>
      <c r="O86" s="21">
        <f t="shared" si="48"/>
        <v>115035</v>
      </c>
      <c r="P86" s="21">
        <f t="shared" si="55"/>
        <v>110000</v>
      </c>
      <c r="Q86" s="14">
        <f t="shared" si="54"/>
        <v>1298085</v>
      </c>
      <c r="R86" s="122" t="s">
        <v>94</v>
      </c>
      <c r="S86" s="122" t="s">
        <v>94</v>
      </c>
      <c r="T86" s="122" t="s">
        <v>94</v>
      </c>
      <c r="U86" s="30"/>
      <c r="V86" s="30"/>
    </row>
    <row r="87" spans="1:22" x14ac:dyDescent="0.25">
      <c r="A87" s="26">
        <v>86</v>
      </c>
      <c r="B87" s="30" t="s">
        <v>1386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281</v>
      </c>
      <c r="H87" s="30" t="s">
        <v>1001</v>
      </c>
      <c r="I87" s="276">
        <v>44479</v>
      </c>
      <c r="J87" s="30">
        <v>3</v>
      </c>
      <c r="K87" s="30">
        <v>17</v>
      </c>
      <c r="L87" s="30">
        <v>17</v>
      </c>
      <c r="M87" s="23">
        <f>((L87*14000)+(L87*14000)*10%)+8250+((0*150))</f>
        <v>270050</v>
      </c>
      <c r="N87" s="21">
        <f t="shared" si="47"/>
        <v>20570</v>
      </c>
      <c r="O87" s="21">
        <f t="shared" si="48"/>
        <v>37629</v>
      </c>
      <c r="P87" s="21">
        <f t="shared" si="55"/>
        <v>34000</v>
      </c>
      <c r="Q87" s="14">
        <f t="shared" si="54"/>
        <v>362249</v>
      </c>
      <c r="R87" s="122" t="s">
        <v>94</v>
      </c>
      <c r="S87" s="122" t="s">
        <v>94</v>
      </c>
      <c r="T87" s="122" t="s">
        <v>94</v>
      </c>
      <c r="U87" s="30"/>
      <c r="V87" s="30"/>
    </row>
    <row r="88" spans="1:22" x14ac:dyDescent="0.25">
      <c r="A88" s="26">
        <v>87</v>
      </c>
      <c r="B88" s="30" t="s">
        <v>1387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263</v>
      </c>
      <c r="H88" s="30" t="s">
        <v>264</v>
      </c>
      <c r="I88" s="276">
        <v>44479</v>
      </c>
      <c r="J88" s="30">
        <v>3</v>
      </c>
      <c r="K88" s="30">
        <v>13</v>
      </c>
      <c r="L88" s="30">
        <v>13</v>
      </c>
      <c r="M88" s="23">
        <f>((L88*10500)+(L88*10500)*10%)+8250+((0*150))</f>
        <v>158400</v>
      </c>
      <c r="N88" s="21">
        <f t="shared" si="47"/>
        <v>15730</v>
      </c>
      <c r="O88" s="21">
        <f t="shared" si="48"/>
        <v>29481</v>
      </c>
      <c r="P88" s="21">
        <f t="shared" si="55"/>
        <v>26000</v>
      </c>
      <c r="Q88" s="14">
        <f t="shared" si="54"/>
        <v>229611</v>
      </c>
      <c r="R88" s="122" t="s">
        <v>94</v>
      </c>
      <c r="S88" s="122" t="s">
        <v>94</v>
      </c>
      <c r="T88" s="122" t="s">
        <v>94</v>
      </c>
      <c r="U88" s="30"/>
      <c r="V88" s="30"/>
    </row>
    <row r="89" spans="1:22" x14ac:dyDescent="0.25">
      <c r="A89" s="26">
        <v>88</v>
      </c>
      <c r="B89" s="30" t="s">
        <v>1388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184</v>
      </c>
      <c r="H89" s="30" t="s">
        <v>219</v>
      </c>
      <c r="I89" s="276">
        <v>44479</v>
      </c>
      <c r="J89" s="30">
        <v>2</v>
      </c>
      <c r="K89" s="30">
        <v>9</v>
      </c>
      <c r="L89" s="30">
        <v>10</v>
      </c>
      <c r="M89" s="23">
        <f>((L89*14000)+(L89*14000)*10%)+8250+((0*150))</f>
        <v>162250</v>
      </c>
      <c r="N89" s="21">
        <f t="shared" si="47"/>
        <v>12100</v>
      </c>
      <c r="O89" s="21">
        <f t="shared" si="48"/>
        <v>23370</v>
      </c>
      <c r="P89" s="21">
        <f t="shared" si="55"/>
        <v>20000</v>
      </c>
      <c r="Q89" s="14">
        <f t="shared" si="54"/>
        <v>217720</v>
      </c>
      <c r="R89" s="122" t="s">
        <v>94</v>
      </c>
      <c r="S89" s="122" t="s">
        <v>94</v>
      </c>
      <c r="T89" s="122" t="s">
        <v>94</v>
      </c>
      <c r="U89" s="30"/>
      <c r="V89" s="30"/>
    </row>
    <row r="90" spans="1:22" x14ac:dyDescent="0.25">
      <c r="A90" s="26">
        <v>89</v>
      </c>
      <c r="B90" s="30" t="s">
        <v>1389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153</v>
      </c>
      <c r="H90" s="30" t="s">
        <v>1100</v>
      </c>
      <c r="I90" s="276">
        <v>44479</v>
      </c>
      <c r="J90" s="30">
        <v>1</v>
      </c>
      <c r="K90" s="30">
        <v>26</v>
      </c>
      <c r="L90" s="30">
        <v>26</v>
      </c>
      <c r="M90" s="23">
        <f>((L90*35500)+(L90*35500)*10%)+8250+((0*150))</f>
        <v>1023550</v>
      </c>
      <c r="N90" s="21">
        <f t="shared" ref="N90:N91" si="56">L90*1210</f>
        <v>31460</v>
      </c>
      <c r="O90" s="21">
        <f t="shared" ref="O90:O91" si="57">(L90*2037)+3000</f>
        <v>55962</v>
      </c>
      <c r="P90" s="21">
        <f t="shared" si="55"/>
        <v>52000</v>
      </c>
      <c r="Q90" s="14">
        <f t="shared" ref="Q90:Q91" si="58">SUM(M90:P90)</f>
        <v>1162972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1390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64</v>
      </c>
      <c r="H91" s="30" t="s">
        <v>818</v>
      </c>
      <c r="I91" s="276">
        <v>44479</v>
      </c>
      <c r="J91" s="30">
        <v>2</v>
      </c>
      <c r="K91" s="30">
        <v>24</v>
      </c>
      <c r="L91" s="30">
        <v>24</v>
      </c>
      <c r="M91" s="23">
        <f>((L91*14400)+(L91*14400)*10%)+8250+((0*150))</f>
        <v>388410</v>
      </c>
      <c r="N91" s="21">
        <f t="shared" si="56"/>
        <v>29040</v>
      </c>
      <c r="O91" s="21">
        <f t="shared" si="57"/>
        <v>51888</v>
      </c>
      <c r="P91" s="21">
        <f t="shared" si="55"/>
        <v>48000</v>
      </c>
      <c r="Q91" s="14">
        <f t="shared" si="58"/>
        <v>517338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x14ac:dyDescent="0.25">
      <c r="A92" s="26">
        <v>91</v>
      </c>
      <c r="B92" s="30" t="s">
        <v>1392</v>
      </c>
      <c r="C92" s="26" t="s">
        <v>29</v>
      </c>
      <c r="D92" s="30" t="s">
        <v>1393</v>
      </c>
      <c r="E92" s="30" t="s">
        <v>23</v>
      </c>
      <c r="F92" s="30" t="s">
        <v>29</v>
      </c>
      <c r="G92" s="30" t="s">
        <v>517</v>
      </c>
      <c r="H92" s="30" t="s">
        <v>518</v>
      </c>
      <c r="I92" s="140">
        <v>44480</v>
      </c>
      <c r="J92" s="30">
        <v>1</v>
      </c>
      <c r="K92" s="30">
        <v>11</v>
      </c>
      <c r="L92" s="30">
        <v>11</v>
      </c>
      <c r="M92" s="23">
        <f>((L92*6000)+(L92*6000)*10%)+8250+((0*150))</f>
        <v>80850</v>
      </c>
      <c r="N92" s="21">
        <f t="shared" ref="N92:N99" si="59">L92*1210</f>
        <v>13310</v>
      </c>
      <c r="O92" s="21">
        <f t="shared" ref="O92:O99" si="60">(L92*2037)+3000</f>
        <v>25407</v>
      </c>
      <c r="P92" s="21">
        <f>L92*1100</f>
        <v>12100</v>
      </c>
      <c r="Q92" s="14">
        <f t="shared" ref="Q92" si="61">SUM(M92:P92)</f>
        <v>131667</v>
      </c>
      <c r="R92" s="122">
        <v>131667</v>
      </c>
      <c r="S92" s="122" t="s">
        <v>1457</v>
      </c>
      <c r="T92" s="122" t="s">
        <v>27</v>
      </c>
      <c r="U92" s="30"/>
      <c r="V92" s="30"/>
    </row>
    <row r="93" spans="1:22" x14ac:dyDescent="0.25">
      <c r="A93" s="26">
        <v>92</v>
      </c>
      <c r="B93" s="30" t="s">
        <v>1394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50</v>
      </c>
      <c r="H93" s="30" t="s">
        <v>58</v>
      </c>
      <c r="I93" s="140">
        <v>44481</v>
      </c>
      <c r="J93" s="30">
        <v>8</v>
      </c>
      <c r="K93" s="30">
        <v>131</v>
      </c>
      <c r="L93" s="30">
        <v>131</v>
      </c>
      <c r="M93" s="23">
        <f t="shared" ref="M93" si="62">((L93*31000)+(L93*31000)*10%)+8250+((0*150))</f>
        <v>4475350</v>
      </c>
      <c r="N93" s="21">
        <f t="shared" si="59"/>
        <v>158510</v>
      </c>
      <c r="O93" s="21">
        <f t="shared" si="60"/>
        <v>269847</v>
      </c>
      <c r="P93" s="21">
        <f t="shared" ref="P93:P96" si="63">L93*2000</f>
        <v>262000</v>
      </c>
      <c r="Q93" s="14">
        <f t="shared" ref="Q93" si="64">SUM(M93:P93)</f>
        <v>5165707</v>
      </c>
      <c r="R93" s="122" t="s">
        <v>94</v>
      </c>
      <c r="S93" s="122" t="s">
        <v>94</v>
      </c>
      <c r="T93" s="122" t="s">
        <v>94</v>
      </c>
      <c r="U93" s="30"/>
      <c r="V93" s="30"/>
    </row>
    <row r="94" spans="1:22" x14ac:dyDescent="0.25">
      <c r="A94" s="26">
        <v>93</v>
      </c>
      <c r="B94" s="30" t="s">
        <v>1395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60</v>
      </c>
      <c r="H94" s="30" t="s">
        <v>816</v>
      </c>
      <c r="I94" s="140">
        <v>44481</v>
      </c>
      <c r="J94" s="30">
        <v>2</v>
      </c>
      <c r="K94" s="30">
        <v>16</v>
      </c>
      <c r="L94" s="30">
        <v>16</v>
      </c>
      <c r="M94" s="23">
        <f>((L94*14500)+(L94*14500)*10%)+8250+((0*150))</f>
        <v>263450</v>
      </c>
      <c r="N94" s="21">
        <f t="shared" si="59"/>
        <v>19360</v>
      </c>
      <c r="O94" s="21">
        <f t="shared" si="60"/>
        <v>35592</v>
      </c>
      <c r="P94" s="21">
        <f t="shared" si="63"/>
        <v>32000</v>
      </c>
      <c r="Q94" s="14">
        <f t="shared" ref="Q94:Q98" si="65">SUM(M94:P94)</f>
        <v>350402</v>
      </c>
      <c r="R94" s="122" t="s">
        <v>94</v>
      </c>
      <c r="S94" s="122" t="s">
        <v>94</v>
      </c>
      <c r="T94" s="122" t="s">
        <v>94</v>
      </c>
      <c r="U94" s="30"/>
      <c r="V94" s="30"/>
    </row>
    <row r="95" spans="1:22" x14ac:dyDescent="0.25">
      <c r="A95" s="26">
        <v>94</v>
      </c>
      <c r="B95" s="30" t="s">
        <v>1396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76</v>
      </c>
      <c r="H95" s="30" t="s">
        <v>1125</v>
      </c>
      <c r="I95" s="140">
        <v>44481</v>
      </c>
      <c r="J95" s="30">
        <v>4</v>
      </c>
      <c r="K95" s="30">
        <v>78</v>
      </c>
      <c r="L95" s="30">
        <v>78</v>
      </c>
      <c r="M95" s="23">
        <f>((L95*19000)+(L95*19000)*10%)+8250+((L95*150))</f>
        <v>1650150</v>
      </c>
      <c r="N95" s="21">
        <f t="shared" si="59"/>
        <v>94380</v>
      </c>
      <c r="O95" s="21">
        <f t="shared" si="60"/>
        <v>161886</v>
      </c>
      <c r="P95" s="21">
        <f t="shared" si="63"/>
        <v>156000</v>
      </c>
      <c r="Q95" s="14">
        <f t="shared" si="65"/>
        <v>2062416</v>
      </c>
      <c r="R95" s="122" t="s">
        <v>94</v>
      </c>
      <c r="S95" s="122" t="s">
        <v>94</v>
      </c>
      <c r="T95" s="122" t="s">
        <v>94</v>
      </c>
      <c r="U95" s="30"/>
      <c r="V95" s="30"/>
    </row>
    <row r="96" spans="1:22" x14ac:dyDescent="0.25">
      <c r="A96" s="26">
        <v>95</v>
      </c>
      <c r="B96" s="30" t="s">
        <v>1397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69</v>
      </c>
      <c r="H96" s="30" t="s">
        <v>488</v>
      </c>
      <c r="I96" s="140">
        <v>44481</v>
      </c>
      <c r="J96" s="30">
        <v>4</v>
      </c>
      <c r="K96" s="30">
        <v>12</v>
      </c>
      <c r="L96" s="30">
        <v>14</v>
      </c>
      <c r="M96" s="23">
        <f>((L96*11000)+(L96*11000)*10%)+8250+((0*165))</f>
        <v>177650</v>
      </c>
      <c r="N96" s="21">
        <f t="shared" si="59"/>
        <v>16940</v>
      </c>
      <c r="O96" s="21">
        <f t="shared" si="60"/>
        <v>31518</v>
      </c>
      <c r="P96" s="21">
        <f t="shared" si="63"/>
        <v>28000</v>
      </c>
      <c r="Q96" s="14">
        <f t="shared" si="65"/>
        <v>254108</v>
      </c>
      <c r="R96" s="122" t="s">
        <v>94</v>
      </c>
      <c r="S96" s="122" t="s">
        <v>94</v>
      </c>
      <c r="T96" s="122" t="s">
        <v>94</v>
      </c>
      <c r="U96" s="30"/>
      <c r="V96" s="30"/>
    </row>
    <row r="97" spans="1:22" x14ac:dyDescent="0.25">
      <c r="A97" s="26">
        <v>96</v>
      </c>
      <c r="B97" s="30" t="s">
        <v>1398</v>
      </c>
      <c r="C97" s="26" t="s">
        <v>29</v>
      </c>
      <c r="D97" s="30" t="s">
        <v>1449</v>
      </c>
      <c r="E97" s="30" t="s">
        <v>23</v>
      </c>
      <c r="F97" s="30" t="s">
        <v>29</v>
      </c>
      <c r="G97" s="30" t="s">
        <v>72</v>
      </c>
      <c r="H97" s="30" t="s">
        <v>961</v>
      </c>
      <c r="I97" s="140">
        <v>44481</v>
      </c>
      <c r="J97" s="30">
        <v>1</v>
      </c>
      <c r="K97" s="30">
        <v>43</v>
      </c>
      <c r="L97" s="30">
        <v>43</v>
      </c>
      <c r="M97" s="23">
        <f>((L97*16500)+(L97*16500)*10%)+8250+((0*150))</f>
        <v>788700</v>
      </c>
      <c r="N97" s="21">
        <f t="shared" si="59"/>
        <v>52030</v>
      </c>
      <c r="O97" s="21">
        <f t="shared" si="60"/>
        <v>90591</v>
      </c>
      <c r="P97" s="21">
        <f>L97*2100</f>
        <v>90300</v>
      </c>
      <c r="Q97" s="14">
        <f t="shared" si="65"/>
        <v>1021621</v>
      </c>
      <c r="R97" s="122" t="s">
        <v>94</v>
      </c>
      <c r="S97" s="122" t="s">
        <v>94</v>
      </c>
      <c r="T97" s="122" t="s">
        <v>94</v>
      </c>
      <c r="U97" s="30"/>
      <c r="V97" s="30"/>
    </row>
    <row r="98" spans="1:22" x14ac:dyDescent="0.25">
      <c r="A98" s="26">
        <v>97</v>
      </c>
      <c r="B98" s="30" t="s">
        <v>1399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713</v>
      </c>
      <c r="H98" s="30" t="s">
        <v>1450</v>
      </c>
      <c r="I98" s="140">
        <v>44481</v>
      </c>
      <c r="J98" s="30">
        <v>4</v>
      </c>
      <c r="K98" s="30">
        <v>20</v>
      </c>
      <c r="L98" s="30">
        <v>28</v>
      </c>
      <c r="M98" s="23">
        <f>((L98*14000)+(L98*14000)*10%)+8250+((0*150))</f>
        <v>439450</v>
      </c>
      <c r="N98" s="21">
        <f t="shared" si="59"/>
        <v>33880</v>
      </c>
      <c r="O98" s="21">
        <f t="shared" si="60"/>
        <v>60036</v>
      </c>
      <c r="P98" s="21">
        <f t="shared" ref="P98:P99" si="66">L98*2000</f>
        <v>56000</v>
      </c>
      <c r="Q98" s="14">
        <f t="shared" si="65"/>
        <v>589366</v>
      </c>
      <c r="R98" s="122" t="s">
        <v>94</v>
      </c>
      <c r="S98" s="122" t="s">
        <v>94</v>
      </c>
      <c r="T98" s="122" t="s">
        <v>94</v>
      </c>
      <c r="U98" s="30"/>
      <c r="V98" s="30"/>
    </row>
    <row r="99" spans="1:22" x14ac:dyDescent="0.25">
      <c r="A99" s="26">
        <v>98</v>
      </c>
      <c r="B99" s="30" t="s">
        <v>1400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184</v>
      </c>
      <c r="H99" s="30" t="s">
        <v>256</v>
      </c>
      <c r="I99" s="140">
        <v>44481</v>
      </c>
      <c r="J99" s="30">
        <v>2</v>
      </c>
      <c r="K99" s="30">
        <v>30</v>
      </c>
      <c r="L99" s="30">
        <v>30</v>
      </c>
      <c r="M99" s="23">
        <f>((L99*14000)+(L99*14000)*10%)+8250+((0*150))</f>
        <v>470250</v>
      </c>
      <c r="N99" s="21">
        <f t="shared" si="59"/>
        <v>36300</v>
      </c>
      <c r="O99" s="21">
        <f t="shared" si="60"/>
        <v>64110</v>
      </c>
      <c r="P99" s="21">
        <f t="shared" si="66"/>
        <v>60000</v>
      </c>
      <c r="Q99" s="14">
        <f t="shared" ref="Q99" si="67">SUM(M99:P99)</f>
        <v>630660</v>
      </c>
      <c r="R99" s="122" t="s">
        <v>94</v>
      </c>
      <c r="S99" s="122" t="s">
        <v>94</v>
      </c>
      <c r="T99" s="122" t="s">
        <v>94</v>
      </c>
      <c r="U99" s="30"/>
      <c r="V99" s="30"/>
    </row>
    <row r="100" spans="1:22" x14ac:dyDescent="0.25">
      <c r="A100" s="26">
        <v>99</v>
      </c>
      <c r="B100" s="30" t="s">
        <v>1401</v>
      </c>
      <c r="C100" s="26" t="s">
        <v>29</v>
      </c>
      <c r="D100" s="30" t="s">
        <v>1449</v>
      </c>
      <c r="E100" s="30" t="s">
        <v>23</v>
      </c>
      <c r="F100" s="30" t="s">
        <v>29</v>
      </c>
      <c r="G100" s="30" t="s">
        <v>101</v>
      </c>
      <c r="H100" s="30" t="s">
        <v>102</v>
      </c>
      <c r="I100" s="140">
        <v>44481</v>
      </c>
      <c r="J100" s="30">
        <v>1</v>
      </c>
      <c r="K100" s="30">
        <v>18</v>
      </c>
      <c r="L100" s="30">
        <v>18</v>
      </c>
      <c r="M100" s="23">
        <f>((L100*36000)+(L100*36000)*10%)+8250+((L100*165))</f>
        <v>724020</v>
      </c>
      <c r="N100" s="21">
        <f t="shared" ref="N100:N106" si="68">L100*1210</f>
        <v>21780</v>
      </c>
      <c r="O100" s="21">
        <f t="shared" ref="O100:O106" si="69">(L100*2037)+3000</f>
        <v>39666</v>
      </c>
      <c r="P100" s="21">
        <f>L100*2100</f>
        <v>37800</v>
      </c>
      <c r="Q100" s="14">
        <f t="shared" ref="Q100" si="70">SUM(M100:P100)</f>
        <v>823266</v>
      </c>
      <c r="R100" s="122" t="s">
        <v>94</v>
      </c>
      <c r="S100" s="122" t="s">
        <v>94</v>
      </c>
      <c r="T100" s="122" t="s">
        <v>94</v>
      </c>
      <c r="U100" s="30"/>
      <c r="V100" s="30"/>
    </row>
    <row r="101" spans="1:22" x14ac:dyDescent="0.25">
      <c r="A101" s="26">
        <v>100</v>
      </c>
      <c r="B101" s="30" t="s">
        <v>1402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112</v>
      </c>
      <c r="H101" s="30" t="s">
        <v>1000</v>
      </c>
      <c r="I101" s="140">
        <v>44481</v>
      </c>
      <c r="J101" s="30">
        <v>5</v>
      </c>
      <c r="K101" s="30">
        <v>22</v>
      </c>
      <c r="L101" s="30">
        <v>22</v>
      </c>
      <c r="M101" s="23">
        <f>((L101*41500)+(L101*41500)*10%)+8250+((L101*150))</f>
        <v>1015850</v>
      </c>
      <c r="N101" s="21">
        <f t="shared" si="68"/>
        <v>26620</v>
      </c>
      <c r="O101" s="21">
        <f t="shared" si="69"/>
        <v>47814</v>
      </c>
      <c r="P101" s="21">
        <f t="shared" ref="P101:P102" si="71">L101*2000</f>
        <v>44000</v>
      </c>
      <c r="Q101" s="14">
        <f t="shared" ref="Q101:Q103" si="72">SUM(M101:P101)</f>
        <v>1134284</v>
      </c>
      <c r="R101" s="122" t="s">
        <v>94</v>
      </c>
      <c r="S101" s="122" t="s">
        <v>94</v>
      </c>
      <c r="T101" s="122" t="s">
        <v>94</v>
      </c>
      <c r="U101" s="30"/>
      <c r="V101" s="30"/>
    </row>
    <row r="102" spans="1:22" x14ac:dyDescent="0.25">
      <c r="A102" s="26">
        <v>101</v>
      </c>
      <c r="B102" s="30" t="s">
        <v>1403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24</v>
      </c>
      <c r="H102" s="30" t="s">
        <v>93</v>
      </c>
      <c r="I102" s="140">
        <v>44481</v>
      </c>
      <c r="J102" s="30">
        <v>3</v>
      </c>
      <c r="K102" s="30">
        <v>11</v>
      </c>
      <c r="L102" s="30">
        <v>11</v>
      </c>
      <c r="M102" s="23">
        <f>((L102*22000)+(L102*22000)*10%)+8250+((L102*150))</f>
        <v>276100</v>
      </c>
      <c r="N102" s="21">
        <f t="shared" si="68"/>
        <v>13310</v>
      </c>
      <c r="O102" s="21">
        <f t="shared" si="69"/>
        <v>25407</v>
      </c>
      <c r="P102" s="21">
        <f t="shared" si="71"/>
        <v>22000</v>
      </c>
      <c r="Q102" s="14">
        <f t="shared" si="72"/>
        <v>336817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2" x14ac:dyDescent="0.25">
      <c r="A103" s="26">
        <v>102</v>
      </c>
      <c r="B103" s="30" t="s">
        <v>1404</v>
      </c>
      <c r="C103" s="26" t="s">
        <v>29</v>
      </c>
      <c r="D103" s="30" t="s">
        <v>631</v>
      </c>
      <c r="E103" s="30" t="s">
        <v>23</v>
      </c>
      <c r="F103" s="30" t="s">
        <v>29</v>
      </c>
      <c r="G103" s="30" t="s">
        <v>184</v>
      </c>
      <c r="H103" s="30" t="s">
        <v>185</v>
      </c>
      <c r="I103" s="140">
        <v>44481</v>
      </c>
      <c r="J103" s="30">
        <v>1</v>
      </c>
      <c r="K103" s="30">
        <v>24</v>
      </c>
      <c r="L103" s="30">
        <v>24</v>
      </c>
      <c r="M103" s="23">
        <f>((L103*14000)+(L103*14000)*10%)+8250+((0*150))</f>
        <v>377850</v>
      </c>
      <c r="N103" s="21">
        <f t="shared" si="68"/>
        <v>29040</v>
      </c>
      <c r="O103" s="21">
        <f t="shared" si="69"/>
        <v>51888</v>
      </c>
      <c r="P103" s="21">
        <f t="shared" ref="P103:P104" si="73">L103*500</f>
        <v>12000</v>
      </c>
      <c r="Q103" s="14">
        <f t="shared" si="72"/>
        <v>470778</v>
      </c>
      <c r="R103" s="122" t="s">
        <v>94</v>
      </c>
      <c r="S103" s="122" t="s">
        <v>94</v>
      </c>
      <c r="T103" s="122" t="s">
        <v>94</v>
      </c>
      <c r="U103" s="30"/>
      <c r="V103" s="30"/>
    </row>
    <row r="104" spans="1:22" x14ac:dyDescent="0.25">
      <c r="A104" s="26">
        <v>103</v>
      </c>
      <c r="B104" s="30" t="s">
        <v>1405</v>
      </c>
      <c r="C104" s="26" t="s">
        <v>29</v>
      </c>
      <c r="D104" s="30" t="s">
        <v>631</v>
      </c>
      <c r="E104" s="30" t="s">
        <v>23</v>
      </c>
      <c r="F104" s="30" t="s">
        <v>29</v>
      </c>
      <c r="G104" s="30" t="s">
        <v>79</v>
      </c>
      <c r="H104" s="30" t="s">
        <v>89</v>
      </c>
      <c r="I104" s="140">
        <v>44481</v>
      </c>
      <c r="J104" s="30">
        <v>1</v>
      </c>
      <c r="K104" s="30">
        <v>3</v>
      </c>
      <c r="L104" s="30">
        <v>10</v>
      </c>
      <c r="M104" s="23">
        <f t="shared" ref="M104" si="74">((L104*15000)+(L104*15000)*10%)+8250+((0*150))</f>
        <v>173250</v>
      </c>
      <c r="N104" s="21">
        <f t="shared" si="68"/>
        <v>12100</v>
      </c>
      <c r="O104" s="21">
        <f t="shared" si="69"/>
        <v>23370</v>
      </c>
      <c r="P104" s="21">
        <f t="shared" si="73"/>
        <v>5000</v>
      </c>
      <c r="Q104" s="14">
        <f t="shared" ref="Q104" si="75">SUM(M104:P104)</f>
        <v>213720</v>
      </c>
      <c r="R104" s="122" t="s">
        <v>94</v>
      </c>
      <c r="S104" s="122" t="s">
        <v>94</v>
      </c>
      <c r="T104" s="122" t="s">
        <v>94</v>
      </c>
      <c r="U104" s="30"/>
      <c r="V104" s="30"/>
    </row>
    <row r="105" spans="1:22" x14ac:dyDescent="0.25">
      <c r="A105" s="26">
        <v>104</v>
      </c>
      <c r="B105" s="30" t="s">
        <v>1406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1201</v>
      </c>
      <c r="H105" s="30" t="s">
        <v>128</v>
      </c>
      <c r="I105" s="140">
        <v>44481</v>
      </c>
      <c r="J105" s="30">
        <v>1</v>
      </c>
      <c r="K105" s="30">
        <v>20</v>
      </c>
      <c r="L105" s="30">
        <v>20</v>
      </c>
      <c r="M105" s="23">
        <f>((L105*46400)+(L105*46400)*10%)+8250+((0*150))</f>
        <v>1029050</v>
      </c>
      <c r="N105" s="21">
        <f t="shared" si="68"/>
        <v>24200</v>
      </c>
      <c r="O105" s="21">
        <f t="shared" si="69"/>
        <v>43740</v>
      </c>
      <c r="P105" s="21">
        <f t="shared" ref="P105:P106" si="76">L105*2000</f>
        <v>40000</v>
      </c>
      <c r="Q105" s="14">
        <f t="shared" ref="Q105:Q107" si="77">SUM(M105:P105)</f>
        <v>1136990</v>
      </c>
      <c r="R105" s="122" t="s">
        <v>94</v>
      </c>
      <c r="S105" s="122" t="s">
        <v>94</v>
      </c>
      <c r="T105" s="122" t="s">
        <v>94</v>
      </c>
      <c r="U105" s="30"/>
      <c r="V105" s="30"/>
    </row>
    <row r="106" spans="1:22" x14ac:dyDescent="0.25">
      <c r="A106" s="26">
        <v>105</v>
      </c>
      <c r="B106" s="30" t="s">
        <v>1407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281</v>
      </c>
      <c r="H106" s="30" t="s">
        <v>1001</v>
      </c>
      <c r="I106" s="140">
        <v>44481</v>
      </c>
      <c r="J106" s="30">
        <v>2</v>
      </c>
      <c r="K106" s="30">
        <v>11</v>
      </c>
      <c r="L106" s="30">
        <v>12</v>
      </c>
      <c r="M106" s="23">
        <f>((L106*14000)+(L106*14000)*10%)+8250+((0*150))</f>
        <v>193050</v>
      </c>
      <c r="N106" s="21">
        <f t="shared" si="68"/>
        <v>14520</v>
      </c>
      <c r="O106" s="21">
        <f t="shared" si="69"/>
        <v>27444</v>
      </c>
      <c r="P106" s="21">
        <f t="shared" si="76"/>
        <v>24000</v>
      </c>
      <c r="Q106" s="14">
        <f t="shared" si="77"/>
        <v>259014</v>
      </c>
      <c r="R106" s="122" t="s">
        <v>94</v>
      </c>
      <c r="S106" s="122" t="s">
        <v>94</v>
      </c>
      <c r="T106" s="122" t="s">
        <v>94</v>
      </c>
      <c r="U106" s="30"/>
      <c r="V106" s="30"/>
    </row>
    <row r="107" spans="1:22" x14ac:dyDescent="0.25">
      <c r="A107" s="26">
        <v>106</v>
      </c>
      <c r="B107" s="30" t="s">
        <v>1408</v>
      </c>
      <c r="C107" s="26" t="s">
        <v>29</v>
      </c>
      <c r="D107" s="30" t="s">
        <v>1449</v>
      </c>
      <c r="E107" s="30" t="s">
        <v>23</v>
      </c>
      <c r="F107" s="30" t="s">
        <v>29</v>
      </c>
      <c r="G107" s="30" t="s">
        <v>24</v>
      </c>
      <c r="H107" s="30" t="s">
        <v>93</v>
      </c>
      <c r="I107" s="140">
        <v>44481</v>
      </c>
      <c r="J107" s="30">
        <v>1</v>
      </c>
      <c r="K107" s="30">
        <v>15</v>
      </c>
      <c r="L107" s="30">
        <v>15</v>
      </c>
      <c r="M107" s="23">
        <f>((L107*22000)+(L107*22000)*10%)+8250+((L107*150))</f>
        <v>373500</v>
      </c>
      <c r="N107" s="21">
        <f t="shared" ref="N107" si="78">L107*1210</f>
        <v>18150</v>
      </c>
      <c r="O107" s="21">
        <f t="shared" ref="O107" si="79">(L107*2037)+3000</f>
        <v>33555</v>
      </c>
      <c r="P107" s="21">
        <f>L107*2100</f>
        <v>31500</v>
      </c>
      <c r="Q107" s="14">
        <f t="shared" si="77"/>
        <v>456705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2" x14ac:dyDescent="0.25">
      <c r="A108" s="26">
        <v>107</v>
      </c>
      <c r="B108" s="30" t="s">
        <v>1409</v>
      </c>
      <c r="C108" s="26" t="s">
        <v>29</v>
      </c>
      <c r="D108" s="30" t="s">
        <v>631</v>
      </c>
      <c r="E108" s="30" t="s">
        <v>23</v>
      </c>
      <c r="F108" s="30" t="s">
        <v>29</v>
      </c>
      <c r="G108" s="30" t="s">
        <v>281</v>
      </c>
      <c r="H108" s="30" t="s">
        <v>1001</v>
      </c>
      <c r="I108" s="140">
        <v>44481</v>
      </c>
      <c r="J108" s="30">
        <v>1</v>
      </c>
      <c r="K108" s="30">
        <v>14</v>
      </c>
      <c r="L108" s="30">
        <v>14</v>
      </c>
      <c r="M108" s="23">
        <f>((L108*14000)+(L108*14000)*10%)+8250+((0*150))</f>
        <v>223850</v>
      </c>
      <c r="N108" s="21">
        <f t="shared" ref="N108" si="80">L108*1210</f>
        <v>16940</v>
      </c>
      <c r="O108" s="21">
        <f t="shared" ref="O108" si="81">(L108*2037)+3000</f>
        <v>31518</v>
      </c>
      <c r="P108" s="21">
        <f>L108*500</f>
        <v>7000</v>
      </c>
      <c r="Q108" s="14">
        <f t="shared" ref="Q108" si="82">SUM(M108:P108)</f>
        <v>279308</v>
      </c>
      <c r="R108" s="122" t="s">
        <v>94</v>
      </c>
      <c r="S108" s="122" t="s">
        <v>94</v>
      </c>
      <c r="T108" s="122" t="s">
        <v>94</v>
      </c>
      <c r="U108" s="30"/>
      <c r="V108" s="30"/>
    </row>
    <row r="109" spans="1:22" x14ac:dyDescent="0.25">
      <c r="A109" s="26">
        <v>108</v>
      </c>
      <c r="B109" s="30" t="s">
        <v>1410</v>
      </c>
      <c r="C109" s="26" t="s">
        <v>29</v>
      </c>
      <c r="D109" s="30" t="s">
        <v>1456</v>
      </c>
      <c r="E109" s="30" t="s">
        <v>23</v>
      </c>
      <c r="F109" s="30" t="s">
        <v>29</v>
      </c>
      <c r="G109" s="30" t="s">
        <v>166</v>
      </c>
      <c r="H109" s="30" t="s">
        <v>1099</v>
      </c>
      <c r="I109" s="140">
        <v>44482</v>
      </c>
      <c r="J109" s="30">
        <v>1</v>
      </c>
      <c r="K109" s="30">
        <v>90</v>
      </c>
      <c r="L109" s="30">
        <v>90</v>
      </c>
      <c r="M109" s="23">
        <f>((L109*9000)+(L109*9000)*10%)+8250+((0*150))</f>
        <v>899250</v>
      </c>
      <c r="N109" s="21">
        <f t="shared" ref="N109:N115" si="83">L109*1210</f>
        <v>108900</v>
      </c>
      <c r="O109" s="21">
        <f t="shared" ref="O109:O115" si="84">(L109*2037)+3000</f>
        <v>186330</v>
      </c>
      <c r="P109" s="21">
        <f t="shared" ref="P109:P110" si="85">L109*2000</f>
        <v>180000</v>
      </c>
      <c r="Q109" s="14">
        <f t="shared" ref="Q109:Q115" si="86">SUM(M109:P109)</f>
        <v>1374480</v>
      </c>
      <c r="R109" s="122" t="s">
        <v>94</v>
      </c>
      <c r="S109" s="122" t="s">
        <v>94</v>
      </c>
      <c r="T109" s="122" t="s">
        <v>94</v>
      </c>
      <c r="U109" s="30"/>
      <c r="V109" s="30"/>
    </row>
    <row r="110" spans="1:22" x14ac:dyDescent="0.25">
      <c r="A110" s="26">
        <v>109</v>
      </c>
      <c r="B110" s="30" t="s">
        <v>1411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210</v>
      </c>
      <c r="H110" s="30" t="s">
        <v>516</v>
      </c>
      <c r="I110" s="140">
        <v>44482</v>
      </c>
      <c r="J110" s="30">
        <v>3</v>
      </c>
      <c r="K110" s="30">
        <v>14</v>
      </c>
      <c r="L110" s="30">
        <v>14</v>
      </c>
      <c r="M110" s="23">
        <f>((L110*8500)+(L110*8500)*10%)+8250+((0*150))</f>
        <v>139150</v>
      </c>
      <c r="N110" s="21">
        <f t="shared" si="83"/>
        <v>16940</v>
      </c>
      <c r="O110" s="21">
        <f t="shared" si="84"/>
        <v>31518</v>
      </c>
      <c r="P110" s="21">
        <f t="shared" si="85"/>
        <v>28000</v>
      </c>
      <c r="Q110" s="14">
        <f t="shared" si="86"/>
        <v>215608</v>
      </c>
      <c r="R110" s="122" t="s">
        <v>94</v>
      </c>
      <c r="S110" s="122" t="s">
        <v>94</v>
      </c>
      <c r="T110" s="122" t="s">
        <v>94</v>
      </c>
      <c r="U110" s="30"/>
      <c r="V110" s="30"/>
    </row>
    <row r="111" spans="1:22" x14ac:dyDescent="0.25">
      <c r="A111" s="26">
        <v>110</v>
      </c>
      <c r="B111" s="30" t="s">
        <v>1412</v>
      </c>
      <c r="C111" s="26" t="s">
        <v>29</v>
      </c>
      <c r="D111" s="30" t="s">
        <v>491</v>
      </c>
      <c r="E111" s="30" t="s">
        <v>23</v>
      </c>
      <c r="F111" s="30" t="s">
        <v>29</v>
      </c>
      <c r="G111" s="30" t="s">
        <v>1355</v>
      </c>
      <c r="H111" s="30" t="s">
        <v>453</v>
      </c>
      <c r="I111" s="140">
        <v>44482</v>
      </c>
      <c r="J111" s="30">
        <v>1</v>
      </c>
      <c r="K111" s="30">
        <v>15</v>
      </c>
      <c r="L111" s="30">
        <v>15</v>
      </c>
      <c r="M111" s="23">
        <f>((L111*22400)+(L111*22400)*10%)+8250+((0*150))</f>
        <v>377850</v>
      </c>
      <c r="N111" s="21">
        <f t="shared" si="83"/>
        <v>18150</v>
      </c>
      <c r="O111" s="21">
        <f t="shared" si="84"/>
        <v>33555</v>
      </c>
      <c r="P111" s="21">
        <f>L111*1100</f>
        <v>16500</v>
      </c>
      <c r="Q111" s="14">
        <f t="shared" si="86"/>
        <v>446055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2" x14ac:dyDescent="0.25">
      <c r="A112" s="26">
        <v>111</v>
      </c>
      <c r="B112" s="30" t="s">
        <v>1413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1216</v>
      </c>
      <c r="I112" s="140">
        <v>44482</v>
      </c>
      <c r="J112" s="30">
        <v>4</v>
      </c>
      <c r="K112" s="30">
        <v>41</v>
      </c>
      <c r="L112" s="30">
        <v>41</v>
      </c>
      <c r="M112" s="23">
        <f>((L112*19000)+(L112*19000)*10%)+8250+((L112*150))</f>
        <v>871300</v>
      </c>
      <c r="N112" s="21">
        <f t="shared" si="83"/>
        <v>49610</v>
      </c>
      <c r="O112" s="21">
        <f t="shared" si="84"/>
        <v>86517</v>
      </c>
      <c r="P112" s="21">
        <f t="shared" ref="P112:P117" si="87">L112*2000</f>
        <v>82000</v>
      </c>
      <c r="Q112" s="14">
        <f t="shared" si="86"/>
        <v>1089427</v>
      </c>
      <c r="R112" s="122" t="s">
        <v>94</v>
      </c>
      <c r="S112" s="122" t="s">
        <v>94</v>
      </c>
      <c r="T112" s="122" t="s">
        <v>94</v>
      </c>
      <c r="U112" s="30"/>
      <c r="V112" s="30"/>
    </row>
    <row r="113" spans="1:22" x14ac:dyDescent="0.25">
      <c r="A113" s="26">
        <v>112</v>
      </c>
      <c r="B113" s="30" t="s">
        <v>1414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72</v>
      </c>
      <c r="H113" s="30" t="s">
        <v>1101</v>
      </c>
      <c r="I113" s="140">
        <v>44482</v>
      </c>
      <c r="J113" s="30">
        <v>8</v>
      </c>
      <c r="K113" s="30">
        <v>53</v>
      </c>
      <c r="L113" s="30">
        <v>53</v>
      </c>
      <c r="M113" s="23">
        <f>((L113*16500)+(L113*16500)*10%)+8250+((0*150))</f>
        <v>970200</v>
      </c>
      <c r="N113" s="21">
        <f t="shared" si="83"/>
        <v>64130</v>
      </c>
      <c r="O113" s="21">
        <f t="shared" si="84"/>
        <v>110961</v>
      </c>
      <c r="P113" s="21">
        <f t="shared" si="87"/>
        <v>106000</v>
      </c>
      <c r="Q113" s="14">
        <f t="shared" si="86"/>
        <v>1251291</v>
      </c>
      <c r="R113" s="122" t="s">
        <v>94</v>
      </c>
      <c r="S113" s="122" t="s">
        <v>94</v>
      </c>
      <c r="T113" s="122" t="s">
        <v>94</v>
      </c>
      <c r="U113" s="30"/>
      <c r="V113" s="30"/>
    </row>
    <row r="114" spans="1:22" x14ac:dyDescent="0.25">
      <c r="A114" s="26">
        <v>113</v>
      </c>
      <c r="B114" s="30" t="s">
        <v>1415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50</v>
      </c>
      <c r="H114" s="30" t="s">
        <v>58</v>
      </c>
      <c r="I114" s="140">
        <v>44482</v>
      </c>
      <c r="J114" s="30">
        <v>4</v>
      </c>
      <c r="K114" s="30">
        <v>38</v>
      </c>
      <c r="L114" s="30">
        <v>38</v>
      </c>
      <c r="M114" s="23">
        <f>((L114*31000)+(L114*31000)*10%)+8250+((0*150))</f>
        <v>1304050</v>
      </c>
      <c r="N114" s="21">
        <f t="shared" si="83"/>
        <v>45980</v>
      </c>
      <c r="O114" s="21">
        <f t="shared" si="84"/>
        <v>80406</v>
      </c>
      <c r="P114" s="21">
        <f t="shared" si="87"/>
        <v>76000</v>
      </c>
      <c r="Q114" s="14">
        <f t="shared" si="86"/>
        <v>1506436</v>
      </c>
      <c r="R114" s="122" t="s">
        <v>94</v>
      </c>
      <c r="S114" s="122" t="s">
        <v>94</v>
      </c>
      <c r="T114" s="122" t="s">
        <v>94</v>
      </c>
      <c r="U114" s="30"/>
      <c r="V114" s="30"/>
    </row>
    <row r="115" spans="1:22" x14ac:dyDescent="0.25">
      <c r="A115" s="26">
        <v>114</v>
      </c>
      <c r="B115" s="30" t="s">
        <v>1416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184</v>
      </c>
      <c r="H115" s="30" t="s">
        <v>256</v>
      </c>
      <c r="I115" s="140">
        <v>44482</v>
      </c>
      <c r="J115" s="30">
        <v>11</v>
      </c>
      <c r="K115" s="30">
        <v>140</v>
      </c>
      <c r="L115" s="30">
        <v>140</v>
      </c>
      <c r="M115" s="23">
        <f>((L115*14000)+(L115*14000)*10%)+8250+((0*150))</f>
        <v>2164250</v>
      </c>
      <c r="N115" s="21">
        <f t="shared" si="83"/>
        <v>169400</v>
      </c>
      <c r="O115" s="21">
        <f t="shared" si="84"/>
        <v>288180</v>
      </c>
      <c r="P115" s="21">
        <f t="shared" si="87"/>
        <v>280000</v>
      </c>
      <c r="Q115" s="14">
        <f t="shared" si="86"/>
        <v>2901830</v>
      </c>
      <c r="R115" s="122" t="s">
        <v>94</v>
      </c>
      <c r="S115" s="122" t="s">
        <v>94</v>
      </c>
      <c r="T115" s="122" t="s">
        <v>94</v>
      </c>
      <c r="U115" s="30"/>
      <c r="V115" s="30"/>
    </row>
    <row r="116" spans="1:22" x14ac:dyDescent="0.25">
      <c r="A116" s="26">
        <v>115</v>
      </c>
      <c r="B116" s="30" t="s">
        <v>1417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281</v>
      </c>
      <c r="H116" s="30" t="s">
        <v>1001</v>
      </c>
      <c r="I116" s="140">
        <v>44482</v>
      </c>
      <c r="J116" s="30">
        <v>9</v>
      </c>
      <c r="K116" s="30">
        <v>94</v>
      </c>
      <c r="L116" s="30">
        <v>94</v>
      </c>
      <c r="M116" s="23">
        <f>((L116*14000)+(L116*14000)*10%)+8250+((0*150))</f>
        <v>1455850</v>
      </c>
      <c r="N116" s="21">
        <f t="shared" ref="N116" si="88">L116*1210</f>
        <v>113740</v>
      </c>
      <c r="O116" s="21">
        <f t="shared" ref="O116" si="89">(L116*2037)+3000</f>
        <v>194478</v>
      </c>
      <c r="P116" s="21">
        <f t="shared" si="87"/>
        <v>188000</v>
      </c>
      <c r="Q116" s="14">
        <f t="shared" ref="Q116" si="90">SUM(M116:P116)</f>
        <v>1952068</v>
      </c>
      <c r="R116" s="122" t="s">
        <v>94</v>
      </c>
      <c r="S116" s="122" t="s">
        <v>94</v>
      </c>
      <c r="T116" s="122" t="s">
        <v>94</v>
      </c>
      <c r="U116" s="30"/>
      <c r="V116" s="30"/>
    </row>
    <row r="117" spans="1:22" x14ac:dyDescent="0.25">
      <c r="A117" s="26">
        <v>116</v>
      </c>
      <c r="B117" s="30" t="s">
        <v>1418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1201</v>
      </c>
      <c r="H117" s="30" t="s">
        <v>502</v>
      </c>
      <c r="I117" s="140">
        <v>44482</v>
      </c>
      <c r="J117" s="30">
        <v>4</v>
      </c>
      <c r="K117" s="30">
        <v>57</v>
      </c>
      <c r="L117" s="30">
        <v>57</v>
      </c>
      <c r="M117" s="23">
        <f>((L117*46400)+(L117*46400)*10%)+8250+((0*150))</f>
        <v>2917530</v>
      </c>
      <c r="N117" s="21">
        <f t="shared" ref="N117" si="91">L117*1210</f>
        <v>68970</v>
      </c>
      <c r="O117" s="21">
        <f t="shared" ref="O117" si="92">(L117*2037)+3000</f>
        <v>119109</v>
      </c>
      <c r="P117" s="21">
        <f t="shared" si="87"/>
        <v>114000</v>
      </c>
      <c r="Q117" s="14">
        <f t="shared" ref="Q117" si="93">SUM(M117:P117)</f>
        <v>3219609</v>
      </c>
      <c r="R117" s="122" t="s">
        <v>94</v>
      </c>
      <c r="S117" s="122" t="s">
        <v>94</v>
      </c>
      <c r="T117" s="122" t="s">
        <v>94</v>
      </c>
      <c r="U117" s="30"/>
      <c r="V117" s="30"/>
    </row>
    <row r="118" spans="1:22" x14ac:dyDescent="0.25">
      <c r="A118" s="26">
        <v>117</v>
      </c>
      <c r="B118" s="30" t="s">
        <v>1419</v>
      </c>
      <c r="C118" s="26" t="s">
        <v>29</v>
      </c>
      <c r="D118" s="30" t="s">
        <v>1449</v>
      </c>
      <c r="E118" s="30" t="s">
        <v>23</v>
      </c>
      <c r="F118" s="30" t="s">
        <v>29</v>
      </c>
      <c r="G118" s="30" t="s">
        <v>109</v>
      </c>
      <c r="H118" s="30" t="s">
        <v>1378</v>
      </c>
      <c r="I118" s="140">
        <v>44482</v>
      </c>
      <c r="J118" s="30">
        <v>2</v>
      </c>
      <c r="K118" s="30">
        <v>53</v>
      </c>
      <c r="L118" s="30">
        <v>53</v>
      </c>
      <c r="M118" s="23">
        <f>((L118*37400)+(L118*37400)*10%)+8250+((0*150))</f>
        <v>2188670</v>
      </c>
      <c r="N118" s="21">
        <f t="shared" ref="N118:N121" si="94">L118*1210</f>
        <v>64130</v>
      </c>
      <c r="O118" s="21">
        <f t="shared" ref="O118:O121" si="95">(L118*2037)+3000</f>
        <v>110961</v>
      </c>
      <c r="P118" s="21">
        <f>L118*2100</f>
        <v>111300</v>
      </c>
      <c r="Q118" s="14">
        <f t="shared" ref="Q118:Q119" si="96">SUM(M118:P118)</f>
        <v>2475061</v>
      </c>
      <c r="R118" s="122" t="s">
        <v>94</v>
      </c>
      <c r="S118" s="122" t="s">
        <v>94</v>
      </c>
      <c r="T118" s="122" t="s">
        <v>94</v>
      </c>
      <c r="U118" s="30"/>
      <c r="V118" s="30"/>
    </row>
    <row r="119" spans="1:22" x14ac:dyDescent="0.25">
      <c r="A119" s="26">
        <v>118</v>
      </c>
      <c r="B119" s="30" t="s">
        <v>1420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112</v>
      </c>
      <c r="H119" s="30" t="s">
        <v>1000</v>
      </c>
      <c r="I119" s="140">
        <v>44482</v>
      </c>
      <c r="J119" s="30">
        <v>6</v>
      </c>
      <c r="K119" s="30">
        <v>36</v>
      </c>
      <c r="L119" s="30">
        <v>36</v>
      </c>
      <c r="M119" s="23">
        <f>((L119*41500)+(L119*41500)*10%)+8250+((L119*150))</f>
        <v>1657050</v>
      </c>
      <c r="N119" s="21">
        <f t="shared" si="94"/>
        <v>43560</v>
      </c>
      <c r="O119" s="21">
        <f t="shared" si="95"/>
        <v>76332</v>
      </c>
      <c r="P119" s="21">
        <f t="shared" ref="P119:P122" si="97">L119*2000</f>
        <v>72000</v>
      </c>
      <c r="Q119" s="14">
        <f t="shared" si="96"/>
        <v>1848942</v>
      </c>
      <c r="R119" s="122" t="s">
        <v>94</v>
      </c>
      <c r="S119" s="122" t="s">
        <v>94</v>
      </c>
      <c r="T119" s="122" t="s">
        <v>94</v>
      </c>
      <c r="U119" s="30"/>
      <c r="V119" s="30"/>
    </row>
    <row r="120" spans="1:22" x14ac:dyDescent="0.25">
      <c r="A120" s="26">
        <v>119</v>
      </c>
      <c r="B120" s="30" t="s">
        <v>1421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171</v>
      </c>
      <c r="H120" s="30" t="s">
        <v>735</v>
      </c>
      <c r="I120" s="140">
        <v>44482</v>
      </c>
      <c r="J120" s="30">
        <v>12</v>
      </c>
      <c r="K120" s="30">
        <v>104</v>
      </c>
      <c r="L120" s="30">
        <v>104</v>
      </c>
      <c r="M120" s="23">
        <f t="shared" ref="M120:M121" si="98">((L120*12000)+(L120*12000)*10%)+8250+((0*165))</f>
        <v>1381050</v>
      </c>
      <c r="N120" s="21">
        <f t="shared" si="94"/>
        <v>125840</v>
      </c>
      <c r="O120" s="21">
        <f t="shared" si="95"/>
        <v>214848</v>
      </c>
      <c r="P120" s="21">
        <f t="shared" si="97"/>
        <v>208000</v>
      </c>
      <c r="Q120" s="14">
        <f t="shared" ref="Q120:Q121" si="99">SUM(M120:P120)</f>
        <v>1929738</v>
      </c>
      <c r="R120" s="122" t="s">
        <v>94</v>
      </c>
      <c r="S120" s="122" t="s">
        <v>94</v>
      </c>
      <c r="T120" s="122" t="s">
        <v>94</v>
      </c>
      <c r="U120" s="30"/>
      <c r="V120" s="30"/>
    </row>
    <row r="121" spans="1:22" x14ac:dyDescent="0.25">
      <c r="A121" s="26">
        <v>120</v>
      </c>
      <c r="B121" s="30" t="s">
        <v>1422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171</v>
      </c>
      <c r="H121" s="30" t="s">
        <v>1451</v>
      </c>
      <c r="I121" s="140">
        <v>44483</v>
      </c>
      <c r="J121" s="30">
        <v>15</v>
      </c>
      <c r="K121" s="30">
        <v>157</v>
      </c>
      <c r="L121" s="30">
        <v>157</v>
      </c>
      <c r="M121" s="23">
        <f t="shared" si="98"/>
        <v>2080650</v>
      </c>
      <c r="N121" s="21">
        <f t="shared" si="94"/>
        <v>189970</v>
      </c>
      <c r="O121" s="21">
        <f t="shared" si="95"/>
        <v>322809</v>
      </c>
      <c r="P121" s="21">
        <f t="shared" si="97"/>
        <v>314000</v>
      </c>
      <c r="Q121" s="14">
        <f t="shared" si="99"/>
        <v>2907429</v>
      </c>
      <c r="R121" s="122" t="s">
        <v>94</v>
      </c>
      <c r="S121" s="122" t="s">
        <v>94</v>
      </c>
      <c r="T121" s="122" t="s">
        <v>94</v>
      </c>
      <c r="U121" s="30"/>
      <c r="V121" s="30"/>
    </row>
    <row r="122" spans="1:22" x14ac:dyDescent="0.25">
      <c r="A122" s="26">
        <v>121</v>
      </c>
      <c r="B122" s="30" t="s">
        <v>1423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72</v>
      </c>
      <c r="H122" s="30" t="s">
        <v>1101</v>
      </c>
      <c r="I122" s="140">
        <v>44483</v>
      </c>
      <c r="J122" s="30">
        <v>2</v>
      </c>
      <c r="K122" s="30">
        <v>21</v>
      </c>
      <c r="L122" s="30">
        <v>21</v>
      </c>
      <c r="M122" s="23">
        <f>((L122*16500)+(L122*16500)*10%)+8250+((0*150))</f>
        <v>389400</v>
      </c>
      <c r="N122" s="21">
        <f t="shared" ref="N122:N123" si="100">L122*1210</f>
        <v>25410</v>
      </c>
      <c r="O122" s="21">
        <f t="shared" ref="O122:O123" si="101">(L122*2037)+3000</f>
        <v>45777</v>
      </c>
      <c r="P122" s="21">
        <f t="shared" si="97"/>
        <v>42000</v>
      </c>
      <c r="Q122" s="14">
        <f t="shared" ref="Q122:Q123" si="102">SUM(M122:P122)</f>
        <v>502587</v>
      </c>
      <c r="R122" s="122" t="s">
        <v>94</v>
      </c>
      <c r="S122" s="122" t="s">
        <v>94</v>
      </c>
      <c r="T122" s="122" t="s">
        <v>94</v>
      </c>
      <c r="U122" s="30"/>
      <c r="V122" s="30"/>
    </row>
    <row r="123" spans="1:22" x14ac:dyDescent="0.25">
      <c r="A123" s="26">
        <v>122</v>
      </c>
      <c r="B123" s="30" t="s">
        <v>1424</v>
      </c>
      <c r="C123" s="26" t="s">
        <v>29</v>
      </c>
      <c r="D123" s="30" t="s">
        <v>1449</v>
      </c>
      <c r="E123" s="30" t="s">
        <v>23</v>
      </c>
      <c r="F123" s="30" t="s">
        <v>29</v>
      </c>
      <c r="G123" s="30" t="s">
        <v>64</v>
      </c>
      <c r="H123" s="30" t="s">
        <v>1452</v>
      </c>
      <c r="I123" s="140">
        <v>44483</v>
      </c>
      <c r="J123" s="30">
        <v>1</v>
      </c>
      <c r="K123" s="30">
        <v>32</v>
      </c>
      <c r="L123" s="30">
        <v>32</v>
      </c>
      <c r="M123" s="23">
        <f>((L123*14400)+(L123*14400)*10%)+8250+((0*150))</f>
        <v>515130</v>
      </c>
      <c r="N123" s="21">
        <f t="shared" si="100"/>
        <v>38720</v>
      </c>
      <c r="O123" s="21">
        <f t="shared" si="101"/>
        <v>68184</v>
      </c>
      <c r="P123" s="21">
        <f>L123*2100</f>
        <v>67200</v>
      </c>
      <c r="Q123" s="14">
        <f t="shared" si="102"/>
        <v>689234</v>
      </c>
      <c r="R123" s="122" t="s">
        <v>94</v>
      </c>
      <c r="S123" s="122" t="s">
        <v>94</v>
      </c>
      <c r="T123" s="122" t="s">
        <v>94</v>
      </c>
      <c r="U123" s="30"/>
      <c r="V123" s="30"/>
    </row>
    <row r="124" spans="1:22" x14ac:dyDescent="0.25">
      <c r="A124" s="26">
        <v>123</v>
      </c>
      <c r="B124" s="30" t="s">
        <v>1425</v>
      </c>
      <c r="C124" s="26" t="s">
        <v>29</v>
      </c>
      <c r="D124" s="30" t="s">
        <v>1453</v>
      </c>
      <c r="E124" s="30" t="s">
        <v>23</v>
      </c>
      <c r="F124" s="30" t="s">
        <v>29</v>
      </c>
      <c r="G124" s="30" t="s">
        <v>24</v>
      </c>
      <c r="H124" s="30" t="s">
        <v>138</v>
      </c>
      <c r="I124" s="140">
        <v>44483</v>
      </c>
      <c r="J124" s="30">
        <v>3</v>
      </c>
      <c r="K124" s="30">
        <v>114</v>
      </c>
      <c r="L124" s="30">
        <v>114</v>
      </c>
      <c r="M124" s="23">
        <f>((L124*22000)+(L124*22000)*10%)+8250+((L124*150))</f>
        <v>2784150</v>
      </c>
      <c r="N124" s="21">
        <f t="shared" ref="N124:N125" si="103">L124*1210</f>
        <v>137940</v>
      </c>
      <c r="O124" s="21">
        <f t="shared" ref="O124:O125" si="104">(L124*2037)+3000</f>
        <v>235218</v>
      </c>
      <c r="P124" s="21">
        <f>L124*2500</f>
        <v>285000</v>
      </c>
      <c r="Q124" s="14">
        <f t="shared" ref="Q124:Q125" si="105">SUM(M124:P124)</f>
        <v>3442308</v>
      </c>
      <c r="R124" s="122" t="s">
        <v>94</v>
      </c>
      <c r="S124" s="122" t="s">
        <v>94</v>
      </c>
      <c r="T124" s="122" t="s">
        <v>94</v>
      </c>
      <c r="U124" s="30"/>
      <c r="V124" s="30"/>
    </row>
    <row r="125" spans="1:22" x14ac:dyDescent="0.25">
      <c r="A125" s="26">
        <v>124</v>
      </c>
      <c r="B125" s="30" t="s">
        <v>1426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60</v>
      </c>
      <c r="H125" s="30" t="s">
        <v>816</v>
      </c>
      <c r="I125" s="140">
        <v>44483</v>
      </c>
      <c r="J125" s="30">
        <v>2</v>
      </c>
      <c r="K125" s="30">
        <v>19</v>
      </c>
      <c r="L125" s="30">
        <v>24</v>
      </c>
      <c r="M125" s="23">
        <f>((L125*14500)+(L125*14500)*10%)+8250+((0*150))</f>
        <v>391050</v>
      </c>
      <c r="N125" s="21">
        <f t="shared" si="103"/>
        <v>29040</v>
      </c>
      <c r="O125" s="21">
        <f t="shared" si="104"/>
        <v>51888</v>
      </c>
      <c r="P125" s="21">
        <f t="shared" ref="P125:P127" si="106">L125*2000</f>
        <v>48000</v>
      </c>
      <c r="Q125" s="14">
        <f t="shared" si="105"/>
        <v>519978</v>
      </c>
      <c r="R125" s="122" t="s">
        <v>94</v>
      </c>
      <c r="S125" s="122" t="s">
        <v>94</v>
      </c>
      <c r="T125" s="122" t="s">
        <v>94</v>
      </c>
      <c r="U125" s="30"/>
      <c r="V125" s="30"/>
    </row>
    <row r="126" spans="1:22" x14ac:dyDescent="0.25">
      <c r="A126" s="26">
        <v>125</v>
      </c>
      <c r="B126" s="30" t="s">
        <v>1427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24</v>
      </c>
      <c r="H126" s="30" t="s">
        <v>138</v>
      </c>
      <c r="I126" s="140">
        <v>44483</v>
      </c>
      <c r="J126" s="30">
        <v>3</v>
      </c>
      <c r="K126" s="30">
        <v>36</v>
      </c>
      <c r="L126" s="30">
        <v>40</v>
      </c>
      <c r="M126" s="23">
        <f>((L126*22000)+(L126*22000)*10%)+8250+((L126*150))</f>
        <v>982250</v>
      </c>
      <c r="N126" s="21">
        <f t="shared" ref="N126:N127" si="107">L126*1210</f>
        <v>48400</v>
      </c>
      <c r="O126" s="21">
        <f t="shared" ref="O126:O127" si="108">(L126*2037)+3000</f>
        <v>84480</v>
      </c>
      <c r="P126" s="21">
        <f t="shared" si="106"/>
        <v>80000</v>
      </c>
      <c r="Q126" s="14">
        <f t="shared" ref="Q126:Q127" si="109">SUM(M126:P126)</f>
        <v>1195130</v>
      </c>
      <c r="R126" s="122" t="s">
        <v>94</v>
      </c>
      <c r="S126" s="122" t="s">
        <v>94</v>
      </c>
      <c r="T126" s="122" t="s">
        <v>94</v>
      </c>
      <c r="U126" s="30"/>
      <c r="V126" s="30"/>
    </row>
    <row r="127" spans="1:22" x14ac:dyDescent="0.25">
      <c r="A127" s="26">
        <v>126</v>
      </c>
      <c r="B127" s="30" t="s">
        <v>1428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210</v>
      </c>
      <c r="H127" s="30" t="s">
        <v>211</v>
      </c>
      <c r="I127" s="140">
        <v>44483</v>
      </c>
      <c r="J127" s="30">
        <v>2</v>
      </c>
      <c r="K127" s="30">
        <v>32</v>
      </c>
      <c r="L127" s="30">
        <v>32</v>
      </c>
      <c r="M127" s="23">
        <f>((L127*8500)+(L127*8500)*10%)+8250+((0*150))</f>
        <v>307450</v>
      </c>
      <c r="N127" s="21">
        <f t="shared" si="107"/>
        <v>38720</v>
      </c>
      <c r="O127" s="21">
        <f t="shared" si="108"/>
        <v>68184</v>
      </c>
      <c r="P127" s="21">
        <f t="shared" si="106"/>
        <v>64000</v>
      </c>
      <c r="Q127" s="14">
        <f t="shared" si="109"/>
        <v>478354</v>
      </c>
      <c r="R127" s="122" t="s">
        <v>94</v>
      </c>
      <c r="S127" s="122" t="s">
        <v>94</v>
      </c>
      <c r="T127" s="122" t="s">
        <v>94</v>
      </c>
      <c r="U127" s="30"/>
      <c r="V127" s="30"/>
    </row>
    <row r="128" spans="1:22" x14ac:dyDescent="0.25">
      <c r="A128" s="26">
        <v>127</v>
      </c>
      <c r="B128" s="30" t="s">
        <v>1429</v>
      </c>
      <c r="C128" s="26" t="s">
        <v>29</v>
      </c>
      <c r="D128" s="30" t="s">
        <v>1449</v>
      </c>
      <c r="E128" s="30" t="s">
        <v>23</v>
      </c>
      <c r="F128" s="30" t="s">
        <v>29</v>
      </c>
      <c r="G128" s="30" t="s">
        <v>24</v>
      </c>
      <c r="H128" s="30" t="s">
        <v>502</v>
      </c>
      <c r="I128" s="140">
        <v>44483</v>
      </c>
      <c r="J128" s="30">
        <v>2</v>
      </c>
      <c r="K128" s="30">
        <v>85</v>
      </c>
      <c r="L128" s="30">
        <v>85</v>
      </c>
      <c r="M128" s="23">
        <f>((L128*22000)+(L128*22000)*10%)+8250+((L128*150))</f>
        <v>2078000</v>
      </c>
      <c r="N128" s="21">
        <f t="shared" ref="N128:N129" si="110">L128*1210</f>
        <v>102850</v>
      </c>
      <c r="O128" s="21">
        <f t="shared" ref="O128:O129" si="111">(L128*2037)+3000</f>
        <v>176145</v>
      </c>
      <c r="P128" s="21">
        <f>L128*2100</f>
        <v>178500</v>
      </c>
      <c r="Q128" s="14">
        <f t="shared" ref="Q128" si="112">SUM(M128:P128)</f>
        <v>2535495</v>
      </c>
      <c r="R128" s="122" t="s">
        <v>94</v>
      </c>
      <c r="S128" s="122" t="s">
        <v>94</v>
      </c>
      <c r="T128" s="122" t="s">
        <v>94</v>
      </c>
      <c r="U128" s="30"/>
      <c r="V128" s="30"/>
    </row>
    <row r="129" spans="1:22" x14ac:dyDescent="0.25">
      <c r="A129" s="26">
        <v>128</v>
      </c>
      <c r="B129" s="30" t="s">
        <v>1430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171</v>
      </c>
      <c r="H129" s="30" t="s">
        <v>246</v>
      </c>
      <c r="I129" s="140">
        <v>44483</v>
      </c>
      <c r="J129" s="30">
        <v>3</v>
      </c>
      <c r="K129" s="30">
        <v>10</v>
      </c>
      <c r="L129" s="30">
        <v>10</v>
      </c>
      <c r="M129" s="23">
        <f>((L129*12000)+(L129*12000)*10%)+8250+((0*165))</f>
        <v>140250</v>
      </c>
      <c r="N129" s="21">
        <f t="shared" si="110"/>
        <v>12100</v>
      </c>
      <c r="O129" s="21">
        <f t="shared" si="111"/>
        <v>23370</v>
      </c>
      <c r="P129" s="21">
        <f t="shared" ref="P129" si="113">L129*2000</f>
        <v>20000</v>
      </c>
      <c r="Q129" s="14">
        <f t="shared" ref="Q129" si="114">SUM(M129:P129)</f>
        <v>195720</v>
      </c>
      <c r="R129" s="122" t="s">
        <v>94</v>
      </c>
      <c r="S129" s="122" t="s">
        <v>94</v>
      </c>
      <c r="T129" s="122" t="s">
        <v>94</v>
      </c>
      <c r="U129" s="30"/>
      <c r="V129" s="30"/>
    </row>
    <row r="130" spans="1:22" x14ac:dyDescent="0.25">
      <c r="A130" s="26">
        <v>129</v>
      </c>
      <c r="B130" s="30" t="s">
        <v>1431</v>
      </c>
      <c r="C130" s="26" t="s">
        <v>29</v>
      </c>
      <c r="D130" s="30" t="s">
        <v>1449</v>
      </c>
      <c r="E130" s="30" t="s">
        <v>23</v>
      </c>
      <c r="F130" s="30" t="s">
        <v>29</v>
      </c>
      <c r="G130" s="30" t="s">
        <v>184</v>
      </c>
      <c r="H130" s="30" t="s">
        <v>256</v>
      </c>
      <c r="I130" s="140">
        <v>44483</v>
      </c>
      <c r="J130" s="30">
        <v>1</v>
      </c>
      <c r="K130" s="30">
        <v>10</v>
      </c>
      <c r="L130" s="30">
        <v>10</v>
      </c>
      <c r="M130" s="23">
        <f>((L130*14000)+(L130*14000)*10%)+8250+((0*150))</f>
        <v>162250</v>
      </c>
      <c r="N130" s="21">
        <f t="shared" ref="N130" si="115">L130*1210</f>
        <v>12100</v>
      </c>
      <c r="O130" s="21">
        <f t="shared" ref="O130" si="116">(L130*2037)+3000</f>
        <v>23370</v>
      </c>
      <c r="P130" s="21">
        <f>L130*2100</f>
        <v>21000</v>
      </c>
      <c r="Q130" s="14">
        <f t="shared" ref="Q130" si="117">SUM(M130:P130)</f>
        <v>218720</v>
      </c>
      <c r="R130" s="122" t="s">
        <v>94</v>
      </c>
      <c r="S130" s="122" t="s">
        <v>94</v>
      </c>
      <c r="T130" s="122" t="s">
        <v>94</v>
      </c>
      <c r="U130" s="30"/>
      <c r="V130" s="30"/>
    </row>
    <row r="131" spans="1:22" x14ac:dyDescent="0.25">
      <c r="A131" s="26">
        <v>130</v>
      </c>
      <c r="B131" s="30" t="s">
        <v>1432</v>
      </c>
      <c r="C131" s="26" t="s">
        <v>29</v>
      </c>
      <c r="D131" s="30" t="s">
        <v>631</v>
      </c>
      <c r="E131" s="30" t="s">
        <v>23</v>
      </c>
      <c r="F131" s="30" t="s">
        <v>29</v>
      </c>
      <c r="G131" s="30" t="s">
        <v>54</v>
      </c>
      <c r="H131" s="30" t="s">
        <v>242</v>
      </c>
      <c r="I131" s="140">
        <v>44483</v>
      </c>
      <c r="J131" s="30">
        <v>6</v>
      </c>
      <c r="K131" s="30">
        <v>156</v>
      </c>
      <c r="L131" s="30">
        <v>156</v>
      </c>
      <c r="M131" s="23">
        <f>((L131*58500)+(L131*58500)*10%)+8250+((0*150))</f>
        <v>10046850</v>
      </c>
      <c r="N131" s="21">
        <f t="shared" ref="N131:N132" si="118">L131*1210</f>
        <v>188760</v>
      </c>
      <c r="O131" s="21">
        <f t="shared" ref="O131:O132" si="119">(L131*2037)+3000</f>
        <v>320772</v>
      </c>
      <c r="P131" s="21">
        <f t="shared" ref="P131:P135" si="120">L131*500</f>
        <v>78000</v>
      </c>
      <c r="Q131" s="14">
        <f t="shared" ref="Q131" si="121">SUM(M131:P131)</f>
        <v>10634382</v>
      </c>
      <c r="R131" s="122" t="s">
        <v>94</v>
      </c>
      <c r="S131" s="122" t="s">
        <v>94</v>
      </c>
      <c r="T131" s="122" t="s">
        <v>94</v>
      </c>
      <c r="U131" s="30"/>
      <c r="V131" s="30"/>
    </row>
    <row r="132" spans="1:22" x14ac:dyDescent="0.25">
      <c r="A132" s="26">
        <v>131</v>
      </c>
      <c r="B132" s="30" t="s">
        <v>1433</v>
      </c>
      <c r="C132" s="26" t="s">
        <v>29</v>
      </c>
      <c r="D132" s="30" t="s">
        <v>631</v>
      </c>
      <c r="E132" s="30" t="s">
        <v>23</v>
      </c>
      <c r="F132" s="30" t="s">
        <v>29</v>
      </c>
      <c r="G132" s="30" t="s">
        <v>79</v>
      </c>
      <c r="H132" s="30" t="s">
        <v>725</v>
      </c>
      <c r="I132" s="140">
        <v>44483</v>
      </c>
      <c r="J132" s="30">
        <v>4</v>
      </c>
      <c r="K132" s="30">
        <v>55</v>
      </c>
      <c r="L132" s="30">
        <v>55</v>
      </c>
      <c r="M132" s="23">
        <f t="shared" ref="M132" si="122">((L132*15000)+(L132*15000)*10%)+8250+((0*150))</f>
        <v>915750</v>
      </c>
      <c r="N132" s="21">
        <f t="shared" si="118"/>
        <v>66550</v>
      </c>
      <c r="O132" s="21">
        <f t="shared" si="119"/>
        <v>115035</v>
      </c>
      <c r="P132" s="21">
        <f t="shared" si="120"/>
        <v>27500</v>
      </c>
      <c r="Q132" s="14">
        <f t="shared" ref="Q132" si="123">SUM(M132:P132)</f>
        <v>1124835</v>
      </c>
      <c r="R132" s="122" t="s">
        <v>94</v>
      </c>
      <c r="S132" s="122" t="s">
        <v>94</v>
      </c>
      <c r="T132" s="122" t="s">
        <v>94</v>
      </c>
      <c r="U132" s="30"/>
      <c r="V132" s="30"/>
    </row>
    <row r="133" spans="1:22" x14ac:dyDescent="0.25">
      <c r="A133" s="26">
        <v>132</v>
      </c>
      <c r="B133" s="30" t="s">
        <v>1434</v>
      </c>
      <c r="C133" s="26" t="s">
        <v>29</v>
      </c>
      <c r="D133" s="30" t="s">
        <v>631</v>
      </c>
      <c r="E133" s="30" t="s">
        <v>23</v>
      </c>
      <c r="F133" s="30" t="s">
        <v>29</v>
      </c>
      <c r="G133" s="30" t="s">
        <v>281</v>
      </c>
      <c r="H133" s="30" t="s">
        <v>1001</v>
      </c>
      <c r="I133" s="140">
        <v>44483</v>
      </c>
      <c r="J133" s="30">
        <v>11</v>
      </c>
      <c r="K133" s="30">
        <v>210</v>
      </c>
      <c r="L133" s="30">
        <v>210</v>
      </c>
      <c r="M133" s="23">
        <f t="shared" ref="M133:M135" si="124">((L133*14000)+(L133*14000)*10%)+8250+((0*150))</f>
        <v>3242250</v>
      </c>
      <c r="N133" s="21">
        <f t="shared" ref="N133:N136" si="125">L133*1210</f>
        <v>254100</v>
      </c>
      <c r="O133" s="21">
        <f t="shared" ref="O133:O136" si="126">(L133*2037)+3000</f>
        <v>430770</v>
      </c>
      <c r="P133" s="21">
        <f t="shared" si="120"/>
        <v>105000</v>
      </c>
      <c r="Q133" s="14">
        <f t="shared" ref="Q133:Q136" si="127">SUM(M133:P133)</f>
        <v>4032120</v>
      </c>
      <c r="R133" s="122" t="s">
        <v>94</v>
      </c>
      <c r="S133" s="122" t="s">
        <v>94</v>
      </c>
      <c r="T133" s="122" t="s">
        <v>94</v>
      </c>
      <c r="U133" s="30"/>
      <c r="V133" s="30"/>
    </row>
    <row r="134" spans="1:22" x14ac:dyDescent="0.25">
      <c r="A134" s="26">
        <v>133</v>
      </c>
      <c r="B134" s="30" t="s">
        <v>1435</v>
      </c>
      <c r="C134" s="26" t="s">
        <v>29</v>
      </c>
      <c r="D134" s="30" t="s">
        <v>631</v>
      </c>
      <c r="E134" s="30" t="s">
        <v>23</v>
      </c>
      <c r="F134" s="30" t="s">
        <v>29</v>
      </c>
      <c r="G134" s="30" t="s">
        <v>281</v>
      </c>
      <c r="H134" s="30" t="s">
        <v>1001</v>
      </c>
      <c r="I134" s="140">
        <v>44483</v>
      </c>
      <c r="J134" s="30">
        <v>9</v>
      </c>
      <c r="K134" s="30">
        <v>209</v>
      </c>
      <c r="L134" s="30">
        <v>209</v>
      </c>
      <c r="M134" s="23">
        <f t="shared" si="124"/>
        <v>3226850</v>
      </c>
      <c r="N134" s="21">
        <f t="shared" si="125"/>
        <v>252890</v>
      </c>
      <c r="O134" s="21">
        <f t="shared" si="126"/>
        <v>428733</v>
      </c>
      <c r="P134" s="21">
        <f t="shared" si="120"/>
        <v>104500</v>
      </c>
      <c r="Q134" s="14">
        <f t="shared" si="127"/>
        <v>4012973</v>
      </c>
      <c r="R134" s="122" t="s">
        <v>94</v>
      </c>
      <c r="S134" s="122" t="s">
        <v>94</v>
      </c>
      <c r="T134" s="122" t="s">
        <v>94</v>
      </c>
      <c r="U134" s="30"/>
      <c r="V134" s="30"/>
    </row>
    <row r="135" spans="1:22" x14ac:dyDescent="0.25">
      <c r="A135" s="26">
        <v>134</v>
      </c>
      <c r="B135" s="30" t="s">
        <v>1436</v>
      </c>
      <c r="C135" s="26" t="s">
        <v>29</v>
      </c>
      <c r="D135" s="30" t="s">
        <v>631</v>
      </c>
      <c r="E135" s="30" t="s">
        <v>23</v>
      </c>
      <c r="F135" s="30" t="s">
        <v>29</v>
      </c>
      <c r="G135" s="30" t="s">
        <v>281</v>
      </c>
      <c r="H135" s="30" t="s">
        <v>1001</v>
      </c>
      <c r="I135" s="140">
        <v>44483</v>
      </c>
      <c r="J135" s="30">
        <v>7</v>
      </c>
      <c r="K135" s="30">
        <v>210</v>
      </c>
      <c r="L135" s="30">
        <v>210</v>
      </c>
      <c r="M135" s="23">
        <f t="shared" si="124"/>
        <v>3242250</v>
      </c>
      <c r="N135" s="21">
        <f t="shared" si="125"/>
        <v>254100</v>
      </c>
      <c r="O135" s="21">
        <f t="shared" si="126"/>
        <v>430770</v>
      </c>
      <c r="P135" s="21">
        <f t="shared" si="120"/>
        <v>105000</v>
      </c>
      <c r="Q135" s="14">
        <f t="shared" si="127"/>
        <v>4032120</v>
      </c>
      <c r="R135" s="122" t="s">
        <v>94</v>
      </c>
      <c r="S135" s="122" t="s">
        <v>94</v>
      </c>
      <c r="T135" s="122" t="s">
        <v>94</v>
      </c>
      <c r="U135" s="30"/>
      <c r="V135" s="30"/>
    </row>
    <row r="136" spans="1:22" x14ac:dyDescent="0.25">
      <c r="A136" s="26">
        <v>135</v>
      </c>
      <c r="B136" s="30" t="s">
        <v>1437</v>
      </c>
      <c r="C136" s="26" t="s">
        <v>29</v>
      </c>
      <c r="D136" s="30" t="s">
        <v>1449</v>
      </c>
      <c r="E136" s="30" t="s">
        <v>23</v>
      </c>
      <c r="F136" s="30" t="s">
        <v>29</v>
      </c>
      <c r="G136" s="30" t="s">
        <v>112</v>
      </c>
      <c r="H136" s="30" t="s">
        <v>1000</v>
      </c>
      <c r="I136" s="140">
        <v>44483</v>
      </c>
      <c r="J136" s="30">
        <v>1</v>
      </c>
      <c r="K136" s="30">
        <v>24</v>
      </c>
      <c r="L136" s="30">
        <v>24</v>
      </c>
      <c r="M136" s="23">
        <f>((L136*41500)+(L136*41500)*10%)+8250+((L136*150))</f>
        <v>1107450</v>
      </c>
      <c r="N136" s="21">
        <f t="shared" si="125"/>
        <v>29040</v>
      </c>
      <c r="O136" s="21">
        <f t="shared" si="126"/>
        <v>51888</v>
      </c>
      <c r="P136" s="21">
        <f t="shared" ref="P136:P137" si="128">L136*2100</f>
        <v>50400</v>
      </c>
      <c r="Q136" s="14">
        <f t="shared" si="127"/>
        <v>1238778</v>
      </c>
      <c r="R136" s="122" t="s">
        <v>94</v>
      </c>
      <c r="S136" s="122" t="s">
        <v>94</v>
      </c>
      <c r="T136" s="122" t="s">
        <v>94</v>
      </c>
      <c r="U136" s="30"/>
      <c r="V136" s="30"/>
    </row>
    <row r="137" spans="1:22" x14ac:dyDescent="0.25">
      <c r="A137" s="26">
        <v>136</v>
      </c>
      <c r="B137" s="30" t="s">
        <v>1438</v>
      </c>
      <c r="C137" s="26" t="s">
        <v>29</v>
      </c>
      <c r="D137" s="30" t="s">
        <v>1449</v>
      </c>
      <c r="E137" s="30" t="s">
        <v>23</v>
      </c>
      <c r="F137" s="30" t="s">
        <v>29</v>
      </c>
      <c r="G137" s="30" t="s">
        <v>184</v>
      </c>
      <c r="H137" s="30" t="s">
        <v>219</v>
      </c>
      <c r="I137" s="140">
        <v>44483</v>
      </c>
      <c r="J137" s="30">
        <v>3</v>
      </c>
      <c r="K137" s="30">
        <v>88</v>
      </c>
      <c r="L137" s="30">
        <v>88</v>
      </c>
      <c r="M137" s="23">
        <f>((L137*14000)+(L137*14000)*10%)+8250+((0*150))</f>
        <v>1363450</v>
      </c>
      <c r="N137" s="21">
        <f t="shared" ref="N137" si="129">L137*1210</f>
        <v>106480</v>
      </c>
      <c r="O137" s="21">
        <f t="shared" ref="O137" si="130">(L137*2037)+3000</f>
        <v>182256</v>
      </c>
      <c r="P137" s="21">
        <f t="shared" si="128"/>
        <v>184800</v>
      </c>
      <c r="Q137" s="14">
        <f t="shared" ref="Q137" si="131">SUM(M137:P137)</f>
        <v>1836986</v>
      </c>
      <c r="R137" s="122" t="s">
        <v>94</v>
      </c>
      <c r="S137" s="122" t="s">
        <v>94</v>
      </c>
      <c r="T137" s="122" t="s">
        <v>94</v>
      </c>
      <c r="U137" s="30"/>
      <c r="V137" s="30"/>
    </row>
    <row r="138" spans="1:22" x14ac:dyDescent="0.25">
      <c r="A138" s="26">
        <v>137</v>
      </c>
      <c r="B138" s="30" t="s">
        <v>1439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76</v>
      </c>
      <c r="H138" s="30" t="s">
        <v>819</v>
      </c>
      <c r="I138" s="140">
        <v>44483</v>
      </c>
      <c r="J138" s="30">
        <v>4</v>
      </c>
      <c r="K138" s="30">
        <v>24</v>
      </c>
      <c r="L138" s="30">
        <v>25</v>
      </c>
      <c r="M138" s="23">
        <f>((L138*19000)+(L138*19000)*10%)+8250+((L138*150))</f>
        <v>534500</v>
      </c>
      <c r="N138" s="21">
        <f t="shared" ref="N138:N140" si="132">L138*1210</f>
        <v>30250</v>
      </c>
      <c r="O138" s="21">
        <f t="shared" ref="O138:O140" si="133">(L138*2037)+3000</f>
        <v>53925</v>
      </c>
      <c r="P138" s="21">
        <f t="shared" ref="P138" si="134">L138*2000</f>
        <v>50000</v>
      </c>
      <c r="Q138" s="14">
        <f t="shared" ref="Q138:Q140" si="135">SUM(M138:P138)</f>
        <v>668675</v>
      </c>
      <c r="R138" s="122" t="s">
        <v>94</v>
      </c>
      <c r="S138" s="122" t="s">
        <v>94</v>
      </c>
      <c r="T138" s="122" t="s">
        <v>94</v>
      </c>
      <c r="U138" s="30"/>
      <c r="V138" s="30"/>
    </row>
    <row r="139" spans="1:22" x14ac:dyDescent="0.25">
      <c r="A139" s="26">
        <v>138</v>
      </c>
      <c r="B139" s="30" t="s">
        <v>1440</v>
      </c>
      <c r="C139" s="26" t="s">
        <v>29</v>
      </c>
      <c r="D139" s="30" t="s">
        <v>1449</v>
      </c>
      <c r="E139" s="30" t="s">
        <v>23</v>
      </c>
      <c r="F139" s="30" t="s">
        <v>29</v>
      </c>
      <c r="G139" s="30" t="s">
        <v>184</v>
      </c>
      <c r="H139" s="30" t="s">
        <v>219</v>
      </c>
      <c r="I139" s="140">
        <v>44483</v>
      </c>
      <c r="J139" s="30">
        <v>2</v>
      </c>
      <c r="K139" s="30">
        <v>53</v>
      </c>
      <c r="L139" s="30">
        <v>53</v>
      </c>
      <c r="M139" s="23">
        <f>((L139*14000)+(L139*14000)*10%)+8250+((0*150))</f>
        <v>824450</v>
      </c>
      <c r="N139" s="21">
        <f t="shared" si="132"/>
        <v>64130</v>
      </c>
      <c r="O139" s="21">
        <f t="shared" si="133"/>
        <v>110961</v>
      </c>
      <c r="P139" s="21">
        <f>L139*2100</f>
        <v>111300</v>
      </c>
      <c r="Q139" s="14">
        <f t="shared" si="135"/>
        <v>1110841</v>
      </c>
      <c r="R139" s="122" t="s">
        <v>94</v>
      </c>
      <c r="S139" s="122" t="s">
        <v>94</v>
      </c>
      <c r="T139" s="122" t="s">
        <v>94</v>
      </c>
      <c r="U139" s="30"/>
      <c r="V139" s="30"/>
    </row>
    <row r="140" spans="1:22" x14ac:dyDescent="0.25">
      <c r="A140" s="26">
        <v>139</v>
      </c>
      <c r="B140" s="30" t="s">
        <v>1441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45</v>
      </c>
      <c r="H140" s="30" t="s">
        <v>238</v>
      </c>
      <c r="I140" s="140">
        <v>44484</v>
      </c>
      <c r="J140" s="30">
        <v>1</v>
      </c>
      <c r="K140" s="30">
        <v>10</v>
      </c>
      <c r="L140" s="30">
        <v>10</v>
      </c>
      <c r="M140" s="23">
        <f>((L140*35500)+(L140*35500)*10%)+8250+((L140*150))</f>
        <v>400250</v>
      </c>
      <c r="N140" s="21">
        <f t="shared" si="132"/>
        <v>12100</v>
      </c>
      <c r="O140" s="21">
        <f t="shared" si="133"/>
        <v>23370</v>
      </c>
      <c r="P140" s="21">
        <f t="shared" ref="P140:P141" si="136">L140*2000</f>
        <v>20000</v>
      </c>
      <c r="Q140" s="14">
        <f t="shared" si="135"/>
        <v>455720</v>
      </c>
      <c r="R140" s="122" t="s">
        <v>94</v>
      </c>
      <c r="S140" s="122" t="s">
        <v>94</v>
      </c>
      <c r="T140" s="122" t="s">
        <v>94</v>
      </c>
      <c r="U140" s="30"/>
      <c r="V140" s="30"/>
    </row>
    <row r="141" spans="1:22" x14ac:dyDescent="0.25">
      <c r="A141" s="26">
        <v>140</v>
      </c>
      <c r="B141" s="30" t="s">
        <v>1442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112</v>
      </c>
      <c r="H141" s="30" t="s">
        <v>113</v>
      </c>
      <c r="I141" s="140">
        <v>44484</v>
      </c>
      <c r="J141" s="30">
        <v>4</v>
      </c>
      <c r="K141" s="30">
        <v>12</v>
      </c>
      <c r="L141" s="30">
        <v>18</v>
      </c>
      <c r="M141" s="23">
        <f>((L141*41500)+(L141*41500)*10%)+8250+((L141*150))</f>
        <v>832650</v>
      </c>
      <c r="N141" s="21">
        <f t="shared" ref="N141:N144" si="137">L141*1210</f>
        <v>21780</v>
      </c>
      <c r="O141" s="21">
        <f t="shared" ref="O141:O144" si="138">(L141*2037)+3000</f>
        <v>39666</v>
      </c>
      <c r="P141" s="21">
        <f t="shared" si="136"/>
        <v>36000</v>
      </c>
      <c r="Q141" s="14">
        <f t="shared" ref="Q141:Q144" si="139">SUM(M141:P141)</f>
        <v>930096</v>
      </c>
      <c r="R141" s="122" t="s">
        <v>94</v>
      </c>
      <c r="S141" s="122" t="s">
        <v>94</v>
      </c>
      <c r="T141" s="122" t="s">
        <v>94</v>
      </c>
      <c r="U141" s="30"/>
      <c r="V141" s="30"/>
    </row>
    <row r="142" spans="1:22" x14ac:dyDescent="0.25">
      <c r="A142" s="26">
        <v>141</v>
      </c>
      <c r="B142" s="30" t="s">
        <v>1443</v>
      </c>
      <c r="C142" s="26" t="s">
        <v>29</v>
      </c>
      <c r="D142" s="30" t="s">
        <v>1454</v>
      </c>
      <c r="E142" s="30" t="s">
        <v>23</v>
      </c>
      <c r="F142" s="30" t="s">
        <v>29</v>
      </c>
      <c r="G142" s="30" t="s">
        <v>235</v>
      </c>
      <c r="H142" s="30" t="s">
        <v>236</v>
      </c>
      <c r="I142" s="140">
        <v>44484</v>
      </c>
      <c r="J142" s="30">
        <v>4</v>
      </c>
      <c r="K142" s="30">
        <v>22</v>
      </c>
      <c r="L142" s="30">
        <v>40</v>
      </c>
      <c r="M142" s="23">
        <f>((L142*35500)+(L142*35500)*10%)+8250+((L142*165))</f>
        <v>1576850</v>
      </c>
      <c r="N142" s="21">
        <f t="shared" si="137"/>
        <v>48400</v>
      </c>
      <c r="O142" s="21">
        <f t="shared" si="138"/>
        <v>84480</v>
      </c>
      <c r="P142" s="21">
        <f>L142*2500</f>
        <v>100000</v>
      </c>
      <c r="Q142" s="14">
        <f t="shared" si="139"/>
        <v>1809730</v>
      </c>
      <c r="R142" s="122" t="s">
        <v>94</v>
      </c>
      <c r="S142" s="122" t="s">
        <v>94</v>
      </c>
      <c r="T142" s="122" t="s">
        <v>94</v>
      </c>
      <c r="U142" s="30"/>
      <c r="V142" s="30"/>
    </row>
    <row r="143" spans="1:22" x14ac:dyDescent="0.25">
      <c r="A143" s="26">
        <v>142</v>
      </c>
      <c r="B143" s="30" t="s">
        <v>1444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69</v>
      </c>
      <c r="H143" s="30" t="s">
        <v>488</v>
      </c>
      <c r="I143" s="140">
        <v>44484</v>
      </c>
      <c r="J143" s="30">
        <v>4</v>
      </c>
      <c r="K143" s="30">
        <v>33</v>
      </c>
      <c r="L143" s="30">
        <v>35</v>
      </c>
      <c r="M143" s="23">
        <f>((L143*11000)+(L143*11000)*10%)+8250+((0*165))</f>
        <v>431750</v>
      </c>
      <c r="N143" s="21">
        <f t="shared" si="137"/>
        <v>42350</v>
      </c>
      <c r="O143" s="21">
        <f t="shared" si="138"/>
        <v>74295</v>
      </c>
      <c r="P143" s="21">
        <f t="shared" ref="P143" si="140">L143*2000</f>
        <v>70000</v>
      </c>
      <c r="Q143" s="14">
        <f t="shared" si="139"/>
        <v>618395</v>
      </c>
      <c r="R143" s="122" t="s">
        <v>94</v>
      </c>
      <c r="S143" s="122" t="s">
        <v>94</v>
      </c>
      <c r="T143" s="122" t="s">
        <v>94</v>
      </c>
      <c r="U143" s="30"/>
      <c r="V143" s="30"/>
    </row>
    <row r="144" spans="1:22" x14ac:dyDescent="0.25">
      <c r="A144" s="26">
        <v>143</v>
      </c>
      <c r="B144" s="30" t="s">
        <v>1445</v>
      </c>
      <c r="C144" s="26" t="s">
        <v>29</v>
      </c>
      <c r="D144" s="30" t="s">
        <v>1454</v>
      </c>
      <c r="E144" s="30" t="s">
        <v>23</v>
      </c>
      <c r="F144" s="30" t="s">
        <v>29</v>
      </c>
      <c r="G144" s="30" t="s">
        <v>231</v>
      </c>
      <c r="H144" s="30" t="s">
        <v>583</v>
      </c>
      <c r="I144" s="140">
        <v>44485</v>
      </c>
      <c r="J144" s="30">
        <v>1</v>
      </c>
      <c r="K144" s="30">
        <v>5</v>
      </c>
      <c r="L144" s="30">
        <v>10</v>
      </c>
      <c r="M144" s="23">
        <f>((L144*24000)+(L144*24000)*10%)+8250+((0*165))</f>
        <v>272250</v>
      </c>
      <c r="N144" s="21">
        <f t="shared" si="137"/>
        <v>12100</v>
      </c>
      <c r="O144" s="21">
        <f t="shared" si="138"/>
        <v>23370</v>
      </c>
      <c r="P144" s="21">
        <f>L144*2500</f>
        <v>25000</v>
      </c>
      <c r="Q144" s="14">
        <f t="shared" si="139"/>
        <v>332720</v>
      </c>
      <c r="R144" s="122" t="s">
        <v>94</v>
      </c>
      <c r="S144" s="122" t="s">
        <v>94</v>
      </c>
      <c r="T144" s="122" t="s">
        <v>94</v>
      </c>
      <c r="U144" s="30"/>
      <c r="V144" s="30"/>
    </row>
    <row r="145" spans="1:22" x14ac:dyDescent="0.25">
      <c r="A145" s="26">
        <v>144</v>
      </c>
      <c r="B145" s="30" t="s">
        <v>1446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50</v>
      </c>
      <c r="H145" s="30" t="s">
        <v>58</v>
      </c>
      <c r="I145" s="140">
        <v>44485</v>
      </c>
      <c r="J145" s="30">
        <v>1</v>
      </c>
      <c r="K145" s="30">
        <v>10</v>
      </c>
      <c r="L145" s="30">
        <v>10</v>
      </c>
      <c r="M145" s="23">
        <f t="shared" ref="M145:M147" si="141">((L145*31000)+(L145*31000)*10%)+8250+((0*150))</f>
        <v>349250</v>
      </c>
      <c r="N145" s="21">
        <f t="shared" ref="N145:N147" si="142">L145*1210</f>
        <v>12100</v>
      </c>
      <c r="O145" s="21">
        <f t="shared" ref="O145:O147" si="143">(L145*2037)+3000</f>
        <v>23370</v>
      </c>
      <c r="P145" s="21">
        <f t="shared" ref="P145" si="144">L145*2000</f>
        <v>20000</v>
      </c>
      <c r="Q145" s="14">
        <f t="shared" ref="Q145:Q147" si="145">SUM(M145:P145)</f>
        <v>404720</v>
      </c>
      <c r="R145" s="122" t="s">
        <v>94</v>
      </c>
      <c r="S145" s="122" t="s">
        <v>94</v>
      </c>
      <c r="T145" s="122" t="s">
        <v>94</v>
      </c>
      <c r="U145" s="30"/>
      <c r="V145" s="30"/>
    </row>
    <row r="146" spans="1:22" x14ac:dyDescent="0.25">
      <c r="A146" s="26">
        <v>145</v>
      </c>
      <c r="B146" s="30" t="s">
        <v>1447</v>
      </c>
      <c r="C146" s="26" t="s">
        <v>29</v>
      </c>
      <c r="D146" s="30" t="s">
        <v>1455</v>
      </c>
      <c r="E146" s="30" t="s">
        <v>23</v>
      </c>
      <c r="F146" s="30" t="s">
        <v>29</v>
      </c>
      <c r="G146" s="30" t="s">
        <v>50</v>
      </c>
      <c r="H146" s="30" t="s">
        <v>58</v>
      </c>
      <c r="I146" s="140">
        <v>44485</v>
      </c>
      <c r="J146" s="30">
        <v>1</v>
      </c>
      <c r="K146" s="30">
        <v>88</v>
      </c>
      <c r="L146" s="30">
        <v>88</v>
      </c>
      <c r="M146" s="23">
        <f>((L146*46500)+(L146*46500)*10%)+8250+((0*150))</f>
        <v>4509450</v>
      </c>
      <c r="N146" s="21">
        <f t="shared" si="142"/>
        <v>106480</v>
      </c>
      <c r="O146" s="21">
        <f t="shared" si="143"/>
        <v>182256</v>
      </c>
      <c r="P146" s="21">
        <f>L146*2100</f>
        <v>184800</v>
      </c>
      <c r="Q146" s="14">
        <f t="shared" si="145"/>
        <v>4982986</v>
      </c>
      <c r="R146" s="122" t="s">
        <v>94</v>
      </c>
      <c r="S146" s="122" t="s">
        <v>94</v>
      </c>
      <c r="T146" s="122" t="s">
        <v>94</v>
      </c>
      <c r="U146" s="30"/>
      <c r="V146" s="30"/>
    </row>
    <row r="147" spans="1:22" x14ac:dyDescent="0.25">
      <c r="A147" s="26">
        <v>146</v>
      </c>
      <c r="B147" s="30" t="s">
        <v>1448</v>
      </c>
      <c r="C147" s="26" t="s">
        <v>29</v>
      </c>
      <c r="D147" s="30" t="s">
        <v>1455</v>
      </c>
      <c r="E147" s="30" t="s">
        <v>23</v>
      </c>
      <c r="F147" s="30" t="s">
        <v>29</v>
      </c>
      <c r="G147" s="30" t="s">
        <v>50</v>
      </c>
      <c r="H147" s="30" t="s">
        <v>58</v>
      </c>
      <c r="I147" s="140">
        <v>44485</v>
      </c>
      <c r="J147" s="30">
        <v>1</v>
      </c>
      <c r="K147" s="30">
        <v>98</v>
      </c>
      <c r="L147" s="30">
        <v>98</v>
      </c>
      <c r="M147" s="23">
        <f>((L147*46500)+(L147*46500)*10%)+8250+((0*150))</f>
        <v>5020950</v>
      </c>
      <c r="N147" s="21">
        <f t="shared" si="142"/>
        <v>118580</v>
      </c>
      <c r="O147" s="21">
        <f t="shared" si="143"/>
        <v>202626</v>
      </c>
      <c r="P147" s="21">
        <f>L147*2100</f>
        <v>205800</v>
      </c>
      <c r="Q147" s="14">
        <f t="shared" si="145"/>
        <v>5547956</v>
      </c>
      <c r="R147" s="122" t="s">
        <v>94</v>
      </c>
      <c r="S147" s="122" t="s">
        <v>94</v>
      </c>
      <c r="T147" s="122" t="s">
        <v>94</v>
      </c>
      <c r="U147" s="30"/>
      <c r="V147" s="30"/>
    </row>
  </sheetData>
  <autoFilter ref="A1:V147">
    <filterColumn colId="2">
      <filters>
        <filter val="CGK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workbookViewId="0">
      <selection activeCell="A19" sqref="A19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0.5703125" bestFit="1" customWidth="1"/>
  </cols>
  <sheetData>
    <row r="1" spans="1:30" x14ac:dyDescent="0.25">
      <c r="A1" s="247" t="s">
        <v>761</v>
      </c>
      <c r="B1" s="247"/>
      <c r="C1" s="247"/>
      <c r="D1" s="247"/>
      <c r="E1" s="247"/>
      <c r="H1" s="247" t="s">
        <v>762</v>
      </c>
      <c r="I1" s="247"/>
      <c r="J1" s="247"/>
      <c r="K1" s="247"/>
      <c r="L1" s="247"/>
      <c r="N1" s="247" t="s">
        <v>761</v>
      </c>
      <c r="O1" s="247"/>
      <c r="P1" s="247"/>
      <c r="Q1" s="247"/>
      <c r="R1" s="247"/>
      <c r="T1" s="247" t="s">
        <v>892</v>
      </c>
      <c r="U1" s="247"/>
      <c r="V1" s="247"/>
      <c r="W1" s="247"/>
      <c r="X1" s="247"/>
      <c r="Z1" s="247" t="s">
        <v>761</v>
      </c>
      <c r="AA1" s="247"/>
      <c r="AB1" s="247"/>
      <c r="AC1" s="247"/>
      <c r="AD1" s="247"/>
    </row>
    <row r="2" spans="1:30" x14ac:dyDescent="0.25">
      <c r="A2" s="248" t="s">
        <v>763</v>
      </c>
      <c r="B2" s="248"/>
      <c r="C2" s="248"/>
      <c r="D2" s="248"/>
      <c r="E2" s="248"/>
      <c r="H2" s="248" t="s">
        <v>763</v>
      </c>
      <c r="I2" s="248"/>
      <c r="J2" s="248"/>
      <c r="K2" s="248"/>
      <c r="L2" s="248"/>
      <c r="N2" s="248" t="s">
        <v>763</v>
      </c>
      <c r="O2" s="248"/>
      <c r="P2" s="248"/>
      <c r="Q2" s="248"/>
      <c r="R2" s="248"/>
      <c r="T2" s="248" t="s">
        <v>763</v>
      </c>
      <c r="U2" s="248"/>
      <c r="V2" s="248"/>
      <c r="W2" s="248"/>
      <c r="X2" s="248"/>
      <c r="Z2" s="248" t="s">
        <v>763</v>
      </c>
      <c r="AA2" s="248"/>
      <c r="AB2" s="248"/>
      <c r="AC2" s="248"/>
      <c r="AD2" s="248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893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47" t="s">
        <v>772</v>
      </c>
      <c r="C7" s="247"/>
      <c r="D7" s="247"/>
      <c r="E7" s="133">
        <f>SUM(E4:E6)</f>
        <v>791682</v>
      </c>
      <c r="H7" s="39"/>
      <c r="I7" s="247" t="s">
        <v>772</v>
      </c>
      <c r="J7" s="247"/>
      <c r="K7" s="247"/>
      <c r="L7" s="133">
        <f>SUM(L4:L6)</f>
        <v>525598</v>
      </c>
      <c r="N7" s="39"/>
      <c r="O7" s="247" t="s">
        <v>772</v>
      </c>
      <c r="P7" s="247"/>
      <c r="Q7" s="247"/>
      <c r="R7" s="132">
        <f>SUM(R4:R6)</f>
        <v>1825036</v>
      </c>
      <c r="T7" s="39"/>
      <c r="U7" s="247" t="s">
        <v>772</v>
      </c>
      <c r="V7" s="247"/>
      <c r="W7" s="247"/>
      <c r="X7" s="132">
        <f>SUM(X4:X6)</f>
        <v>1557628</v>
      </c>
      <c r="Z7" s="39"/>
      <c r="AA7" s="247" t="s">
        <v>772</v>
      </c>
      <c r="AB7" s="247"/>
      <c r="AC7" s="247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4" t="s">
        <v>774</v>
      </c>
      <c r="R8" s="154" t="s">
        <v>94</v>
      </c>
      <c r="T8" s="154" t="s">
        <v>774</v>
      </c>
      <c r="X8" s="154" t="s">
        <v>94</v>
      </c>
      <c r="Z8" s="154" t="s">
        <v>774</v>
      </c>
      <c r="AD8" s="154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47" t="s">
        <v>1029</v>
      </c>
      <c r="B12" s="247"/>
      <c r="C12" s="247"/>
      <c r="D12" s="247"/>
      <c r="E12" s="247"/>
      <c r="H12" s="247" t="s">
        <v>761</v>
      </c>
      <c r="I12" s="247"/>
      <c r="J12" s="247"/>
      <c r="K12" s="247"/>
      <c r="L12" s="247"/>
    </row>
    <row r="13" spans="1:30" x14ac:dyDescent="0.25">
      <c r="A13" s="248" t="s">
        <v>763</v>
      </c>
      <c r="B13" s="248"/>
      <c r="C13" s="248"/>
      <c r="D13" s="248"/>
      <c r="E13" s="248"/>
      <c r="H13" s="248" t="s">
        <v>763</v>
      </c>
      <c r="I13" s="248"/>
      <c r="J13" s="248"/>
      <c r="K13" s="248"/>
      <c r="L13" s="248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</row>
    <row r="17" spans="1:12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</row>
    <row r="18" spans="1:12" x14ac:dyDescent="0.25">
      <c r="A18" s="39"/>
      <c r="B18" s="247" t="s">
        <v>772</v>
      </c>
      <c r="C18" s="247"/>
      <c r="D18" s="247"/>
      <c r="E18" s="133">
        <f>SUM(E15:E17)</f>
        <v>6114250</v>
      </c>
      <c r="H18" s="39"/>
      <c r="I18" s="247" t="s">
        <v>772</v>
      </c>
      <c r="J18" s="247"/>
      <c r="K18" s="247"/>
      <c r="L18" s="133">
        <f>SUM(L15:L17)</f>
        <v>2031000</v>
      </c>
    </row>
    <row r="19" spans="1:12" x14ac:dyDescent="0.25">
      <c r="A19" s="154" t="s">
        <v>774</v>
      </c>
      <c r="E19" s="154" t="s">
        <v>94</v>
      </c>
      <c r="H19" s="154" t="s">
        <v>774</v>
      </c>
      <c r="L19" s="154" t="s">
        <v>775</v>
      </c>
    </row>
  </sheetData>
  <mergeCells count="21">
    <mergeCell ref="A12:E12"/>
    <mergeCell ref="A13:E13"/>
    <mergeCell ref="B18:D18"/>
    <mergeCell ref="O7:Q7"/>
    <mergeCell ref="U7:W7"/>
    <mergeCell ref="H12:L12"/>
    <mergeCell ref="H13:L13"/>
    <mergeCell ref="I18:K18"/>
    <mergeCell ref="AA7:AC7"/>
    <mergeCell ref="N1:R1"/>
    <mergeCell ref="T1:X1"/>
    <mergeCell ref="Z1:AD1"/>
    <mergeCell ref="N2:R2"/>
    <mergeCell ref="T2:X2"/>
    <mergeCell ref="Z2:AD2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76"/>
  <sheetViews>
    <sheetView workbookViewId="0">
      <selection activeCell="L63" sqref="L63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55" t="s">
        <v>894</v>
      </c>
      <c r="C5" s="255"/>
      <c r="D5" s="255"/>
      <c r="E5" s="255"/>
      <c r="F5" s="255"/>
      <c r="G5" s="255"/>
      <c r="H5" s="255"/>
      <c r="I5" s="255"/>
    </row>
    <row r="6" spans="2:10" x14ac:dyDescent="0.25">
      <c r="B6" s="160" t="s">
        <v>895</v>
      </c>
      <c r="C6" s="160" t="s">
        <v>896</v>
      </c>
      <c r="D6" s="160"/>
      <c r="E6" s="160"/>
      <c r="F6" s="160"/>
      <c r="G6" s="160" t="s">
        <v>897</v>
      </c>
      <c r="H6" s="160" t="s">
        <v>898</v>
      </c>
      <c r="I6" s="160"/>
    </row>
    <row r="7" spans="2:10" ht="15.75" thickBot="1" x14ac:dyDescent="0.3">
      <c r="B7" s="161" t="s">
        <v>899</v>
      </c>
      <c r="C7" s="161" t="s">
        <v>900</v>
      </c>
      <c r="D7" s="161"/>
      <c r="E7" s="161"/>
      <c r="F7" s="161"/>
      <c r="G7" s="161" t="s">
        <v>901</v>
      </c>
      <c r="H7" s="162">
        <v>44404</v>
      </c>
      <c r="I7" s="161"/>
    </row>
    <row r="8" spans="2:10" ht="28.5" customHeight="1" thickBot="1" x14ac:dyDescent="0.3">
      <c r="B8" s="256" t="s">
        <v>902</v>
      </c>
      <c r="C8" s="257"/>
      <c r="D8" s="163" t="s">
        <v>903</v>
      </c>
      <c r="E8" s="163" t="s">
        <v>904</v>
      </c>
      <c r="F8" s="163" t="s">
        <v>905</v>
      </c>
      <c r="G8" s="163" t="s">
        <v>906</v>
      </c>
      <c r="H8" s="163" t="s">
        <v>907</v>
      </c>
      <c r="I8" s="163" t="s">
        <v>908</v>
      </c>
    </row>
    <row r="9" spans="2:10" x14ac:dyDescent="0.25">
      <c r="B9" s="157" t="s">
        <v>913</v>
      </c>
      <c r="C9" s="157" t="s">
        <v>909</v>
      </c>
      <c r="D9" s="158">
        <v>1</v>
      </c>
      <c r="E9" s="159">
        <v>56.25</v>
      </c>
      <c r="F9" s="159">
        <v>45</v>
      </c>
      <c r="G9" s="159">
        <v>56.25</v>
      </c>
      <c r="H9" s="159">
        <v>45</v>
      </c>
      <c r="I9" s="159">
        <v>11.25</v>
      </c>
    </row>
    <row r="10" spans="2:10" x14ac:dyDescent="0.25">
      <c r="B10" s="39" t="s">
        <v>914</v>
      </c>
      <c r="C10" s="39" t="s">
        <v>910</v>
      </c>
      <c r="D10" s="155">
        <v>547</v>
      </c>
      <c r="E10" s="156">
        <v>0.15</v>
      </c>
      <c r="F10" s="156">
        <v>0.1</v>
      </c>
      <c r="G10" s="156">
        <v>82.05</v>
      </c>
      <c r="H10" s="156">
        <v>54.7</v>
      </c>
      <c r="I10" s="156">
        <v>27.349999999999994</v>
      </c>
    </row>
    <row r="11" spans="2:10" x14ac:dyDescent="0.25">
      <c r="B11" s="39" t="s">
        <v>915</v>
      </c>
      <c r="C11" s="39" t="s">
        <v>916</v>
      </c>
      <c r="D11" s="155">
        <v>1</v>
      </c>
      <c r="E11" s="156">
        <v>45</v>
      </c>
      <c r="F11" s="156">
        <v>35</v>
      </c>
      <c r="G11" s="156">
        <v>45</v>
      </c>
      <c r="H11" s="156">
        <v>35</v>
      </c>
      <c r="I11" s="156">
        <v>10</v>
      </c>
    </row>
    <row r="12" spans="2:10" x14ac:dyDescent="0.25">
      <c r="B12" s="39" t="s">
        <v>917</v>
      </c>
      <c r="C12" s="39" t="s">
        <v>916</v>
      </c>
      <c r="D12" s="155">
        <v>1</v>
      </c>
      <c r="E12" s="156">
        <v>31.25</v>
      </c>
      <c r="F12" s="156">
        <v>25</v>
      </c>
      <c r="G12" s="156">
        <v>31.25</v>
      </c>
      <c r="H12" s="156">
        <v>25</v>
      </c>
      <c r="I12" s="156">
        <v>6.25</v>
      </c>
    </row>
    <row r="13" spans="2:10" x14ac:dyDescent="0.25">
      <c r="B13" s="39" t="s">
        <v>918</v>
      </c>
      <c r="C13" s="39" t="s">
        <v>919</v>
      </c>
      <c r="D13" s="155">
        <v>0</v>
      </c>
      <c r="E13" s="156">
        <v>0.5625</v>
      </c>
      <c r="F13" s="156">
        <v>0.44999999999999996</v>
      </c>
      <c r="G13" s="156">
        <v>0</v>
      </c>
      <c r="H13" s="156">
        <v>0</v>
      </c>
      <c r="I13" s="156">
        <v>0</v>
      </c>
      <c r="J13" t="s">
        <v>911</v>
      </c>
    </row>
    <row r="14" spans="2:10" x14ac:dyDescent="0.25">
      <c r="B14" s="39" t="s">
        <v>920</v>
      </c>
      <c r="C14" s="39" t="s">
        <v>916</v>
      </c>
      <c r="D14" s="155">
        <v>1</v>
      </c>
      <c r="E14" s="156">
        <v>25</v>
      </c>
      <c r="F14" s="156">
        <v>20</v>
      </c>
      <c r="G14" s="156">
        <v>25</v>
      </c>
      <c r="H14" s="156">
        <v>20</v>
      </c>
      <c r="I14" s="156">
        <v>5</v>
      </c>
    </row>
    <row r="15" spans="2:10" x14ac:dyDescent="0.25">
      <c r="B15" s="39" t="s">
        <v>921</v>
      </c>
      <c r="C15" s="39" t="s">
        <v>919</v>
      </c>
      <c r="D15" s="155">
        <v>1</v>
      </c>
      <c r="E15" s="156">
        <v>0</v>
      </c>
      <c r="F15" s="156">
        <v>0</v>
      </c>
      <c r="G15" s="156">
        <v>0</v>
      </c>
      <c r="H15" s="156">
        <v>0</v>
      </c>
      <c r="I15" s="156">
        <v>0</v>
      </c>
    </row>
    <row r="16" spans="2:10" x14ac:dyDescent="0.25">
      <c r="B16" s="39" t="s">
        <v>922</v>
      </c>
      <c r="C16" s="39" t="s">
        <v>923</v>
      </c>
      <c r="D16" s="155">
        <v>1</v>
      </c>
      <c r="E16" s="156">
        <v>312.5</v>
      </c>
      <c r="F16" s="156">
        <v>216.66666666666666</v>
      </c>
      <c r="G16" s="156">
        <v>312.5</v>
      </c>
      <c r="H16" s="156">
        <v>216.66666666666666</v>
      </c>
      <c r="I16" s="156">
        <v>95.833333333333343</v>
      </c>
    </row>
    <row r="17" spans="2:9" x14ac:dyDescent="0.25">
      <c r="B17" s="39" t="s">
        <v>924</v>
      </c>
      <c r="C17" s="39" t="s">
        <v>925</v>
      </c>
      <c r="D17" s="155">
        <v>597</v>
      </c>
      <c r="E17" s="156">
        <v>4.5599999999999996</v>
      </c>
      <c r="F17" s="156">
        <v>3.65</v>
      </c>
      <c r="G17" s="156">
        <v>2722.3199999999997</v>
      </c>
      <c r="H17" s="156">
        <v>2179.0499999999997</v>
      </c>
      <c r="I17" s="156">
        <v>543.27</v>
      </c>
    </row>
    <row r="18" spans="2:9" x14ac:dyDescent="0.25">
      <c r="B18" s="39" t="s">
        <v>926</v>
      </c>
      <c r="C18" s="39" t="s">
        <v>923</v>
      </c>
      <c r="D18" s="155">
        <v>1</v>
      </c>
      <c r="E18" s="156">
        <v>331.25</v>
      </c>
      <c r="F18" s="156">
        <v>265</v>
      </c>
      <c r="G18" s="156">
        <v>331.25</v>
      </c>
      <c r="H18" s="156">
        <v>265</v>
      </c>
      <c r="I18" s="156">
        <v>66.25</v>
      </c>
    </row>
    <row r="19" spans="2:9" x14ac:dyDescent="0.25">
      <c r="B19" s="39" t="s">
        <v>927</v>
      </c>
      <c r="C19" s="39" t="s">
        <v>916</v>
      </c>
      <c r="D19" s="155">
        <v>1</v>
      </c>
      <c r="E19" s="156">
        <v>93.75</v>
      </c>
      <c r="F19" s="156">
        <v>75</v>
      </c>
      <c r="G19" s="156">
        <v>93.75</v>
      </c>
      <c r="H19" s="156">
        <v>75</v>
      </c>
      <c r="I19" s="156">
        <v>18.75</v>
      </c>
    </row>
    <row r="20" spans="2:9" x14ac:dyDescent="0.25">
      <c r="B20" s="39" t="s">
        <v>928</v>
      </c>
      <c r="C20" s="39" t="s">
        <v>916</v>
      </c>
      <c r="D20" s="155">
        <v>1</v>
      </c>
      <c r="E20" s="156">
        <v>345</v>
      </c>
      <c r="F20" s="156">
        <v>275</v>
      </c>
      <c r="G20" s="156">
        <v>345</v>
      </c>
      <c r="H20" s="156">
        <v>275</v>
      </c>
      <c r="I20" s="156">
        <v>70</v>
      </c>
    </row>
    <row r="21" spans="2:9" x14ac:dyDescent="0.25">
      <c r="B21" s="39" t="s">
        <v>929</v>
      </c>
      <c r="C21" s="39" t="s">
        <v>925</v>
      </c>
      <c r="D21" s="155">
        <v>597</v>
      </c>
      <c r="E21" s="156">
        <v>0.94</v>
      </c>
      <c r="F21" s="156">
        <v>0.75</v>
      </c>
      <c r="G21" s="156">
        <v>561.17999999999995</v>
      </c>
      <c r="H21" s="156">
        <v>447.75</v>
      </c>
      <c r="I21" s="156">
        <v>113.42999999999995</v>
      </c>
    </row>
    <row r="22" spans="2:9" x14ac:dyDescent="0.25">
      <c r="B22" s="39" t="s">
        <v>930</v>
      </c>
      <c r="C22" s="39" t="s">
        <v>916</v>
      </c>
      <c r="D22" s="155">
        <v>1</v>
      </c>
      <c r="E22" s="156">
        <v>56.25</v>
      </c>
      <c r="F22" s="156">
        <v>45</v>
      </c>
      <c r="G22" s="156">
        <v>56.25</v>
      </c>
      <c r="H22" s="156">
        <v>45</v>
      </c>
      <c r="I22" s="156">
        <v>11.25</v>
      </c>
    </row>
    <row r="23" spans="2:9" x14ac:dyDescent="0.25">
      <c r="B23" s="39" t="s">
        <v>931</v>
      </c>
      <c r="C23" s="39" t="s">
        <v>925</v>
      </c>
      <c r="D23" s="155">
        <v>597</v>
      </c>
      <c r="E23" s="156">
        <v>0.08</v>
      </c>
      <c r="F23" s="156">
        <v>0.06</v>
      </c>
      <c r="G23" s="156">
        <v>47.76</v>
      </c>
      <c r="H23" s="156">
        <v>35.82</v>
      </c>
      <c r="I23" s="156">
        <v>11.939999999999998</v>
      </c>
    </row>
    <row r="24" spans="2:9" x14ac:dyDescent="0.25">
      <c r="B24" s="258" t="s">
        <v>772</v>
      </c>
      <c r="C24" s="259"/>
      <c r="D24" s="259"/>
      <c r="E24" s="259"/>
      <c r="F24" s="260"/>
      <c r="G24" s="164">
        <v>4709.5600000000004</v>
      </c>
      <c r="H24" s="164">
        <v>3718.9866666666667</v>
      </c>
      <c r="I24" s="164">
        <v>990.57333333333327</v>
      </c>
    </row>
    <row r="25" spans="2:9" x14ac:dyDescent="0.25">
      <c r="F25" t="s">
        <v>912</v>
      </c>
    </row>
    <row r="26" spans="2:9" ht="15.75" thickBot="1" x14ac:dyDescent="0.3">
      <c r="F26" t="s">
        <v>912</v>
      </c>
    </row>
    <row r="27" spans="2:9" x14ac:dyDescent="0.25">
      <c r="B27" s="249" t="s">
        <v>942</v>
      </c>
      <c r="C27" s="250"/>
      <c r="D27" s="250"/>
      <c r="E27" s="250"/>
      <c r="F27" s="250"/>
      <c r="G27" s="250"/>
      <c r="H27" s="251"/>
    </row>
    <row r="28" spans="2:9" ht="15.75" thickBot="1" x14ac:dyDescent="0.3">
      <c r="B28" s="266"/>
      <c r="C28" s="267"/>
      <c r="D28" s="267"/>
      <c r="E28" s="267"/>
      <c r="F28" s="267"/>
      <c r="G28" s="267"/>
      <c r="H28" s="268"/>
    </row>
    <row r="29" spans="2:9" ht="15.75" x14ac:dyDescent="0.25">
      <c r="B29" s="261" t="s">
        <v>932</v>
      </c>
      <c r="C29" s="261" t="s">
        <v>933</v>
      </c>
      <c r="D29" s="263" t="s">
        <v>934</v>
      </c>
      <c r="E29" s="263"/>
      <c r="F29" s="263"/>
      <c r="G29" s="263"/>
      <c r="H29" s="264" t="s">
        <v>935</v>
      </c>
    </row>
    <row r="30" spans="2:9" ht="15.75" x14ac:dyDescent="0.25">
      <c r="B30" s="262"/>
      <c r="C30" s="262"/>
      <c r="D30" s="165" t="s">
        <v>936</v>
      </c>
      <c r="E30" s="165" t="s">
        <v>937</v>
      </c>
      <c r="F30" s="165" t="s">
        <v>938</v>
      </c>
      <c r="G30" s="165" t="s">
        <v>937</v>
      </c>
      <c r="H30" s="265"/>
    </row>
    <row r="31" spans="2:9" ht="15.75" x14ac:dyDescent="0.25">
      <c r="B31" s="166" t="s">
        <v>939</v>
      </c>
      <c r="C31" s="167">
        <v>460</v>
      </c>
      <c r="D31" s="168">
        <v>2750000</v>
      </c>
      <c r="E31" s="168"/>
      <c r="F31" s="168">
        <v>1011044</v>
      </c>
      <c r="G31" s="169">
        <f>D31-F31</f>
        <v>1738956</v>
      </c>
      <c r="H31" s="170">
        <f>G31</f>
        <v>1738956</v>
      </c>
    </row>
    <row r="32" spans="2:9" ht="15.75" x14ac:dyDescent="0.25">
      <c r="B32" s="166" t="s">
        <v>940</v>
      </c>
      <c r="C32" s="167">
        <v>460</v>
      </c>
      <c r="D32" s="169">
        <v>23500</v>
      </c>
      <c r="E32" s="169">
        <f>D32*C32</f>
        <v>10810000</v>
      </c>
      <c r="F32" s="169">
        <v>21212</v>
      </c>
      <c r="G32" s="169">
        <f>F32*C32</f>
        <v>9757520</v>
      </c>
      <c r="H32" s="171">
        <f>E32-G32</f>
        <v>1052480</v>
      </c>
    </row>
    <row r="33" spans="2:9" ht="15.75" x14ac:dyDescent="0.25">
      <c r="B33" s="166" t="s">
        <v>941</v>
      </c>
      <c r="C33" s="167">
        <v>460</v>
      </c>
      <c r="D33" s="169">
        <v>400000</v>
      </c>
      <c r="E33" s="169"/>
      <c r="F33" s="172"/>
      <c r="G33" s="172"/>
      <c r="H33" s="171">
        <f>D33</f>
        <v>400000</v>
      </c>
    </row>
    <row r="34" spans="2:9" ht="15.75" x14ac:dyDescent="0.25">
      <c r="B34" s="173"/>
      <c r="C34" s="174"/>
      <c r="D34" s="175"/>
      <c r="E34" s="175"/>
      <c r="F34" s="175"/>
      <c r="G34" s="175"/>
      <c r="H34" s="176">
        <f>SUM(H31:H33)</f>
        <v>3191436</v>
      </c>
    </row>
    <row r="36" spans="2:9" ht="15.75" thickBot="1" x14ac:dyDescent="0.3">
      <c r="G36" s="187"/>
      <c r="H36" s="187"/>
    </row>
    <row r="37" spans="2:9" x14ac:dyDescent="0.25">
      <c r="B37" s="249" t="s">
        <v>1228</v>
      </c>
      <c r="C37" s="250"/>
      <c r="D37" s="250"/>
      <c r="E37" s="251"/>
      <c r="F37" s="186"/>
      <c r="G37" s="186"/>
      <c r="H37" s="186"/>
      <c r="I37" s="187"/>
    </row>
    <row r="38" spans="2:9" x14ac:dyDescent="0.25">
      <c r="B38" s="252"/>
      <c r="C38" s="253"/>
      <c r="D38" s="253"/>
      <c r="E38" s="254"/>
      <c r="F38" s="186"/>
      <c r="G38" s="186"/>
      <c r="H38" s="186"/>
      <c r="I38" s="187"/>
    </row>
    <row r="39" spans="2:9" x14ac:dyDescent="0.25">
      <c r="B39" s="269" t="s">
        <v>932</v>
      </c>
      <c r="C39" s="269" t="s">
        <v>933</v>
      </c>
      <c r="D39" s="270" t="s">
        <v>1230</v>
      </c>
      <c r="E39" s="270" t="s">
        <v>772</v>
      </c>
    </row>
    <row r="40" spans="2:9" x14ac:dyDescent="0.25">
      <c r="B40" s="269"/>
      <c r="C40" s="269"/>
      <c r="D40" s="270"/>
      <c r="E40" s="270"/>
    </row>
    <row r="41" spans="2:9" x14ac:dyDescent="0.25">
      <c r="B41" s="39" t="s">
        <v>1229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913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47" t="s">
        <v>772</v>
      </c>
      <c r="C43" s="247"/>
      <c r="D43" s="247"/>
      <c r="E43" s="188">
        <f>SUM(E41:E42)</f>
        <v>2106000</v>
      </c>
    </row>
    <row r="45" spans="2:9" x14ac:dyDescent="0.25">
      <c r="B45" t="s">
        <v>1231</v>
      </c>
      <c r="E45" s="134">
        <v>1485000</v>
      </c>
    </row>
    <row r="47" spans="2:9" x14ac:dyDescent="0.25">
      <c r="B47" t="s">
        <v>1232</v>
      </c>
      <c r="E47" s="189">
        <f>E43-E45</f>
        <v>621000</v>
      </c>
    </row>
    <row r="50" spans="2:7" x14ac:dyDescent="0.25">
      <c r="B50" s="247" t="s">
        <v>1233</v>
      </c>
      <c r="C50" s="247"/>
      <c r="D50" s="247"/>
      <c r="E50" s="247"/>
      <c r="F50" s="247"/>
      <c r="G50" s="247"/>
    </row>
    <row r="51" spans="2:7" x14ac:dyDescent="0.25">
      <c r="B51" s="185" t="s">
        <v>1234</v>
      </c>
      <c r="C51" s="190" t="s">
        <v>1235</v>
      </c>
      <c r="D51" s="185" t="s">
        <v>1236</v>
      </c>
      <c r="E51" s="185" t="s">
        <v>1237</v>
      </c>
      <c r="F51" s="185" t="s">
        <v>1238</v>
      </c>
      <c r="G51" s="185" t="s">
        <v>772</v>
      </c>
    </row>
    <row r="52" spans="2:7" x14ac:dyDescent="0.25">
      <c r="B52" s="191" t="s">
        <v>1239</v>
      </c>
      <c r="C52" s="132">
        <v>2576</v>
      </c>
      <c r="D52" s="39" t="s">
        <v>925</v>
      </c>
      <c r="E52" s="192">
        <v>8794.6813333333357</v>
      </c>
      <c r="F52" s="192" t="s">
        <v>1240</v>
      </c>
      <c r="G52" s="193">
        <v>45310198.229333349</v>
      </c>
    </row>
    <row r="53" spans="2:7" x14ac:dyDescent="0.25">
      <c r="B53" s="191" t="s">
        <v>1241</v>
      </c>
      <c r="C53" s="132">
        <v>1210</v>
      </c>
      <c r="D53" s="39" t="s">
        <v>925</v>
      </c>
      <c r="E53" s="192">
        <v>8794.6813333333357</v>
      </c>
      <c r="F53" s="192"/>
      <c r="G53" s="194">
        <f t="shared" ref="G53:G55" si="0">C53*E53</f>
        <v>10641564.413333336</v>
      </c>
    </row>
    <row r="54" spans="2:7" x14ac:dyDescent="0.25">
      <c r="B54" s="191" t="s">
        <v>1242</v>
      </c>
      <c r="C54" s="132">
        <v>5500</v>
      </c>
      <c r="D54" s="39" t="s">
        <v>925</v>
      </c>
      <c r="E54" s="192">
        <v>8794.6813333333357</v>
      </c>
      <c r="F54" s="192"/>
      <c r="G54" s="194">
        <f t="shared" si="0"/>
        <v>48370747.333333343</v>
      </c>
    </row>
    <row r="55" spans="2:7" x14ac:dyDescent="0.25">
      <c r="B55" s="191" t="s">
        <v>1243</v>
      </c>
      <c r="C55" s="132">
        <v>1000</v>
      </c>
      <c r="D55" s="39" t="s">
        <v>925</v>
      </c>
      <c r="E55" s="192">
        <v>8794.6813333333357</v>
      </c>
      <c r="F55" s="192"/>
      <c r="G55" s="194">
        <f t="shared" si="0"/>
        <v>8794681.3333333358</v>
      </c>
    </row>
    <row r="56" spans="2:7" x14ac:dyDescent="0.25">
      <c r="B56" s="191" t="s">
        <v>1244</v>
      </c>
      <c r="C56" s="132">
        <v>15000000</v>
      </c>
      <c r="D56" s="39" t="s">
        <v>1245</v>
      </c>
      <c r="E56" s="195"/>
      <c r="F56" s="195"/>
      <c r="G56" s="193">
        <f>C56</f>
        <v>15000000</v>
      </c>
    </row>
    <row r="57" spans="2:7" x14ac:dyDescent="0.25">
      <c r="B57" s="191" t="s">
        <v>1246</v>
      </c>
      <c r="C57" s="132">
        <v>500000</v>
      </c>
      <c r="D57" s="39" t="s">
        <v>1247</v>
      </c>
      <c r="E57" s="195"/>
      <c r="F57" s="195"/>
      <c r="G57" s="193">
        <f>C57</f>
        <v>500000</v>
      </c>
    </row>
    <row r="58" spans="2:7" x14ac:dyDescent="0.25">
      <c r="B58" s="191" t="s">
        <v>772</v>
      </c>
      <c r="C58" s="132"/>
      <c r="D58" s="39"/>
      <c r="E58" s="195"/>
      <c r="F58" s="196"/>
      <c r="G58" s="197">
        <f>SUM(G52:G57)</f>
        <v>128617191.30933335</v>
      </c>
    </row>
    <row r="59" spans="2:7" x14ac:dyDescent="0.25">
      <c r="B59" s="191" t="s">
        <v>1248</v>
      </c>
      <c r="C59" s="39"/>
      <c r="D59" s="39"/>
      <c r="E59" s="39"/>
      <c r="F59" s="39"/>
      <c r="G59" s="193">
        <f>G58*10%</f>
        <v>12861719.130933337</v>
      </c>
    </row>
    <row r="60" spans="2:7" x14ac:dyDescent="0.25">
      <c r="B60" s="191" t="s">
        <v>1249</v>
      </c>
      <c r="C60" s="39"/>
      <c r="D60" s="39"/>
      <c r="E60" s="39"/>
      <c r="F60" s="39"/>
      <c r="G60" s="198">
        <f>SUM(G58:G59)</f>
        <v>141478910.4402667</v>
      </c>
    </row>
    <row r="61" spans="2:7" x14ac:dyDescent="0.25">
      <c r="B61" s="154"/>
      <c r="G61" s="199"/>
    </row>
    <row r="62" spans="2:7" x14ac:dyDescent="0.25">
      <c r="B62" s="191" t="s">
        <v>1250</v>
      </c>
      <c r="E62" s="200"/>
      <c r="F62" s="200"/>
      <c r="G62" s="198">
        <v>37416831</v>
      </c>
    </row>
    <row r="63" spans="2:7" x14ac:dyDescent="0.25">
      <c r="B63" s="191" t="s">
        <v>1251</v>
      </c>
      <c r="G63" s="198">
        <f>G60-G62</f>
        <v>104062079.4402667</v>
      </c>
    </row>
    <row r="66" spans="2:8" ht="30" x14ac:dyDescent="0.25">
      <c r="B66" s="201" t="s">
        <v>0</v>
      </c>
      <c r="C66" s="201" t="s">
        <v>902</v>
      </c>
      <c r="D66" s="201" t="s">
        <v>1252</v>
      </c>
      <c r="E66" s="202" t="s">
        <v>1253</v>
      </c>
      <c r="F66" s="202" t="s">
        <v>1254</v>
      </c>
      <c r="G66" s="201" t="s">
        <v>1255</v>
      </c>
      <c r="H66" s="202" t="s">
        <v>1256</v>
      </c>
    </row>
    <row r="67" spans="2:8" x14ac:dyDescent="0.25">
      <c r="B67" s="195">
        <v>1</v>
      </c>
      <c r="C67" s="39" t="s">
        <v>1257</v>
      </c>
      <c r="D67" s="203">
        <v>578</v>
      </c>
      <c r="E67" s="39">
        <v>5293</v>
      </c>
      <c r="F67" s="39" t="s">
        <v>1258</v>
      </c>
      <c r="G67" s="204">
        <v>7198.5083333333341</v>
      </c>
      <c r="H67" s="205">
        <f>G67</f>
        <v>7198.5083333333341</v>
      </c>
    </row>
    <row r="68" spans="2:8" ht="30" x14ac:dyDescent="0.25">
      <c r="B68" s="195">
        <v>2</v>
      </c>
      <c r="C68" s="65" t="s">
        <v>1259</v>
      </c>
      <c r="D68" s="203">
        <v>175</v>
      </c>
      <c r="E68" s="39">
        <v>724</v>
      </c>
      <c r="F68" s="39" t="s">
        <v>1260</v>
      </c>
      <c r="G68" s="204">
        <v>1546.1250000000002</v>
      </c>
      <c r="H68" s="205">
        <f t="shared" ref="H68:H71" si="1">G68</f>
        <v>1546.1250000000002</v>
      </c>
    </row>
    <row r="69" spans="2:8" x14ac:dyDescent="0.25">
      <c r="B69" s="195">
        <v>3</v>
      </c>
      <c r="C69" s="39" t="s">
        <v>1261</v>
      </c>
      <c r="D69" s="203">
        <v>16</v>
      </c>
      <c r="E69" s="39">
        <v>64</v>
      </c>
      <c r="F69" s="39" t="s">
        <v>1262</v>
      </c>
      <c r="G69" s="204">
        <v>50.048000000000002</v>
      </c>
      <c r="H69" s="205">
        <f t="shared" si="1"/>
        <v>50.048000000000002</v>
      </c>
    </row>
    <row r="70" spans="2:8" x14ac:dyDescent="0.25">
      <c r="C70" s="39"/>
      <c r="H70" s="205"/>
    </row>
    <row r="71" spans="2:8" x14ac:dyDescent="0.25">
      <c r="C71" s="191" t="s">
        <v>772</v>
      </c>
      <c r="D71" s="206">
        <f>SUM(D67:D69)</f>
        <v>769</v>
      </c>
      <c r="E71" s="191">
        <f>SUM(E67:E69)</f>
        <v>6081</v>
      </c>
      <c r="F71" s="191"/>
      <c r="G71" s="207">
        <v>8794.6813333333357</v>
      </c>
      <c r="H71" s="208">
        <f t="shared" si="1"/>
        <v>8794.6813333333357</v>
      </c>
    </row>
    <row r="72" spans="2:8" x14ac:dyDescent="0.25">
      <c r="E72" s="154"/>
    </row>
    <row r="73" spans="2:8" x14ac:dyDescent="0.25">
      <c r="C73" s="209" t="s">
        <v>1263</v>
      </c>
    </row>
    <row r="74" spans="2:8" x14ac:dyDescent="0.25">
      <c r="C74" s="209" t="s">
        <v>1264</v>
      </c>
    </row>
    <row r="75" spans="2:8" x14ac:dyDescent="0.25">
      <c r="C75" s="210" t="s">
        <v>1265</v>
      </c>
    </row>
    <row r="76" spans="2:8" x14ac:dyDescent="0.25">
      <c r="C76" s="210" t="s">
        <v>1266</v>
      </c>
    </row>
  </sheetData>
  <mergeCells count="15"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tabSelected="1" topLeftCell="A331" zoomScaleNormal="100" workbookViewId="0">
      <selection activeCell="M352" sqref="M352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4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6384" width="9.140625" style="79"/>
  </cols>
  <sheetData>
    <row r="1" spans="1:13" ht="27" x14ac:dyDescent="0.35">
      <c r="A1" s="271" t="s">
        <v>822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72" t="s">
        <v>772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142">
        <f>SUM(M3:M3)</f>
        <v>5432305.2000000002</v>
      </c>
    </row>
    <row r="7" spans="1:13" ht="27" x14ac:dyDescent="0.35">
      <c r="A7" s="271" t="s">
        <v>962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791</v>
      </c>
      <c r="C10" s="26" t="s">
        <v>29</v>
      </c>
      <c r="D10" s="30" t="s">
        <v>815</v>
      </c>
      <c r="E10" s="30" t="s">
        <v>23</v>
      </c>
      <c r="F10" s="30" t="s">
        <v>29</v>
      </c>
      <c r="G10" s="30" t="s">
        <v>24</v>
      </c>
      <c r="H10" s="30" t="s">
        <v>58</v>
      </c>
      <c r="I10" s="36">
        <v>44427</v>
      </c>
      <c r="J10" s="30">
        <v>11</v>
      </c>
      <c r="K10" s="30">
        <v>84</v>
      </c>
      <c r="L10" s="30">
        <v>102</v>
      </c>
      <c r="M10" s="21">
        <v>2939874</v>
      </c>
    </row>
    <row r="11" spans="1:13" x14ac:dyDescent="0.25">
      <c r="A11" s="26">
        <v>3</v>
      </c>
      <c r="B11" s="30" t="s">
        <v>793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60</v>
      </c>
      <c r="H11" s="30" t="s">
        <v>816</v>
      </c>
      <c r="I11" s="36">
        <v>44427</v>
      </c>
      <c r="J11" s="30">
        <v>6</v>
      </c>
      <c r="K11" s="30">
        <v>16</v>
      </c>
      <c r="L11" s="30">
        <v>18</v>
      </c>
      <c r="M11" s="21">
        <v>376596</v>
      </c>
    </row>
    <row r="12" spans="1:13" x14ac:dyDescent="0.25">
      <c r="A12" s="26">
        <v>4</v>
      </c>
      <c r="B12" s="30" t="s">
        <v>794</v>
      </c>
      <c r="C12" s="26" t="s">
        <v>29</v>
      </c>
      <c r="D12" s="30" t="s">
        <v>815</v>
      </c>
      <c r="E12" s="30" t="s">
        <v>23</v>
      </c>
      <c r="F12" s="30" t="s">
        <v>29</v>
      </c>
      <c r="G12" s="30" t="s">
        <v>231</v>
      </c>
      <c r="H12" s="30" t="s">
        <v>638</v>
      </c>
      <c r="I12" s="36">
        <v>44427</v>
      </c>
      <c r="J12" s="30">
        <v>5</v>
      </c>
      <c r="K12" s="30">
        <v>40</v>
      </c>
      <c r="L12" s="30">
        <v>40</v>
      </c>
      <c r="M12" s="21">
        <v>1241130</v>
      </c>
    </row>
    <row r="13" spans="1:13" x14ac:dyDescent="0.25">
      <c r="A13" s="26">
        <v>5</v>
      </c>
      <c r="B13" s="30" t="s">
        <v>795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210</v>
      </c>
      <c r="H13" s="30" t="s">
        <v>516</v>
      </c>
      <c r="I13" s="36">
        <v>44427</v>
      </c>
      <c r="J13" s="30">
        <v>3</v>
      </c>
      <c r="K13" s="30">
        <v>12</v>
      </c>
      <c r="L13" s="30">
        <v>19</v>
      </c>
      <c r="M13" s="21">
        <v>271493</v>
      </c>
    </row>
    <row r="14" spans="1:13" x14ac:dyDescent="0.25">
      <c r="A14" s="26">
        <v>6</v>
      </c>
      <c r="B14" s="30" t="s">
        <v>797</v>
      </c>
      <c r="C14" s="26" t="s">
        <v>29</v>
      </c>
      <c r="D14" s="30" t="s">
        <v>815</v>
      </c>
      <c r="E14" s="30" t="s">
        <v>23</v>
      </c>
      <c r="F14" s="30" t="s">
        <v>29</v>
      </c>
      <c r="G14" s="30" t="s">
        <v>171</v>
      </c>
      <c r="H14" s="30" t="s">
        <v>246</v>
      </c>
      <c r="I14" s="36">
        <v>44427</v>
      </c>
      <c r="J14" s="30">
        <v>4</v>
      </c>
      <c r="K14" s="30">
        <v>75</v>
      </c>
      <c r="L14" s="30">
        <v>75</v>
      </c>
      <c r="M14" s="21">
        <v>1327275</v>
      </c>
    </row>
    <row r="15" spans="1:13" x14ac:dyDescent="0.25">
      <c r="A15" s="26">
        <v>7</v>
      </c>
      <c r="B15" s="30" t="s">
        <v>798</v>
      </c>
      <c r="C15" s="26" t="s">
        <v>29</v>
      </c>
      <c r="D15" s="30" t="s">
        <v>815</v>
      </c>
      <c r="E15" s="30" t="s">
        <v>23</v>
      </c>
      <c r="F15" s="30" t="s">
        <v>29</v>
      </c>
      <c r="G15" s="30" t="s">
        <v>184</v>
      </c>
      <c r="H15" s="30" t="s">
        <v>817</v>
      </c>
      <c r="I15" s="36">
        <v>44427</v>
      </c>
      <c r="J15" s="30">
        <v>9</v>
      </c>
      <c r="K15" s="30">
        <v>101</v>
      </c>
      <c r="L15" s="30">
        <v>101</v>
      </c>
      <c r="M15" s="21">
        <v>2005697</v>
      </c>
    </row>
    <row r="16" spans="1:13" x14ac:dyDescent="0.25">
      <c r="A16" s="26">
        <v>8</v>
      </c>
      <c r="B16" s="30" t="s">
        <v>799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241</v>
      </c>
      <c r="H16" s="30" t="s">
        <v>102</v>
      </c>
      <c r="I16" s="36">
        <v>44427</v>
      </c>
      <c r="J16" s="30">
        <v>3</v>
      </c>
      <c r="K16" s="30">
        <v>41</v>
      </c>
      <c r="L16" s="30">
        <v>41</v>
      </c>
      <c r="M16" s="21">
        <v>1436492</v>
      </c>
    </row>
    <row r="17" spans="1:13" x14ac:dyDescent="0.25">
      <c r="A17" s="26">
        <v>9</v>
      </c>
      <c r="B17" s="30" t="s">
        <v>801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263</v>
      </c>
      <c r="H17" s="30" t="s">
        <v>264</v>
      </c>
      <c r="I17" s="36">
        <v>44427</v>
      </c>
      <c r="J17" s="30">
        <v>2</v>
      </c>
      <c r="K17" s="30">
        <v>13</v>
      </c>
      <c r="L17" s="30">
        <v>17</v>
      </c>
      <c r="M17" s="21">
        <v>281499</v>
      </c>
    </row>
    <row r="18" spans="1:13" x14ac:dyDescent="0.25">
      <c r="A18" s="26">
        <v>10</v>
      </c>
      <c r="B18" s="30" t="s">
        <v>804</v>
      </c>
      <c r="C18" s="26" t="s">
        <v>29</v>
      </c>
      <c r="D18" s="30" t="s">
        <v>815</v>
      </c>
      <c r="E18" s="30" t="s">
        <v>23</v>
      </c>
      <c r="F18" s="30" t="s">
        <v>29</v>
      </c>
      <c r="G18" s="30" t="s">
        <v>79</v>
      </c>
      <c r="H18" s="30" t="s">
        <v>654</v>
      </c>
      <c r="I18" s="36">
        <v>44427</v>
      </c>
      <c r="J18" s="30">
        <v>13</v>
      </c>
      <c r="K18" s="30">
        <v>196</v>
      </c>
      <c r="L18" s="30">
        <v>196</v>
      </c>
      <c r="M18" s="21">
        <v>4097262</v>
      </c>
    </row>
    <row r="19" spans="1:13" x14ac:dyDescent="0.25">
      <c r="A19" s="26">
        <v>11</v>
      </c>
      <c r="B19" s="30" t="s">
        <v>805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72</v>
      </c>
      <c r="H19" s="30" t="s">
        <v>73</v>
      </c>
      <c r="I19" s="36">
        <v>44427</v>
      </c>
      <c r="J19" s="30">
        <v>7</v>
      </c>
      <c r="K19" s="30">
        <v>73</v>
      </c>
      <c r="L19" s="30">
        <v>106</v>
      </c>
      <c r="M19" s="21">
        <v>2395932</v>
      </c>
    </row>
    <row r="20" spans="1:13" x14ac:dyDescent="0.25">
      <c r="A20" s="26">
        <v>12</v>
      </c>
      <c r="B20" s="30" t="s">
        <v>806</v>
      </c>
      <c r="C20" s="26" t="s">
        <v>29</v>
      </c>
      <c r="D20" s="30" t="s">
        <v>815</v>
      </c>
      <c r="E20" s="30" t="s">
        <v>23</v>
      </c>
      <c r="F20" s="30" t="s">
        <v>29</v>
      </c>
      <c r="G20" s="30" t="s">
        <v>713</v>
      </c>
      <c r="H20" s="30" t="s">
        <v>714</v>
      </c>
      <c r="I20" s="36">
        <v>44427</v>
      </c>
      <c r="J20" s="30">
        <v>2</v>
      </c>
      <c r="K20" s="30">
        <v>5</v>
      </c>
      <c r="L20" s="30">
        <v>10</v>
      </c>
      <c r="M20" s="21">
        <v>208720</v>
      </c>
    </row>
    <row r="21" spans="1:13" x14ac:dyDescent="0.25">
      <c r="A21" s="26">
        <v>13</v>
      </c>
      <c r="B21" s="30" t="s">
        <v>807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64</v>
      </c>
      <c r="H21" s="30" t="s">
        <v>818</v>
      </c>
      <c r="I21" s="36">
        <v>44427</v>
      </c>
      <c r="J21" s="30">
        <v>3</v>
      </c>
      <c r="K21" s="30">
        <v>43</v>
      </c>
      <c r="L21" s="30">
        <v>43</v>
      </c>
      <c r="M21" s="21">
        <v>879291</v>
      </c>
    </row>
    <row r="22" spans="1:13" x14ac:dyDescent="0.25">
      <c r="A22" s="26">
        <v>14</v>
      </c>
      <c r="B22" s="30" t="s">
        <v>808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638</v>
      </c>
      <c r="I22" s="36">
        <v>44427</v>
      </c>
      <c r="J22" s="30">
        <v>4</v>
      </c>
      <c r="K22" s="30">
        <v>85</v>
      </c>
      <c r="L22" s="30">
        <v>85</v>
      </c>
      <c r="M22" s="21">
        <v>1783245</v>
      </c>
    </row>
    <row r="23" spans="1:13" x14ac:dyDescent="0.25">
      <c r="A23" s="26">
        <v>15</v>
      </c>
      <c r="B23" s="30" t="s">
        <v>809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35</v>
      </c>
      <c r="H23" s="30" t="s">
        <v>760</v>
      </c>
      <c r="I23" s="36">
        <v>44427</v>
      </c>
      <c r="J23" s="30">
        <v>1</v>
      </c>
      <c r="K23" s="30">
        <v>7</v>
      </c>
      <c r="L23" s="30">
        <v>10</v>
      </c>
      <c r="M23" s="21">
        <v>164720</v>
      </c>
    </row>
    <row r="24" spans="1:13" x14ac:dyDescent="0.25">
      <c r="A24" s="26">
        <v>16</v>
      </c>
      <c r="B24" s="30" t="s">
        <v>810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76</v>
      </c>
      <c r="H24" s="30" t="s">
        <v>819</v>
      </c>
      <c r="I24" s="36">
        <v>44427</v>
      </c>
      <c r="J24" s="30">
        <v>9</v>
      </c>
      <c r="K24" s="30">
        <v>57</v>
      </c>
      <c r="L24" s="30">
        <v>65</v>
      </c>
      <c r="M24" s="21">
        <v>1663030</v>
      </c>
    </row>
    <row r="25" spans="1:13" x14ac:dyDescent="0.25">
      <c r="A25" s="26">
        <v>17</v>
      </c>
      <c r="B25" s="30" t="s">
        <v>811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69</v>
      </c>
      <c r="H25" s="30" t="s">
        <v>70</v>
      </c>
      <c r="I25" s="36">
        <v>44427</v>
      </c>
      <c r="J25" s="30">
        <v>2</v>
      </c>
      <c r="K25" s="30">
        <v>1</v>
      </c>
      <c r="L25" s="30">
        <v>10</v>
      </c>
      <c r="M25" s="21">
        <v>175720</v>
      </c>
    </row>
    <row r="26" spans="1:13" x14ac:dyDescent="0.25">
      <c r="A26" s="26">
        <v>18</v>
      </c>
      <c r="B26" s="30" t="s">
        <v>812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241</v>
      </c>
      <c r="H26" s="30" t="s">
        <v>102</v>
      </c>
      <c r="I26" s="36">
        <v>44428</v>
      </c>
      <c r="J26" s="30">
        <v>14</v>
      </c>
      <c r="K26" s="30">
        <v>52</v>
      </c>
      <c r="L26" s="30">
        <v>52</v>
      </c>
      <c r="M26" s="21">
        <v>1818874</v>
      </c>
    </row>
    <row r="27" spans="1:13" x14ac:dyDescent="0.25">
      <c r="A27" s="26">
        <v>19</v>
      </c>
      <c r="B27" s="30" t="s">
        <v>820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210</v>
      </c>
      <c r="H27" s="30" t="s">
        <v>516</v>
      </c>
      <c r="I27" s="36">
        <v>44429</v>
      </c>
      <c r="J27" s="30">
        <v>5</v>
      </c>
      <c r="K27" s="30">
        <v>22</v>
      </c>
      <c r="L27" s="30">
        <v>35</v>
      </c>
      <c r="M27" s="21">
        <v>490645</v>
      </c>
    </row>
    <row r="28" spans="1:13" x14ac:dyDescent="0.25">
      <c r="A28" s="26">
        <v>20</v>
      </c>
      <c r="B28" s="30" t="s">
        <v>845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24</v>
      </c>
      <c r="H28" s="30" t="s">
        <v>58</v>
      </c>
      <c r="I28" s="140">
        <v>44432</v>
      </c>
      <c r="J28" s="30">
        <v>6</v>
      </c>
      <c r="K28" s="30">
        <v>57</v>
      </c>
      <c r="L28" s="30">
        <v>57</v>
      </c>
      <c r="M28" s="21">
        <v>1647834</v>
      </c>
    </row>
    <row r="29" spans="1:13" x14ac:dyDescent="0.25">
      <c r="A29" s="26">
        <v>21</v>
      </c>
      <c r="B29" s="30" t="s">
        <v>846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79</v>
      </c>
      <c r="H29" s="30" t="s">
        <v>638</v>
      </c>
      <c r="I29" s="140">
        <v>44432</v>
      </c>
      <c r="J29" s="30">
        <v>10</v>
      </c>
      <c r="K29" s="30">
        <v>124</v>
      </c>
      <c r="L29" s="30">
        <v>124</v>
      </c>
      <c r="M29" s="21">
        <v>2596278</v>
      </c>
    </row>
    <row r="30" spans="1:13" x14ac:dyDescent="0.25">
      <c r="A30" s="26">
        <v>22</v>
      </c>
      <c r="B30" s="30" t="s">
        <v>847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79</v>
      </c>
      <c r="H30" s="30" t="s">
        <v>638</v>
      </c>
      <c r="I30" s="140">
        <v>44432</v>
      </c>
      <c r="J30" s="30">
        <v>7</v>
      </c>
      <c r="K30" s="30">
        <v>153</v>
      </c>
      <c r="L30" s="30">
        <v>153</v>
      </c>
      <c r="M30" s="21">
        <v>3200841</v>
      </c>
    </row>
    <row r="31" spans="1:13" x14ac:dyDescent="0.25">
      <c r="A31" s="26">
        <v>23</v>
      </c>
      <c r="B31" s="30" t="s">
        <v>865</v>
      </c>
      <c r="C31" s="26" t="s">
        <v>29</v>
      </c>
      <c r="D31" s="30" t="s">
        <v>85</v>
      </c>
      <c r="E31" s="30" t="s">
        <v>23</v>
      </c>
      <c r="F31" s="30" t="s">
        <v>29</v>
      </c>
      <c r="G31" s="30" t="s">
        <v>709</v>
      </c>
      <c r="H31" s="30" t="s">
        <v>533</v>
      </c>
      <c r="I31" s="140">
        <v>44435</v>
      </c>
      <c r="J31" s="30">
        <v>1</v>
      </c>
      <c r="K31" s="30">
        <v>12</v>
      </c>
      <c r="L31" s="30">
        <v>13</v>
      </c>
      <c r="M31" s="21">
        <v>525361</v>
      </c>
    </row>
    <row r="32" spans="1:13" x14ac:dyDescent="0.25">
      <c r="A32" s="26">
        <v>24</v>
      </c>
      <c r="B32" s="30" t="s">
        <v>867</v>
      </c>
      <c r="C32" s="26" t="s">
        <v>29</v>
      </c>
      <c r="D32" s="30" t="s">
        <v>85</v>
      </c>
      <c r="E32" s="30" t="s">
        <v>23</v>
      </c>
      <c r="F32" s="30" t="s">
        <v>29</v>
      </c>
      <c r="G32" s="30" t="s">
        <v>24</v>
      </c>
      <c r="H32" s="30" t="s">
        <v>502</v>
      </c>
      <c r="I32" s="140">
        <v>44435</v>
      </c>
      <c r="J32" s="30">
        <v>6</v>
      </c>
      <c r="K32" s="30">
        <v>129</v>
      </c>
      <c r="L32" s="30">
        <v>129</v>
      </c>
      <c r="M32" s="21">
        <v>3715098</v>
      </c>
    </row>
    <row r="33" spans="1:13" x14ac:dyDescent="0.25">
      <c r="A33" s="26">
        <v>25</v>
      </c>
      <c r="B33" s="30" t="s">
        <v>855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713</v>
      </c>
      <c r="H33" s="30" t="s">
        <v>858</v>
      </c>
      <c r="I33" s="140">
        <v>44435</v>
      </c>
      <c r="J33" s="30">
        <v>3</v>
      </c>
      <c r="K33" s="30">
        <v>30</v>
      </c>
      <c r="L33" s="30">
        <v>30</v>
      </c>
      <c r="M33" s="21">
        <v>603660</v>
      </c>
    </row>
    <row r="34" spans="1:13" x14ac:dyDescent="0.25">
      <c r="A34" s="26">
        <v>26</v>
      </c>
      <c r="B34" s="30" t="s">
        <v>856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713</v>
      </c>
      <c r="H34" s="30" t="s">
        <v>858</v>
      </c>
      <c r="I34" s="140">
        <v>44435</v>
      </c>
      <c r="J34" s="30">
        <v>11</v>
      </c>
      <c r="K34" s="30">
        <v>288</v>
      </c>
      <c r="L34" s="30">
        <v>288</v>
      </c>
      <c r="M34" s="21">
        <v>5698386</v>
      </c>
    </row>
    <row r="35" spans="1:13" x14ac:dyDescent="0.25">
      <c r="A35" s="26">
        <v>27</v>
      </c>
      <c r="B35" s="30" t="s">
        <v>875</v>
      </c>
      <c r="C35" s="26" t="s">
        <v>29</v>
      </c>
      <c r="D35" s="30" t="s">
        <v>85</v>
      </c>
      <c r="E35" s="30" t="s">
        <v>23</v>
      </c>
      <c r="F35" s="30" t="s">
        <v>29</v>
      </c>
      <c r="G35" s="30" t="s">
        <v>713</v>
      </c>
      <c r="H35" s="30" t="s">
        <v>714</v>
      </c>
      <c r="I35" s="140">
        <v>44436</v>
      </c>
      <c r="J35" s="30">
        <v>2</v>
      </c>
      <c r="K35" s="30">
        <v>11</v>
      </c>
      <c r="L35" s="30">
        <v>14</v>
      </c>
      <c r="M35" s="21">
        <v>287708</v>
      </c>
    </row>
    <row r="36" spans="1:13" x14ac:dyDescent="0.25">
      <c r="A36" s="26">
        <v>28</v>
      </c>
      <c r="B36" s="30" t="s">
        <v>878</v>
      </c>
      <c r="C36" s="26" t="s">
        <v>29</v>
      </c>
      <c r="D36" s="30" t="s">
        <v>631</v>
      </c>
      <c r="E36" s="30" t="s">
        <v>23</v>
      </c>
      <c r="F36" s="30" t="s">
        <v>29</v>
      </c>
      <c r="G36" s="30" t="s">
        <v>882</v>
      </c>
      <c r="H36" s="30" t="s">
        <v>818</v>
      </c>
      <c r="I36" s="140">
        <v>44436</v>
      </c>
      <c r="J36" s="30">
        <v>1</v>
      </c>
      <c r="K36" s="30">
        <v>4</v>
      </c>
      <c r="L36" s="30">
        <v>10</v>
      </c>
      <c r="M36" s="21">
        <v>420520</v>
      </c>
    </row>
    <row r="37" spans="1:13" x14ac:dyDescent="0.25">
      <c r="A37" s="26">
        <v>29</v>
      </c>
      <c r="B37" s="30" t="s">
        <v>880</v>
      </c>
      <c r="C37" s="26" t="s">
        <v>29</v>
      </c>
      <c r="D37" s="30" t="s">
        <v>85</v>
      </c>
      <c r="E37" s="30" t="s">
        <v>23</v>
      </c>
      <c r="F37" s="30" t="s">
        <v>29</v>
      </c>
      <c r="G37" s="30" t="s">
        <v>713</v>
      </c>
      <c r="H37" s="30" t="s">
        <v>714</v>
      </c>
      <c r="I37" s="140">
        <v>44437</v>
      </c>
      <c r="J37" s="30">
        <v>1</v>
      </c>
      <c r="K37" s="30">
        <v>1</v>
      </c>
      <c r="L37" s="30">
        <v>10</v>
      </c>
      <c r="M37" s="21">
        <v>208720</v>
      </c>
    </row>
    <row r="38" spans="1:13" x14ac:dyDescent="0.25">
      <c r="A38" s="26">
        <v>30</v>
      </c>
      <c r="B38" s="30" t="s">
        <v>887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24</v>
      </c>
      <c r="H38" s="30" t="s">
        <v>58</v>
      </c>
      <c r="I38" s="36">
        <v>44439</v>
      </c>
      <c r="J38" s="30">
        <v>2</v>
      </c>
      <c r="K38" s="30">
        <v>47</v>
      </c>
      <c r="L38" s="30">
        <v>52</v>
      </c>
      <c r="M38" s="21">
        <v>1504274</v>
      </c>
    </row>
    <row r="39" spans="1:13" x14ac:dyDescent="0.25">
      <c r="A39" s="26">
        <v>31</v>
      </c>
      <c r="B39" s="30" t="s">
        <v>888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60</v>
      </c>
      <c r="H39" s="30" t="s">
        <v>61</v>
      </c>
      <c r="I39" s="36">
        <v>44439</v>
      </c>
      <c r="J39" s="30">
        <v>3</v>
      </c>
      <c r="K39" s="30">
        <v>46</v>
      </c>
      <c r="L39" s="30">
        <v>46</v>
      </c>
      <c r="M39" s="21">
        <v>944912</v>
      </c>
    </row>
    <row r="40" spans="1:13" x14ac:dyDescent="0.25">
      <c r="A40" s="26">
        <v>32</v>
      </c>
      <c r="B40" s="30" t="s">
        <v>889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104</v>
      </c>
      <c r="H40" s="30" t="s">
        <v>105</v>
      </c>
      <c r="I40" s="36">
        <v>44439</v>
      </c>
      <c r="J40" s="30">
        <v>1</v>
      </c>
      <c r="K40" s="30">
        <v>5</v>
      </c>
      <c r="L40" s="30">
        <v>10</v>
      </c>
      <c r="M40" s="21">
        <v>441370</v>
      </c>
    </row>
    <row r="41" spans="1:13" x14ac:dyDescent="0.25">
      <c r="A41" s="26">
        <v>33</v>
      </c>
      <c r="B41" s="30" t="s">
        <v>890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76</v>
      </c>
      <c r="H41" s="30" t="s">
        <v>819</v>
      </c>
      <c r="I41" s="36">
        <v>44439</v>
      </c>
      <c r="J41" s="30">
        <v>6</v>
      </c>
      <c r="K41" s="30">
        <v>91</v>
      </c>
      <c r="L41" s="30">
        <v>91</v>
      </c>
      <c r="M41" s="21">
        <v>2323742</v>
      </c>
    </row>
    <row r="42" spans="1:13" x14ac:dyDescent="0.25">
      <c r="A42" s="26">
        <v>34</v>
      </c>
      <c r="B42" s="30" t="s">
        <v>891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171</v>
      </c>
      <c r="H42" s="30" t="s">
        <v>246</v>
      </c>
      <c r="I42" s="36">
        <v>44439</v>
      </c>
      <c r="J42" s="30">
        <v>5</v>
      </c>
      <c r="K42" s="30">
        <v>39</v>
      </c>
      <c r="L42" s="30">
        <v>44</v>
      </c>
      <c r="M42" s="21">
        <v>783318</v>
      </c>
    </row>
    <row r="43" spans="1:13" x14ac:dyDescent="0.25">
      <c r="A43" s="26">
        <v>35</v>
      </c>
      <c r="B43" s="69" t="s">
        <v>860</v>
      </c>
      <c r="C43" s="26" t="s">
        <v>859</v>
      </c>
      <c r="D43" s="69" t="s">
        <v>861</v>
      </c>
      <c r="E43" s="30" t="s">
        <v>23</v>
      </c>
      <c r="F43" s="69" t="s">
        <v>29</v>
      </c>
      <c r="G43" s="69" t="s">
        <v>79</v>
      </c>
      <c r="H43" s="69" t="s">
        <v>862</v>
      </c>
      <c r="I43" s="111">
        <v>44422</v>
      </c>
      <c r="J43" s="69">
        <v>1</v>
      </c>
      <c r="K43" s="69">
        <v>10</v>
      </c>
      <c r="L43" s="141">
        <v>10</v>
      </c>
      <c r="M43" s="21">
        <v>337180</v>
      </c>
    </row>
    <row r="44" spans="1:13" x14ac:dyDescent="0.25">
      <c r="A44" s="272" t="s">
        <v>772</v>
      </c>
      <c r="B44" s="272"/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142">
        <f>SUM(M9:M43)</f>
        <v>49419215</v>
      </c>
    </row>
    <row r="45" spans="1:13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8"/>
    </row>
    <row r="46" spans="1:13" ht="27" x14ac:dyDescent="0.35">
      <c r="A46" s="271" t="s">
        <v>1287</v>
      </c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</row>
    <row r="47" spans="1:13" ht="28.5" x14ac:dyDescent="0.25">
      <c r="A47" s="136" t="s">
        <v>0</v>
      </c>
      <c r="B47" s="40" t="s">
        <v>1</v>
      </c>
      <c r="C47" s="40" t="s">
        <v>2</v>
      </c>
      <c r="D47" s="40" t="s">
        <v>3</v>
      </c>
      <c r="E47" s="40" t="s">
        <v>4</v>
      </c>
      <c r="F47" s="40" t="s">
        <v>5</v>
      </c>
      <c r="G47" s="40" t="s">
        <v>6</v>
      </c>
      <c r="H47" s="40" t="s">
        <v>7</v>
      </c>
      <c r="I47" s="137" t="s">
        <v>8</v>
      </c>
      <c r="J47" s="40" t="s">
        <v>9</v>
      </c>
      <c r="K47" s="40" t="s">
        <v>10</v>
      </c>
      <c r="L47" s="40" t="s">
        <v>11</v>
      </c>
      <c r="M47" s="40" t="s">
        <v>16</v>
      </c>
    </row>
    <row r="48" spans="1:13" x14ac:dyDescent="0.25">
      <c r="A48" s="26">
        <v>1</v>
      </c>
      <c r="B48" s="30" t="s">
        <v>944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210</v>
      </c>
      <c r="H48" s="30" t="s">
        <v>516</v>
      </c>
      <c r="I48" s="36">
        <v>44440</v>
      </c>
      <c r="J48" s="30">
        <v>5</v>
      </c>
      <c r="K48" s="30">
        <v>71</v>
      </c>
      <c r="L48" s="30">
        <v>71</v>
      </c>
      <c r="M48" s="14">
        <v>1047637</v>
      </c>
    </row>
    <row r="49" spans="1:13" x14ac:dyDescent="0.25">
      <c r="A49" s="26">
        <v>2</v>
      </c>
      <c r="B49" s="30" t="s">
        <v>945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184</v>
      </c>
      <c r="H49" s="30" t="s">
        <v>219</v>
      </c>
      <c r="I49" s="36">
        <v>44440</v>
      </c>
      <c r="J49" s="30">
        <v>14</v>
      </c>
      <c r="K49" s="30">
        <v>156</v>
      </c>
      <c r="L49" s="30">
        <v>156</v>
      </c>
      <c r="M49" s="14">
        <v>3232182</v>
      </c>
    </row>
    <row r="50" spans="1:13" x14ac:dyDescent="0.25">
      <c r="A50" s="26">
        <v>3</v>
      </c>
      <c r="B50" s="30" t="s">
        <v>946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713</v>
      </c>
      <c r="H50" s="30" t="s">
        <v>714</v>
      </c>
      <c r="I50" s="36">
        <v>44440</v>
      </c>
      <c r="J50" s="30">
        <v>2</v>
      </c>
      <c r="K50" s="30">
        <v>6</v>
      </c>
      <c r="L50" s="30">
        <v>10</v>
      </c>
      <c r="M50" s="14">
        <v>217720</v>
      </c>
    </row>
    <row r="51" spans="1:13" x14ac:dyDescent="0.25">
      <c r="A51" s="26">
        <v>4</v>
      </c>
      <c r="B51" s="30" t="s">
        <v>947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44440</v>
      </c>
      <c r="J51" s="30">
        <v>3</v>
      </c>
      <c r="K51" s="30">
        <v>38</v>
      </c>
      <c r="L51" s="30">
        <v>38</v>
      </c>
      <c r="M51" s="14">
        <v>2758536</v>
      </c>
    </row>
    <row r="52" spans="1:13" x14ac:dyDescent="0.25">
      <c r="A52" s="26">
        <v>5</v>
      </c>
      <c r="B52" s="30" t="s">
        <v>948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24</v>
      </c>
      <c r="H52" s="30" t="s">
        <v>128</v>
      </c>
      <c r="I52" s="36">
        <v>44440</v>
      </c>
      <c r="J52" s="30">
        <v>9</v>
      </c>
      <c r="K52" s="30">
        <v>125</v>
      </c>
      <c r="L52" s="30">
        <v>125</v>
      </c>
      <c r="M52" s="14">
        <v>3712750</v>
      </c>
    </row>
    <row r="53" spans="1:13" x14ac:dyDescent="0.25">
      <c r="A53" s="26">
        <v>6</v>
      </c>
      <c r="B53" s="30" t="s">
        <v>953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50</v>
      </c>
      <c r="H53" s="30" t="s">
        <v>58</v>
      </c>
      <c r="I53" s="36">
        <v>44442</v>
      </c>
      <c r="J53" s="30">
        <v>2</v>
      </c>
      <c r="K53" s="30">
        <v>27</v>
      </c>
      <c r="L53" s="30">
        <v>27</v>
      </c>
      <c r="M53" s="14">
        <v>1073619</v>
      </c>
    </row>
    <row r="54" spans="1:13" x14ac:dyDescent="0.25">
      <c r="A54" s="26">
        <v>7</v>
      </c>
      <c r="B54" s="30" t="s">
        <v>954</v>
      </c>
      <c r="C54" s="26" t="s">
        <v>29</v>
      </c>
      <c r="D54" s="30" t="s">
        <v>85</v>
      </c>
      <c r="E54" s="30" t="s">
        <v>505</v>
      </c>
      <c r="F54" s="30" t="s">
        <v>29</v>
      </c>
      <c r="G54" s="30" t="s">
        <v>72</v>
      </c>
      <c r="H54" s="30" t="s">
        <v>961</v>
      </c>
      <c r="I54" s="36">
        <v>44442</v>
      </c>
      <c r="J54" s="30">
        <v>7</v>
      </c>
      <c r="K54" s="30">
        <v>149</v>
      </c>
      <c r="L54" s="30">
        <v>149</v>
      </c>
      <c r="M54" s="14">
        <v>3363303</v>
      </c>
    </row>
    <row r="55" spans="1:13" x14ac:dyDescent="0.25">
      <c r="A55" s="26">
        <v>8</v>
      </c>
      <c r="B55" s="30" t="s">
        <v>955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112</v>
      </c>
      <c r="H55" s="30" t="s">
        <v>113</v>
      </c>
      <c r="I55" s="36">
        <v>44442</v>
      </c>
      <c r="J55" s="30">
        <v>3</v>
      </c>
      <c r="K55" s="30">
        <v>43</v>
      </c>
      <c r="L55" s="30">
        <v>49</v>
      </c>
      <c r="M55" s="14">
        <v>2513288</v>
      </c>
    </row>
    <row r="56" spans="1:13" x14ac:dyDescent="0.25">
      <c r="A56" s="26">
        <v>9</v>
      </c>
      <c r="B56" s="30" t="s">
        <v>958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50</v>
      </c>
      <c r="H56" s="30" t="s">
        <v>58</v>
      </c>
      <c r="I56" s="36">
        <v>44443</v>
      </c>
      <c r="J56" s="30">
        <v>2</v>
      </c>
      <c r="K56" s="30">
        <v>30</v>
      </c>
      <c r="L56" s="30">
        <v>30</v>
      </c>
      <c r="M56" s="14">
        <v>1191660</v>
      </c>
    </row>
    <row r="57" spans="1:13" x14ac:dyDescent="0.25">
      <c r="A57" s="26">
        <v>10</v>
      </c>
      <c r="B57" s="30" t="s">
        <v>959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50</v>
      </c>
      <c r="H57" s="30" t="s">
        <v>58</v>
      </c>
      <c r="I57" s="36">
        <v>44444</v>
      </c>
      <c r="J57" s="30">
        <v>2</v>
      </c>
      <c r="K57" s="30">
        <v>30</v>
      </c>
      <c r="L57" s="30">
        <v>30</v>
      </c>
      <c r="M57" s="14">
        <v>1191660</v>
      </c>
    </row>
    <row r="58" spans="1:13" x14ac:dyDescent="0.25">
      <c r="A58" s="26">
        <v>11</v>
      </c>
      <c r="B58" s="30" t="s">
        <v>965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713</v>
      </c>
      <c r="H58" s="30" t="s">
        <v>714</v>
      </c>
      <c r="I58" s="36">
        <v>44446</v>
      </c>
      <c r="J58" s="30">
        <v>2</v>
      </c>
      <c r="K58" s="30">
        <v>5</v>
      </c>
      <c r="L58" s="30">
        <v>10</v>
      </c>
      <c r="M58" s="14">
        <v>217720</v>
      </c>
    </row>
    <row r="59" spans="1:13" x14ac:dyDescent="0.25">
      <c r="A59" s="26">
        <v>12</v>
      </c>
      <c r="B59" s="30" t="s">
        <v>967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112</v>
      </c>
      <c r="H59" s="30" t="s">
        <v>1000</v>
      </c>
      <c r="I59" s="36">
        <v>44446</v>
      </c>
      <c r="J59" s="30">
        <v>2</v>
      </c>
      <c r="K59" s="30">
        <v>4</v>
      </c>
      <c r="L59" s="30">
        <v>10</v>
      </c>
      <c r="M59" s="14">
        <v>521870</v>
      </c>
    </row>
    <row r="60" spans="1:13" x14ac:dyDescent="0.25">
      <c r="A60" s="26">
        <v>13</v>
      </c>
      <c r="B60" s="30" t="s">
        <v>968</v>
      </c>
      <c r="C60" s="26" t="s">
        <v>29</v>
      </c>
      <c r="D60" s="30" t="s">
        <v>815</v>
      </c>
      <c r="E60" s="30" t="s">
        <v>23</v>
      </c>
      <c r="F60" s="30" t="s">
        <v>29</v>
      </c>
      <c r="G60" s="30" t="s">
        <v>79</v>
      </c>
      <c r="H60" s="30" t="s">
        <v>89</v>
      </c>
      <c r="I60" s="36">
        <v>44446</v>
      </c>
      <c r="J60" s="30">
        <v>2</v>
      </c>
      <c r="K60" s="30">
        <v>40</v>
      </c>
      <c r="L60" s="30">
        <v>40</v>
      </c>
      <c r="M60" s="14">
        <v>881130</v>
      </c>
    </row>
    <row r="61" spans="1:13" x14ac:dyDescent="0.25">
      <c r="A61" s="26">
        <v>14</v>
      </c>
      <c r="B61" s="30" t="s">
        <v>969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281</v>
      </c>
      <c r="H61" s="30" t="s">
        <v>1001</v>
      </c>
      <c r="I61" s="36">
        <v>44446</v>
      </c>
      <c r="J61" s="30">
        <v>7</v>
      </c>
      <c r="K61" s="30">
        <v>81</v>
      </c>
      <c r="L61" s="30">
        <v>81</v>
      </c>
      <c r="M61" s="14">
        <v>1683657</v>
      </c>
    </row>
    <row r="62" spans="1:13" x14ac:dyDescent="0.25">
      <c r="A62" s="26">
        <v>15</v>
      </c>
      <c r="B62" s="30" t="s">
        <v>970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</v>
      </c>
      <c r="H62" s="30" t="s">
        <v>138</v>
      </c>
      <c r="I62" s="36">
        <v>44446</v>
      </c>
      <c r="J62" s="30">
        <v>4</v>
      </c>
      <c r="K62" s="30">
        <v>75</v>
      </c>
      <c r="L62" s="30">
        <v>75</v>
      </c>
      <c r="M62" s="14">
        <v>2232150</v>
      </c>
    </row>
    <row r="63" spans="1:13" x14ac:dyDescent="0.25">
      <c r="A63" s="26">
        <v>16</v>
      </c>
      <c r="B63" s="30" t="s">
        <v>971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50</v>
      </c>
      <c r="H63" s="30" t="s">
        <v>58</v>
      </c>
      <c r="I63" s="36">
        <v>44446</v>
      </c>
      <c r="J63" s="30">
        <v>5</v>
      </c>
      <c r="K63" s="30">
        <v>69</v>
      </c>
      <c r="L63" s="30">
        <v>69</v>
      </c>
      <c r="M63" s="14">
        <v>2726193</v>
      </c>
    </row>
    <row r="64" spans="1:13" x14ac:dyDescent="0.25">
      <c r="A64" s="26">
        <v>17</v>
      </c>
      <c r="B64" s="30" t="s">
        <v>973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184</v>
      </c>
      <c r="H64" s="30" t="s">
        <v>219</v>
      </c>
      <c r="I64" s="36">
        <v>44446</v>
      </c>
      <c r="J64" s="30">
        <v>3</v>
      </c>
      <c r="K64" s="30">
        <v>16</v>
      </c>
      <c r="L64" s="30">
        <v>16</v>
      </c>
      <c r="M64" s="14">
        <v>341602</v>
      </c>
    </row>
    <row r="65" spans="1:13" x14ac:dyDescent="0.25">
      <c r="A65" s="26">
        <v>18</v>
      </c>
      <c r="B65" s="30" t="s">
        <v>976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210</v>
      </c>
      <c r="H65" s="30" t="s">
        <v>516</v>
      </c>
      <c r="I65" s="36">
        <v>44446</v>
      </c>
      <c r="J65" s="30">
        <v>2</v>
      </c>
      <c r="K65" s="30">
        <v>5</v>
      </c>
      <c r="L65" s="30">
        <v>10</v>
      </c>
      <c r="M65" s="14">
        <v>157220</v>
      </c>
    </row>
    <row r="66" spans="1:13" x14ac:dyDescent="0.25">
      <c r="A66" s="26">
        <v>19</v>
      </c>
      <c r="B66" s="30" t="s">
        <v>978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210</v>
      </c>
      <c r="H66" s="30" t="s">
        <v>516</v>
      </c>
      <c r="I66" s="36">
        <v>44447</v>
      </c>
      <c r="J66" s="30">
        <v>1</v>
      </c>
      <c r="K66" s="30">
        <v>1</v>
      </c>
      <c r="L66" s="30">
        <v>10</v>
      </c>
      <c r="M66" s="14">
        <v>157220</v>
      </c>
    </row>
    <row r="67" spans="1:13" x14ac:dyDescent="0.25">
      <c r="A67" s="26">
        <v>20</v>
      </c>
      <c r="B67" s="30" t="s">
        <v>980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60</v>
      </c>
      <c r="H67" s="30" t="s">
        <v>816</v>
      </c>
      <c r="I67" s="36">
        <v>44447</v>
      </c>
      <c r="J67" s="30">
        <v>3</v>
      </c>
      <c r="K67" s="30">
        <v>15</v>
      </c>
      <c r="L67" s="30">
        <v>26</v>
      </c>
      <c r="M67" s="14">
        <v>562372</v>
      </c>
    </row>
    <row r="68" spans="1:13" x14ac:dyDescent="0.25">
      <c r="A68" s="26">
        <v>21</v>
      </c>
      <c r="B68" s="30" t="s">
        <v>981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50</v>
      </c>
      <c r="H68" s="30" t="s">
        <v>58</v>
      </c>
      <c r="I68" s="36">
        <v>44447</v>
      </c>
      <c r="J68" s="30">
        <v>4</v>
      </c>
      <c r="K68" s="30">
        <v>43</v>
      </c>
      <c r="L68" s="30">
        <v>43</v>
      </c>
      <c r="M68" s="14">
        <v>1703171</v>
      </c>
    </row>
    <row r="69" spans="1:13" x14ac:dyDescent="0.25">
      <c r="A69" s="26">
        <v>22</v>
      </c>
      <c r="B69" s="30" t="s">
        <v>983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69</v>
      </c>
      <c r="H69" s="30" t="s">
        <v>488</v>
      </c>
      <c r="I69" s="36">
        <v>44447</v>
      </c>
      <c r="J69" s="30">
        <v>2</v>
      </c>
      <c r="K69" s="30">
        <v>2</v>
      </c>
      <c r="L69" s="30">
        <v>10</v>
      </c>
      <c r="M69" s="14">
        <v>184720</v>
      </c>
    </row>
    <row r="70" spans="1:13" x14ac:dyDescent="0.25">
      <c r="A70" s="26">
        <v>23</v>
      </c>
      <c r="B70" s="30" t="s">
        <v>984</v>
      </c>
      <c r="C70" s="26" t="s">
        <v>29</v>
      </c>
      <c r="D70" s="30" t="s">
        <v>85</v>
      </c>
      <c r="E70" s="30" t="s">
        <v>23</v>
      </c>
      <c r="F70" s="30" t="s">
        <v>29</v>
      </c>
      <c r="G70" s="30" t="s">
        <v>115</v>
      </c>
      <c r="H70" s="30" t="s">
        <v>233</v>
      </c>
      <c r="I70" s="36">
        <v>44447</v>
      </c>
      <c r="J70" s="30">
        <v>14</v>
      </c>
      <c r="K70" s="30">
        <v>277</v>
      </c>
      <c r="L70" s="30">
        <v>290</v>
      </c>
      <c r="M70" s="14">
        <v>20571380</v>
      </c>
    </row>
    <row r="71" spans="1:13" x14ac:dyDescent="0.25">
      <c r="A71" s="26">
        <v>24</v>
      </c>
      <c r="B71" s="30" t="s">
        <v>985</v>
      </c>
      <c r="C71" s="26" t="s">
        <v>29</v>
      </c>
      <c r="D71" s="30" t="s">
        <v>85</v>
      </c>
      <c r="E71" s="30" t="s">
        <v>23</v>
      </c>
      <c r="F71" s="30" t="s">
        <v>29</v>
      </c>
      <c r="G71" s="30" t="s">
        <v>115</v>
      </c>
      <c r="H71" s="30" t="s">
        <v>233</v>
      </c>
      <c r="I71" s="36">
        <v>44447</v>
      </c>
      <c r="J71" s="30">
        <v>13</v>
      </c>
      <c r="K71" s="30">
        <v>258</v>
      </c>
      <c r="L71" s="30">
        <v>263</v>
      </c>
      <c r="M71" s="14">
        <v>18657161</v>
      </c>
    </row>
    <row r="72" spans="1:13" x14ac:dyDescent="0.25">
      <c r="A72" s="26">
        <v>25</v>
      </c>
      <c r="B72" s="30" t="s">
        <v>986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24</v>
      </c>
      <c r="H72" s="30" t="s">
        <v>128</v>
      </c>
      <c r="I72" s="36">
        <v>44447</v>
      </c>
      <c r="J72" s="30">
        <v>6</v>
      </c>
      <c r="K72" s="30">
        <v>44</v>
      </c>
      <c r="L72" s="30">
        <v>62</v>
      </c>
      <c r="M72" s="14">
        <v>1847194</v>
      </c>
    </row>
    <row r="73" spans="1:13" x14ac:dyDescent="0.25">
      <c r="A73" s="26">
        <v>26</v>
      </c>
      <c r="B73" s="30" t="s">
        <v>987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281</v>
      </c>
      <c r="H73" s="30" t="s">
        <v>1001</v>
      </c>
      <c r="I73" s="36">
        <v>44447</v>
      </c>
      <c r="J73" s="30">
        <v>2</v>
      </c>
      <c r="K73" s="30">
        <v>5</v>
      </c>
      <c r="L73" s="30">
        <v>10</v>
      </c>
      <c r="M73" s="14">
        <v>217720</v>
      </c>
    </row>
    <row r="74" spans="1:13" x14ac:dyDescent="0.25">
      <c r="A74" s="26">
        <v>27</v>
      </c>
      <c r="B74" s="30" t="s">
        <v>988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184</v>
      </c>
      <c r="H74" s="30" t="s">
        <v>219</v>
      </c>
      <c r="I74" s="36">
        <v>44447</v>
      </c>
      <c r="J74" s="30">
        <v>7</v>
      </c>
      <c r="K74" s="30">
        <v>61</v>
      </c>
      <c r="L74" s="30">
        <v>61</v>
      </c>
      <c r="M74" s="14">
        <v>1270717</v>
      </c>
    </row>
    <row r="75" spans="1:13" x14ac:dyDescent="0.25">
      <c r="A75" s="26">
        <v>28</v>
      </c>
      <c r="B75" s="30" t="s">
        <v>989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713</v>
      </c>
      <c r="H75" s="30" t="s">
        <v>714</v>
      </c>
      <c r="I75" s="36">
        <v>44447</v>
      </c>
      <c r="J75" s="30">
        <v>3</v>
      </c>
      <c r="K75" s="30">
        <v>1</v>
      </c>
      <c r="L75" s="30">
        <v>13</v>
      </c>
      <c r="M75" s="14">
        <v>279661</v>
      </c>
    </row>
    <row r="76" spans="1:13" x14ac:dyDescent="0.25">
      <c r="A76" s="26">
        <v>29</v>
      </c>
      <c r="B76" s="30" t="s">
        <v>990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76</v>
      </c>
      <c r="H76" s="30" t="s">
        <v>819</v>
      </c>
      <c r="I76" s="36">
        <v>44448</v>
      </c>
      <c r="J76" s="30">
        <v>1</v>
      </c>
      <c r="K76" s="30">
        <v>41</v>
      </c>
      <c r="L76" s="30">
        <v>41</v>
      </c>
      <c r="M76" s="14">
        <v>1090042</v>
      </c>
    </row>
    <row r="77" spans="1:13" x14ac:dyDescent="0.25">
      <c r="A77" s="26">
        <v>30</v>
      </c>
      <c r="B77" s="30" t="s">
        <v>991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184</v>
      </c>
      <c r="H77" s="30" t="s">
        <v>724</v>
      </c>
      <c r="I77" s="36">
        <v>44448</v>
      </c>
      <c r="J77" s="30">
        <v>5</v>
      </c>
      <c r="K77" s="30">
        <v>48</v>
      </c>
      <c r="L77" s="30">
        <v>48</v>
      </c>
      <c r="M77" s="14">
        <v>1002306</v>
      </c>
    </row>
    <row r="78" spans="1:13" x14ac:dyDescent="0.25">
      <c r="A78" s="26">
        <v>31</v>
      </c>
      <c r="B78" s="30" t="s">
        <v>992</v>
      </c>
      <c r="C78" s="26" t="s">
        <v>29</v>
      </c>
      <c r="D78" s="30" t="s">
        <v>221</v>
      </c>
      <c r="E78" s="30" t="s">
        <v>23</v>
      </c>
      <c r="F78" s="30" t="s">
        <v>29</v>
      </c>
      <c r="G78" s="30" t="s">
        <v>235</v>
      </c>
      <c r="H78" s="30" t="s">
        <v>236</v>
      </c>
      <c r="I78" s="36">
        <v>44448</v>
      </c>
      <c r="J78" s="30">
        <v>1</v>
      </c>
      <c r="K78" s="30">
        <v>23</v>
      </c>
      <c r="L78" s="30">
        <v>23</v>
      </c>
      <c r="M78" s="14">
        <v>1013176</v>
      </c>
    </row>
    <row r="79" spans="1:13" x14ac:dyDescent="0.25">
      <c r="A79" s="26">
        <v>32</v>
      </c>
      <c r="B79" s="30" t="s">
        <v>993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171</v>
      </c>
      <c r="H79" s="30" t="s">
        <v>735</v>
      </c>
      <c r="I79" s="36">
        <v>44448</v>
      </c>
      <c r="J79" s="30">
        <v>5</v>
      </c>
      <c r="K79" s="30">
        <v>87</v>
      </c>
      <c r="L79" s="30">
        <v>87</v>
      </c>
      <c r="M79" s="14">
        <v>1616139</v>
      </c>
    </row>
    <row r="80" spans="1:13" x14ac:dyDescent="0.25">
      <c r="A80" s="26">
        <v>33</v>
      </c>
      <c r="B80" s="30" t="s">
        <v>995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210</v>
      </c>
      <c r="H80" s="30" t="s">
        <v>1005</v>
      </c>
      <c r="I80" s="36">
        <v>44448</v>
      </c>
      <c r="J80" s="30">
        <v>5</v>
      </c>
      <c r="K80" s="30">
        <v>60</v>
      </c>
      <c r="L80" s="30">
        <v>60</v>
      </c>
      <c r="M80" s="14">
        <v>887070</v>
      </c>
    </row>
    <row r="81" spans="1:13" x14ac:dyDescent="0.25">
      <c r="A81" s="26">
        <v>34</v>
      </c>
      <c r="B81" s="30" t="s">
        <v>996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60</v>
      </c>
      <c r="H81" s="30" t="s">
        <v>816</v>
      </c>
      <c r="I81" s="36">
        <v>44448</v>
      </c>
      <c r="J81" s="30">
        <v>7</v>
      </c>
      <c r="K81" s="30">
        <v>50</v>
      </c>
      <c r="L81" s="30">
        <v>71</v>
      </c>
      <c r="M81" s="14">
        <v>1516237</v>
      </c>
    </row>
    <row r="82" spans="1:13" x14ac:dyDescent="0.25">
      <c r="A82" s="26">
        <v>35</v>
      </c>
      <c r="B82" s="30" t="s">
        <v>998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72</v>
      </c>
      <c r="H82" s="30" t="s">
        <v>1006</v>
      </c>
      <c r="I82" s="36">
        <v>44448</v>
      </c>
      <c r="J82" s="30">
        <v>3</v>
      </c>
      <c r="K82" s="30">
        <v>33</v>
      </c>
      <c r="L82" s="30">
        <v>53</v>
      </c>
      <c r="M82" s="14">
        <v>1251291</v>
      </c>
    </row>
    <row r="83" spans="1:13" x14ac:dyDescent="0.25">
      <c r="A83" s="26">
        <v>36</v>
      </c>
      <c r="B83" s="30" t="s">
        <v>999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50</v>
      </c>
      <c r="H83" s="30" t="s">
        <v>58</v>
      </c>
      <c r="I83" s="36">
        <v>44448</v>
      </c>
      <c r="J83" s="30">
        <v>2</v>
      </c>
      <c r="K83" s="30">
        <v>9</v>
      </c>
      <c r="L83" s="30">
        <v>10</v>
      </c>
      <c r="M83" s="14">
        <v>406370</v>
      </c>
    </row>
    <row r="84" spans="1:13" x14ac:dyDescent="0.25">
      <c r="A84" s="26">
        <v>37</v>
      </c>
      <c r="B84" s="30" t="s">
        <v>1008</v>
      </c>
      <c r="C84" s="26" t="s">
        <v>29</v>
      </c>
      <c r="D84" s="30" t="s">
        <v>617</v>
      </c>
      <c r="E84" s="30" t="s">
        <v>23</v>
      </c>
      <c r="F84" s="30" t="s">
        <v>29</v>
      </c>
      <c r="G84" s="30" t="s">
        <v>618</v>
      </c>
      <c r="H84" s="30" t="s">
        <v>1025</v>
      </c>
      <c r="I84" s="36">
        <v>44449</v>
      </c>
      <c r="J84" s="30">
        <v>1</v>
      </c>
      <c r="K84" s="30">
        <v>20</v>
      </c>
      <c r="L84" s="30">
        <v>20</v>
      </c>
      <c r="M84" s="14">
        <v>233490</v>
      </c>
    </row>
    <row r="85" spans="1:13" x14ac:dyDescent="0.25">
      <c r="A85" s="26">
        <v>38</v>
      </c>
      <c r="B85" s="30" t="s">
        <v>1010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64</v>
      </c>
      <c r="H85" s="30" t="s">
        <v>487</v>
      </c>
      <c r="I85" s="36">
        <v>44449</v>
      </c>
      <c r="J85" s="30">
        <v>3</v>
      </c>
      <c r="K85" s="30">
        <v>26</v>
      </c>
      <c r="L85" s="30">
        <v>26</v>
      </c>
      <c r="M85" s="14">
        <v>559512</v>
      </c>
    </row>
    <row r="86" spans="1:13" x14ac:dyDescent="0.25">
      <c r="A86" s="26">
        <v>39</v>
      </c>
      <c r="B86" s="30" t="s">
        <v>1011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171</v>
      </c>
      <c r="H86" s="30" t="s">
        <v>258</v>
      </c>
      <c r="I86" s="36">
        <v>44449</v>
      </c>
      <c r="J86" s="30">
        <v>4</v>
      </c>
      <c r="K86" s="30">
        <v>14</v>
      </c>
      <c r="L86" s="30">
        <v>14</v>
      </c>
      <c r="M86" s="14">
        <v>269508</v>
      </c>
    </row>
    <row r="87" spans="1:13" x14ac:dyDescent="0.25">
      <c r="A87" s="26">
        <v>40</v>
      </c>
      <c r="B87" s="30" t="s">
        <v>1019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104</v>
      </c>
      <c r="H87" s="30" t="s">
        <v>105</v>
      </c>
      <c r="I87" s="36">
        <v>44449</v>
      </c>
      <c r="J87" s="30">
        <v>1</v>
      </c>
      <c r="K87" s="30">
        <v>4</v>
      </c>
      <c r="L87" s="30">
        <v>14</v>
      </c>
      <c r="M87" s="14">
        <v>626018</v>
      </c>
    </row>
    <row r="88" spans="1:13" x14ac:dyDescent="0.25">
      <c r="A88" s="26">
        <v>41</v>
      </c>
      <c r="B88" s="30" t="s">
        <v>1020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231</v>
      </c>
      <c r="H88" s="30" t="s">
        <v>80</v>
      </c>
      <c r="I88" s="36">
        <v>44449</v>
      </c>
      <c r="J88" s="30">
        <v>3</v>
      </c>
      <c r="K88" s="30">
        <v>32</v>
      </c>
      <c r="L88" s="30">
        <v>32</v>
      </c>
      <c r="M88" s="14">
        <v>1023954</v>
      </c>
    </row>
    <row r="89" spans="1:13" x14ac:dyDescent="0.25">
      <c r="A89" s="26">
        <v>42</v>
      </c>
      <c r="B89" s="30" t="s">
        <v>1021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112</v>
      </c>
      <c r="H89" s="30" t="s">
        <v>1000</v>
      </c>
      <c r="I89" s="36">
        <v>44449</v>
      </c>
      <c r="J89" s="30">
        <v>3</v>
      </c>
      <c r="K89" s="30">
        <v>25</v>
      </c>
      <c r="L89" s="30">
        <v>25</v>
      </c>
      <c r="M89" s="14">
        <v>1283675</v>
      </c>
    </row>
    <row r="90" spans="1:13" x14ac:dyDescent="0.25">
      <c r="A90" s="26">
        <v>43</v>
      </c>
      <c r="B90" s="30" t="s">
        <v>1022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112</v>
      </c>
      <c r="H90" s="30" t="s">
        <v>113</v>
      </c>
      <c r="I90" s="36">
        <v>44449</v>
      </c>
      <c r="J90" s="30">
        <v>1</v>
      </c>
      <c r="K90" s="30">
        <v>4</v>
      </c>
      <c r="L90" s="30">
        <v>10</v>
      </c>
      <c r="M90" s="14">
        <v>520220</v>
      </c>
    </row>
    <row r="91" spans="1:13" x14ac:dyDescent="0.25">
      <c r="A91" s="26">
        <v>44</v>
      </c>
      <c r="B91" s="30" t="s">
        <v>1024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50</v>
      </c>
      <c r="H91" s="30" t="s">
        <v>58</v>
      </c>
      <c r="I91" s="36">
        <v>44450</v>
      </c>
      <c r="J91" s="30">
        <v>4</v>
      </c>
      <c r="K91" s="30">
        <v>22</v>
      </c>
      <c r="L91" s="30">
        <v>31</v>
      </c>
      <c r="M91" s="14">
        <v>1236122</v>
      </c>
    </row>
    <row r="92" spans="1:13" x14ac:dyDescent="0.25">
      <c r="A92" s="26">
        <v>45</v>
      </c>
      <c r="B92" s="30" t="s">
        <v>1031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24</v>
      </c>
      <c r="H92" s="30" t="s">
        <v>93</v>
      </c>
      <c r="I92" s="36">
        <v>44450</v>
      </c>
      <c r="J92" s="30">
        <v>3</v>
      </c>
      <c r="K92" s="30">
        <v>13</v>
      </c>
      <c r="L92" s="30">
        <v>26</v>
      </c>
      <c r="M92" s="14">
        <v>781162</v>
      </c>
    </row>
    <row r="93" spans="1:13" x14ac:dyDescent="0.25">
      <c r="A93" s="26">
        <v>46</v>
      </c>
      <c r="B93" s="30" t="s">
        <v>1033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50</v>
      </c>
      <c r="H93" s="30" t="s">
        <v>58</v>
      </c>
      <c r="I93" s="36">
        <v>44450</v>
      </c>
      <c r="J93" s="30">
        <v>2</v>
      </c>
      <c r="K93" s="30">
        <v>20</v>
      </c>
      <c r="L93" s="30">
        <v>20</v>
      </c>
      <c r="M93" s="14">
        <v>801490</v>
      </c>
    </row>
    <row r="94" spans="1:13" x14ac:dyDescent="0.25">
      <c r="A94" s="26">
        <v>47</v>
      </c>
      <c r="B94" s="30" t="s">
        <v>1034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210</v>
      </c>
      <c r="H94" s="30" t="s">
        <v>1005</v>
      </c>
      <c r="I94" s="36">
        <v>44450</v>
      </c>
      <c r="J94" s="30">
        <v>2</v>
      </c>
      <c r="K94" s="30">
        <v>12</v>
      </c>
      <c r="L94" s="30">
        <v>14</v>
      </c>
      <c r="M94" s="14">
        <v>215608</v>
      </c>
    </row>
    <row r="95" spans="1:13" x14ac:dyDescent="0.25">
      <c r="A95" s="26">
        <v>48</v>
      </c>
      <c r="B95" s="30" t="s">
        <v>1036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263</v>
      </c>
      <c r="H95" s="30" t="s">
        <v>264</v>
      </c>
      <c r="I95" s="36">
        <v>44450</v>
      </c>
      <c r="J95" s="30">
        <v>1</v>
      </c>
      <c r="K95" s="30">
        <v>12</v>
      </c>
      <c r="L95" s="30">
        <v>12</v>
      </c>
      <c r="M95" s="14">
        <v>212814</v>
      </c>
    </row>
    <row r="96" spans="1:13" x14ac:dyDescent="0.25">
      <c r="A96" s="26">
        <v>49</v>
      </c>
      <c r="B96" s="30" t="s">
        <v>1038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112</v>
      </c>
      <c r="H96" s="30" t="s">
        <v>1000</v>
      </c>
      <c r="I96" s="36">
        <v>44450</v>
      </c>
      <c r="J96" s="30">
        <v>2</v>
      </c>
      <c r="K96" s="30">
        <v>11</v>
      </c>
      <c r="L96" s="30">
        <v>11</v>
      </c>
      <c r="M96" s="14">
        <v>572932</v>
      </c>
    </row>
    <row r="97" spans="1:13" x14ac:dyDescent="0.25">
      <c r="A97" s="26">
        <v>50</v>
      </c>
      <c r="B97" s="30" t="s">
        <v>1041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184</v>
      </c>
      <c r="H97" s="30" t="s">
        <v>219</v>
      </c>
      <c r="I97" s="36">
        <v>44450</v>
      </c>
      <c r="J97" s="30">
        <v>9</v>
      </c>
      <c r="K97" s="30">
        <v>123</v>
      </c>
      <c r="L97" s="30">
        <v>123</v>
      </c>
      <c r="M97" s="14">
        <v>2550831</v>
      </c>
    </row>
    <row r="98" spans="1:13" x14ac:dyDescent="0.25">
      <c r="A98" s="26">
        <v>51</v>
      </c>
      <c r="B98" s="30" t="s">
        <v>1042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184</v>
      </c>
      <c r="H98" s="30" t="s">
        <v>219</v>
      </c>
      <c r="I98" s="36">
        <v>44450</v>
      </c>
      <c r="J98" s="30">
        <v>9</v>
      </c>
      <c r="K98" s="30">
        <v>162</v>
      </c>
      <c r="L98" s="30">
        <v>162</v>
      </c>
      <c r="M98" s="14">
        <v>3356064</v>
      </c>
    </row>
    <row r="99" spans="1:13" x14ac:dyDescent="0.25">
      <c r="A99" s="26">
        <v>52</v>
      </c>
      <c r="B99" s="30" t="s">
        <v>1053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210</v>
      </c>
      <c r="H99" s="30" t="s">
        <v>1005</v>
      </c>
      <c r="I99" s="36">
        <v>44453</v>
      </c>
      <c r="J99" s="30">
        <v>4</v>
      </c>
      <c r="K99" s="30">
        <v>50</v>
      </c>
      <c r="L99" s="30">
        <v>50</v>
      </c>
      <c r="M99" s="14">
        <v>741100</v>
      </c>
    </row>
    <row r="100" spans="1:13" x14ac:dyDescent="0.25">
      <c r="A100" s="26">
        <v>53</v>
      </c>
      <c r="B100" s="30" t="s">
        <v>1054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76</v>
      </c>
      <c r="H100" s="30" t="s">
        <v>819</v>
      </c>
      <c r="I100" s="36">
        <v>44453</v>
      </c>
      <c r="J100" s="30">
        <v>3</v>
      </c>
      <c r="K100" s="30">
        <v>90</v>
      </c>
      <c r="L100" s="30">
        <v>90</v>
      </c>
      <c r="M100" s="14">
        <v>2379330</v>
      </c>
    </row>
    <row r="101" spans="1:13" x14ac:dyDescent="0.25">
      <c r="A101" s="26">
        <v>54</v>
      </c>
      <c r="B101" s="30" t="s">
        <v>1055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50</v>
      </c>
      <c r="H101" s="30" t="s">
        <v>58</v>
      </c>
      <c r="I101" s="36">
        <v>44453</v>
      </c>
      <c r="J101" s="30">
        <v>3</v>
      </c>
      <c r="K101" s="30">
        <v>6</v>
      </c>
      <c r="L101" s="30">
        <v>21</v>
      </c>
      <c r="M101" s="14">
        <v>837537</v>
      </c>
    </row>
    <row r="102" spans="1:13" x14ac:dyDescent="0.25">
      <c r="A102" s="26">
        <v>55</v>
      </c>
      <c r="B102" s="30" t="s">
        <v>1059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72</v>
      </c>
      <c r="H102" s="30" t="s">
        <v>1006</v>
      </c>
      <c r="I102" s="36">
        <v>44453</v>
      </c>
      <c r="J102" s="30">
        <v>6</v>
      </c>
      <c r="K102" s="30">
        <v>62</v>
      </c>
      <c r="L102" s="30">
        <v>62</v>
      </c>
      <c r="M102" s="14">
        <v>1461864</v>
      </c>
    </row>
    <row r="103" spans="1:13" x14ac:dyDescent="0.25">
      <c r="A103" s="26">
        <v>56</v>
      </c>
      <c r="B103" s="30" t="s">
        <v>1060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69</v>
      </c>
      <c r="H103" s="30" t="s">
        <v>70</v>
      </c>
      <c r="I103" s="36">
        <v>44453</v>
      </c>
      <c r="J103" s="30">
        <v>1</v>
      </c>
      <c r="K103" s="30">
        <v>7</v>
      </c>
      <c r="L103" s="30">
        <v>12</v>
      </c>
      <c r="M103" s="14">
        <v>219414</v>
      </c>
    </row>
    <row r="104" spans="1:13" x14ac:dyDescent="0.25">
      <c r="A104" s="26">
        <v>57</v>
      </c>
      <c r="B104" s="30" t="s">
        <v>1061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281</v>
      </c>
      <c r="H104" s="30" t="s">
        <v>1001</v>
      </c>
      <c r="I104" s="36">
        <v>44453</v>
      </c>
      <c r="J104" s="30">
        <v>4</v>
      </c>
      <c r="K104" s="30">
        <v>35</v>
      </c>
      <c r="L104" s="30">
        <v>35</v>
      </c>
      <c r="M104" s="14">
        <v>733895</v>
      </c>
    </row>
    <row r="105" spans="1:13" x14ac:dyDescent="0.25">
      <c r="A105" s="26">
        <v>58</v>
      </c>
      <c r="B105" s="30" t="s">
        <v>1063</v>
      </c>
      <c r="C105" s="26" t="s">
        <v>29</v>
      </c>
      <c r="D105" s="30" t="s">
        <v>221</v>
      </c>
      <c r="E105" s="30" t="s">
        <v>23</v>
      </c>
      <c r="F105" s="30" t="s">
        <v>29</v>
      </c>
      <c r="G105" s="30" t="s">
        <v>494</v>
      </c>
      <c r="H105" s="30" t="s">
        <v>110</v>
      </c>
      <c r="I105" s="36">
        <v>44453</v>
      </c>
      <c r="J105" s="30">
        <v>1</v>
      </c>
      <c r="K105" s="30">
        <v>37</v>
      </c>
      <c r="L105" s="30">
        <v>37</v>
      </c>
      <c r="M105" s="14">
        <v>2419839</v>
      </c>
    </row>
    <row r="106" spans="1:13" x14ac:dyDescent="0.25">
      <c r="A106" s="26">
        <v>59</v>
      </c>
      <c r="B106" s="30" t="s">
        <v>1064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231</v>
      </c>
      <c r="H106" s="30" t="s">
        <v>583</v>
      </c>
      <c r="I106" s="36">
        <v>44454</v>
      </c>
      <c r="J106" s="30">
        <v>2</v>
      </c>
      <c r="K106" s="30">
        <v>6</v>
      </c>
      <c r="L106" s="30">
        <v>10</v>
      </c>
      <c r="M106" s="14">
        <v>327720</v>
      </c>
    </row>
    <row r="107" spans="1:13" x14ac:dyDescent="0.25">
      <c r="A107" s="26">
        <v>60</v>
      </c>
      <c r="B107" s="30" t="s">
        <v>1076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281</v>
      </c>
      <c r="H107" s="30" t="s">
        <v>1001</v>
      </c>
      <c r="I107" s="36">
        <v>44454</v>
      </c>
      <c r="J107" s="30">
        <v>3</v>
      </c>
      <c r="K107" s="30">
        <v>17</v>
      </c>
      <c r="L107" s="30">
        <v>17</v>
      </c>
      <c r="M107" s="14">
        <v>362249</v>
      </c>
    </row>
    <row r="108" spans="1:13" x14ac:dyDescent="0.25">
      <c r="A108" s="26">
        <v>61</v>
      </c>
      <c r="B108" s="30" t="s">
        <v>1077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713</v>
      </c>
      <c r="H108" s="30" t="s">
        <v>714</v>
      </c>
      <c r="I108" s="36">
        <v>44454</v>
      </c>
      <c r="J108" s="30">
        <v>2</v>
      </c>
      <c r="K108" s="30">
        <v>3</v>
      </c>
      <c r="L108" s="30">
        <v>10</v>
      </c>
      <c r="M108" s="14">
        <v>217720</v>
      </c>
    </row>
    <row r="109" spans="1:13" x14ac:dyDescent="0.25">
      <c r="A109" s="26">
        <v>62</v>
      </c>
      <c r="B109" s="30" t="s">
        <v>1078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128</v>
      </c>
      <c r="I109" s="36">
        <v>44454</v>
      </c>
      <c r="J109" s="30">
        <v>6</v>
      </c>
      <c r="K109" s="30">
        <v>60</v>
      </c>
      <c r="L109" s="30">
        <v>60</v>
      </c>
      <c r="M109" s="14">
        <v>1787970</v>
      </c>
    </row>
    <row r="110" spans="1:13" x14ac:dyDescent="0.25">
      <c r="A110" s="26">
        <v>63</v>
      </c>
      <c r="B110" s="30" t="s">
        <v>1079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112</v>
      </c>
      <c r="H110" s="30" t="s">
        <v>1000</v>
      </c>
      <c r="I110" s="36">
        <v>44454</v>
      </c>
      <c r="J110" s="30">
        <v>2</v>
      </c>
      <c r="K110" s="30">
        <v>18</v>
      </c>
      <c r="L110" s="30">
        <v>18</v>
      </c>
      <c r="M110" s="14">
        <v>930366</v>
      </c>
    </row>
    <row r="111" spans="1:13" x14ac:dyDescent="0.25">
      <c r="A111" s="26">
        <v>64</v>
      </c>
      <c r="B111" s="30" t="s">
        <v>1080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76</v>
      </c>
      <c r="H111" s="30" t="s">
        <v>819</v>
      </c>
      <c r="I111" s="36">
        <v>44454</v>
      </c>
      <c r="J111" s="30">
        <v>4</v>
      </c>
      <c r="K111" s="30">
        <v>71</v>
      </c>
      <c r="L111" s="30">
        <v>71</v>
      </c>
      <c r="M111" s="14">
        <v>1879402</v>
      </c>
    </row>
    <row r="112" spans="1:13" x14ac:dyDescent="0.25">
      <c r="A112" s="26">
        <v>65</v>
      </c>
      <c r="B112" s="30" t="s">
        <v>1081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5</v>
      </c>
      <c r="K112" s="30">
        <v>56</v>
      </c>
      <c r="L112" s="30">
        <v>60</v>
      </c>
      <c r="M112" s="14">
        <v>2372070</v>
      </c>
    </row>
    <row r="113" spans="1:13" x14ac:dyDescent="0.25">
      <c r="A113" s="26">
        <v>66</v>
      </c>
      <c r="B113" s="30" t="s">
        <v>1082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60</v>
      </c>
      <c r="H113" s="30" t="s">
        <v>816</v>
      </c>
      <c r="I113" s="36">
        <v>44454</v>
      </c>
      <c r="J113" s="30">
        <v>2</v>
      </c>
      <c r="K113" s="30">
        <v>26</v>
      </c>
      <c r="L113" s="30">
        <v>26</v>
      </c>
      <c r="M113" s="14">
        <v>562372</v>
      </c>
    </row>
    <row r="114" spans="1:13" x14ac:dyDescent="0.25">
      <c r="A114" s="26">
        <v>67</v>
      </c>
      <c r="B114" s="30" t="s">
        <v>1083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219</v>
      </c>
      <c r="I114" s="36">
        <v>44454</v>
      </c>
      <c r="J114" s="30">
        <v>13</v>
      </c>
      <c r="K114" s="30">
        <v>107</v>
      </c>
      <c r="L114" s="30">
        <v>107</v>
      </c>
      <c r="M114" s="14">
        <v>2220479</v>
      </c>
    </row>
    <row r="115" spans="1:13" x14ac:dyDescent="0.25">
      <c r="A115" s="26">
        <v>68</v>
      </c>
      <c r="B115" s="30" t="s">
        <v>1084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210</v>
      </c>
      <c r="H115" s="30" t="s">
        <v>211</v>
      </c>
      <c r="I115" s="36">
        <v>44454</v>
      </c>
      <c r="J115" s="30">
        <v>1</v>
      </c>
      <c r="K115" s="30">
        <v>36</v>
      </c>
      <c r="L115" s="30">
        <v>36</v>
      </c>
      <c r="M115" s="14">
        <v>536742</v>
      </c>
    </row>
    <row r="116" spans="1:13" x14ac:dyDescent="0.25">
      <c r="A116" s="26">
        <v>69</v>
      </c>
      <c r="B116" s="30" t="s">
        <v>1089</v>
      </c>
      <c r="C116" s="26" t="s">
        <v>29</v>
      </c>
      <c r="D116" s="30" t="s">
        <v>574</v>
      </c>
      <c r="E116" s="30" t="s">
        <v>23</v>
      </c>
      <c r="F116" s="30" t="s">
        <v>29</v>
      </c>
      <c r="G116" s="30" t="s">
        <v>50</v>
      </c>
      <c r="H116" s="30" t="s">
        <v>58</v>
      </c>
      <c r="I116" s="36">
        <v>44454</v>
      </c>
      <c r="J116" s="30">
        <v>3</v>
      </c>
      <c r="K116" s="30">
        <v>46</v>
      </c>
      <c r="L116" s="30">
        <v>46</v>
      </c>
      <c r="M116" s="14">
        <v>1844212</v>
      </c>
    </row>
    <row r="117" spans="1:13" x14ac:dyDescent="0.25">
      <c r="A117" s="26">
        <v>70</v>
      </c>
      <c r="B117" s="30" t="s">
        <v>1090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713</v>
      </c>
      <c r="H117" s="30" t="s">
        <v>714</v>
      </c>
      <c r="I117" s="36">
        <v>44455</v>
      </c>
      <c r="J117" s="30">
        <v>2</v>
      </c>
      <c r="K117" s="30">
        <v>10</v>
      </c>
      <c r="L117" s="30">
        <v>10</v>
      </c>
      <c r="M117" s="14">
        <v>217720</v>
      </c>
    </row>
    <row r="118" spans="1:13" x14ac:dyDescent="0.25">
      <c r="A118" s="26">
        <v>71</v>
      </c>
      <c r="B118" s="30" t="s">
        <v>1091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184</v>
      </c>
      <c r="H118" s="30" t="s">
        <v>724</v>
      </c>
      <c r="I118" s="36">
        <v>44455</v>
      </c>
      <c r="J118" s="30">
        <v>11</v>
      </c>
      <c r="K118" s="30">
        <v>187</v>
      </c>
      <c r="L118" s="30">
        <v>187</v>
      </c>
      <c r="M118" s="14">
        <v>3872239</v>
      </c>
    </row>
    <row r="119" spans="1:13" x14ac:dyDescent="0.25">
      <c r="A119" s="26">
        <v>72</v>
      </c>
      <c r="B119" s="30" t="s">
        <v>1092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112</v>
      </c>
      <c r="H119" s="30" t="s">
        <v>1000</v>
      </c>
      <c r="I119" s="36">
        <v>44455</v>
      </c>
      <c r="J119" s="30">
        <v>2</v>
      </c>
      <c r="K119" s="30">
        <v>22</v>
      </c>
      <c r="L119" s="30">
        <v>22</v>
      </c>
      <c r="M119" s="14">
        <v>1134614</v>
      </c>
    </row>
    <row r="120" spans="1:13" x14ac:dyDescent="0.25">
      <c r="A120" s="26">
        <v>73</v>
      </c>
      <c r="B120" s="30" t="s">
        <v>1093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60</v>
      </c>
      <c r="H120" s="30" t="s">
        <v>816</v>
      </c>
      <c r="I120" s="36">
        <v>44455</v>
      </c>
      <c r="J120" s="30">
        <v>1</v>
      </c>
      <c r="K120" s="30">
        <v>10</v>
      </c>
      <c r="L120" s="30">
        <v>10</v>
      </c>
      <c r="M120" s="14">
        <v>223220</v>
      </c>
    </row>
    <row r="121" spans="1:13" x14ac:dyDescent="0.25">
      <c r="A121" s="26">
        <v>74</v>
      </c>
      <c r="B121" s="30" t="s">
        <v>1094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72</v>
      </c>
      <c r="H121" s="30" t="s">
        <v>1101</v>
      </c>
      <c r="I121" s="36">
        <v>44455</v>
      </c>
      <c r="J121" s="30">
        <v>9</v>
      </c>
      <c r="K121" s="30">
        <v>111</v>
      </c>
      <c r="L121" s="30">
        <v>111</v>
      </c>
      <c r="M121" s="14">
        <v>2608317</v>
      </c>
    </row>
    <row r="122" spans="1:13" x14ac:dyDescent="0.25">
      <c r="A122" s="26">
        <v>75</v>
      </c>
      <c r="B122" s="30" t="s">
        <v>1095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69</v>
      </c>
      <c r="H122" s="30" t="s">
        <v>488</v>
      </c>
      <c r="I122" s="36">
        <v>44455</v>
      </c>
      <c r="J122" s="30">
        <v>2</v>
      </c>
      <c r="K122" s="30">
        <v>26</v>
      </c>
      <c r="L122" s="30">
        <v>26</v>
      </c>
      <c r="M122" s="14">
        <v>462272</v>
      </c>
    </row>
    <row r="123" spans="1:13" x14ac:dyDescent="0.25">
      <c r="A123" s="26">
        <v>76</v>
      </c>
      <c r="B123" s="30" t="s">
        <v>1096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210</v>
      </c>
      <c r="H123" s="30" t="s">
        <v>211</v>
      </c>
      <c r="I123" s="36">
        <v>44455</v>
      </c>
      <c r="J123" s="30">
        <v>3</v>
      </c>
      <c r="K123" s="30">
        <v>23</v>
      </c>
      <c r="L123" s="30">
        <v>23</v>
      </c>
      <c r="M123" s="14">
        <v>346981</v>
      </c>
    </row>
    <row r="124" spans="1:13" x14ac:dyDescent="0.25">
      <c r="A124" s="26">
        <v>77</v>
      </c>
      <c r="B124" s="30" t="s">
        <v>1105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231</v>
      </c>
      <c r="H124" s="30" t="s">
        <v>583</v>
      </c>
      <c r="I124" s="140">
        <v>44456</v>
      </c>
      <c r="J124" s="30">
        <v>3</v>
      </c>
      <c r="K124" s="30">
        <v>11</v>
      </c>
      <c r="L124" s="30">
        <v>13</v>
      </c>
      <c r="M124" s="14">
        <v>422661</v>
      </c>
    </row>
    <row r="125" spans="1:13" x14ac:dyDescent="0.25">
      <c r="A125" s="26">
        <v>78</v>
      </c>
      <c r="B125" s="30" t="s">
        <v>1106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281</v>
      </c>
      <c r="H125" s="30" t="s">
        <v>1001</v>
      </c>
      <c r="I125" s="140">
        <v>44456</v>
      </c>
      <c r="J125" s="30">
        <v>1</v>
      </c>
      <c r="K125" s="30">
        <v>5</v>
      </c>
      <c r="L125" s="30">
        <v>10</v>
      </c>
      <c r="M125" s="14">
        <v>217720</v>
      </c>
    </row>
    <row r="126" spans="1:13" x14ac:dyDescent="0.25">
      <c r="A126" s="26">
        <v>79</v>
      </c>
      <c r="B126" s="30" t="s">
        <v>1107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184</v>
      </c>
      <c r="H126" s="30" t="s">
        <v>219</v>
      </c>
      <c r="I126" s="140">
        <v>44456</v>
      </c>
      <c r="J126" s="30">
        <v>8</v>
      </c>
      <c r="K126" s="30">
        <v>82</v>
      </c>
      <c r="L126" s="30">
        <v>82</v>
      </c>
      <c r="M126" s="14">
        <v>1704304</v>
      </c>
    </row>
    <row r="127" spans="1:13" x14ac:dyDescent="0.25">
      <c r="A127" s="26">
        <v>80</v>
      </c>
      <c r="B127" s="30" t="s">
        <v>1108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44456</v>
      </c>
      <c r="J127" s="30">
        <v>5</v>
      </c>
      <c r="K127" s="30">
        <v>39</v>
      </c>
      <c r="L127" s="30">
        <v>45</v>
      </c>
      <c r="M127" s="14">
        <v>1781865</v>
      </c>
    </row>
    <row r="128" spans="1:13" x14ac:dyDescent="0.25">
      <c r="A128" s="26">
        <v>81</v>
      </c>
      <c r="B128" s="30" t="s">
        <v>1126</v>
      </c>
      <c r="C128" s="26" t="s">
        <v>21</v>
      </c>
      <c r="D128" s="30" t="s">
        <v>574</v>
      </c>
      <c r="E128" s="30" t="s">
        <v>23</v>
      </c>
      <c r="F128" s="30" t="s">
        <v>21</v>
      </c>
      <c r="G128" s="30" t="s">
        <v>40</v>
      </c>
      <c r="H128" s="30" t="s">
        <v>560</v>
      </c>
      <c r="I128" s="111">
        <v>44456</v>
      </c>
      <c r="J128" s="30">
        <v>1</v>
      </c>
      <c r="K128" s="30">
        <v>10</v>
      </c>
      <c r="L128" s="30">
        <v>10</v>
      </c>
      <c r="M128" s="14">
        <v>130120</v>
      </c>
    </row>
    <row r="129" spans="1:13" x14ac:dyDescent="0.25">
      <c r="A129" s="26">
        <v>82</v>
      </c>
      <c r="B129" s="30" t="s">
        <v>1110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50</v>
      </c>
      <c r="H129" s="30" t="s">
        <v>58</v>
      </c>
      <c r="I129" s="140">
        <v>44457</v>
      </c>
      <c r="J129" s="30">
        <v>4</v>
      </c>
      <c r="K129" s="30">
        <v>30</v>
      </c>
      <c r="L129" s="30">
        <v>59</v>
      </c>
      <c r="M129" s="14">
        <v>2332723</v>
      </c>
    </row>
    <row r="130" spans="1:13" x14ac:dyDescent="0.25">
      <c r="A130" s="26">
        <v>83</v>
      </c>
      <c r="B130" s="30" t="s">
        <v>1111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210</v>
      </c>
      <c r="H130" s="30" t="s">
        <v>211</v>
      </c>
      <c r="I130" s="140">
        <v>44457</v>
      </c>
      <c r="J130" s="30">
        <v>3</v>
      </c>
      <c r="K130" s="30">
        <v>17</v>
      </c>
      <c r="L130" s="30">
        <v>19</v>
      </c>
      <c r="M130" s="14">
        <v>288593</v>
      </c>
    </row>
    <row r="131" spans="1:13" x14ac:dyDescent="0.25">
      <c r="A131" s="26">
        <v>84</v>
      </c>
      <c r="B131" s="30" t="s">
        <v>1112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69</v>
      </c>
      <c r="H131" s="30" t="s">
        <v>488</v>
      </c>
      <c r="I131" s="140">
        <v>44457</v>
      </c>
      <c r="J131" s="30">
        <v>4</v>
      </c>
      <c r="K131" s="30">
        <v>9</v>
      </c>
      <c r="L131" s="30">
        <v>14</v>
      </c>
      <c r="M131" s="14">
        <v>254108</v>
      </c>
    </row>
    <row r="132" spans="1:13" x14ac:dyDescent="0.25">
      <c r="A132" s="26">
        <v>85</v>
      </c>
      <c r="B132" s="30" t="s">
        <v>1118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72</v>
      </c>
      <c r="H132" s="30" t="s">
        <v>261</v>
      </c>
      <c r="I132" s="140">
        <v>44458</v>
      </c>
      <c r="J132" s="30">
        <v>3</v>
      </c>
      <c r="K132" s="30">
        <v>63</v>
      </c>
      <c r="L132" s="30">
        <v>63</v>
      </c>
      <c r="M132" s="14">
        <v>1485261</v>
      </c>
    </row>
    <row r="133" spans="1:13" x14ac:dyDescent="0.25">
      <c r="A133" s="26">
        <v>86</v>
      </c>
      <c r="B133" s="30" t="s">
        <v>1119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45</v>
      </c>
      <c r="H133" s="30" t="s">
        <v>552</v>
      </c>
      <c r="I133" s="140">
        <v>44458</v>
      </c>
      <c r="J133" s="30">
        <v>1</v>
      </c>
      <c r="K133" s="30">
        <v>7</v>
      </c>
      <c r="L133" s="30">
        <v>10</v>
      </c>
      <c r="M133" s="14">
        <v>455870</v>
      </c>
    </row>
    <row r="134" spans="1:13" x14ac:dyDescent="0.25">
      <c r="A134" s="26">
        <v>87</v>
      </c>
      <c r="B134" s="30" t="s">
        <v>1120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24</v>
      </c>
      <c r="H134" s="30" t="s">
        <v>128</v>
      </c>
      <c r="I134" s="140">
        <v>44458</v>
      </c>
      <c r="J134" s="30">
        <v>5</v>
      </c>
      <c r="K134" s="30">
        <v>137</v>
      </c>
      <c r="L134" s="30">
        <v>137</v>
      </c>
      <c r="M134" s="14">
        <v>4068094</v>
      </c>
    </row>
    <row r="135" spans="1:13" x14ac:dyDescent="0.25">
      <c r="A135" s="26">
        <v>88</v>
      </c>
      <c r="B135" s="30" t="s">
        <v>1121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50</v>
      </c>
      <c r="H135" s="30" t="s">
        <v>58</v>
      </c>
      <c r="I135" s="140">
        <v>44458</v>
      </c>
      <c r="J135" s="30">
        <v>2</v>
      </c>
      <c r="K135" s="30">
        <v>30</v>
      </c>
      <c r="L135" s="30">
        <v>30</v>
      </c>
      <c r="M135" s="14">
        <v>1191660</v>
      </c>
    </row>
    <row r="136" spans="1:13" x14ac:dyDescent="0.25">
      <c r="A136" s="26">
        <v>89</v>
      </c>
      <c r="B136" s="30" t="s">
        <v>1122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76</v>
      </c>
      <c r="H136" s="30" t="s">
        <v>1125</v>
      </c>
      <c r="I136" s="140">
        <v>44458</v>
      </c>
      <c r="J136" s="30">
        <v>6</v>
      </c>
      <c r="K136" s="30">
        <v>86</v>
      </c>
      <c r="L136" s="30">
        <v>86</v>
      </c>
      <c r="M136" s="14">
        <v>2274082</v>
      </c>
    </row>
    <row r="137" spans="1:13" x14ac:dyDescent="0.25">
      <c r="A137" s="26">
        <v>90</v>
      </c>
      <c r="B137" s="30" t="s">
        <v>1123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231</v>
      </c>
      <c r="H137" s="30" t="s">
        <v>583</v>
      </c>
      <c r="I137" s="140">
        <v>44458</v>
      </c>
      <c r="J137" s="30">
        <v>1</v>
      </c>
      <c r="K137" s="30">
        <v>8</v>
      </c>
      <c r="L137" s="30">
        <v>10</v>
      </c>
      <c r="M137" s="14">
        <v>327720</v>
      </c>
    </row>
    <row r="138" spans="1:13" x14ac:dyDescent="0.25">
      <c r="A138" s="26">
        <v>91</v>
      </c>
      <c r="B138" s="30" t="s">
        <v>1129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50</v>
      </c>
      <c r="H138" s="30" t="s">
        <v>58</v>
      </c>
      <c r="I138" s="140">
        <v>44460</v>
      </c>
      <c r="J138" s="30">
        <v>3</v>
      </c>
      <c r="K138" s="30">
        <v>24</v>
      </c>
      <c r="L138" s="30">
        <v>25</v>
      </c>
      <c r="M138" s="14">
        <v>994925</v>
      </c>
    </row>
    <row r="139" spans="1:13" x14ac:dyDescent="0.25">
      <c r="A139" s="26">
        <v>92</v>
      </c>
      <c r="B139" s="30" t="s">
        <v>1130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231</v>
      </c>
      <c r="H139" s="30" t="s">
        <v>583</v>
      </c>
      <c r="I139" s="140">
        <v>44460</v>
      </c>
      <c r="J139" s="30">
        <v>6</v>
      </c>
      <c r="K139" s="30">
        <v>29</v>
      </c>
      <c r="L139" s="30">
        <v>42</v>
      </c>
      <c r="M139" s="14">
        <v>1340424</v>
      </c>
    </row>
    <row r="140" spans="1:13" x14ac:dyDescent="0.25">
      <c r="A140" s="26">
        <v>93</v>
      </c>
      <c r="B140" s="30" t="s">
        <v>1131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112</v>
      </c>
      <c r="H140" s="30" t="s">
        <v>1000</v>
      </c>
      <c r="I140" s="140">
        <v>44460</v>
      </c>
      <c r="J140" s="30">
        <v>1</v>
      </c>
      <c r="K140" s="30">
        <v>8</v>
      </c>
      <c r="L140" s="30">
        <v>10</v>
      </c>
      <c r="M140" s="14">
        <v>521870</v>
      </c>
    </row>
    <row r="141" spans="1:13" x14ac:dyDescent="0.25">
      <c r="A141" s="26">
        <v>94</v>
      </c>
      <c r="B141" s="30" t="s">
        <v>1132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69</v>
      </c>
      <c r="H141" s="30" t="s">
        <v>70</v>
      </c>
      <c r="I141" s="140">
        <v>44460</v>
      </c>
      <c r="J141" s="30">
        <v>2</v>
      </c>
      <c r="K141" s="30">
        <v>9</v>
      </c>
      <c r="L141" s="30">
        <v>14</v>
      </c>
      <c r="M141" s="14">
        <v>254108</v>
      </c>
    </row>
    <row r="142" spans="1:13" x14ac:dyDescent="0.25">
      <c r="A142" s="26">
        <v>95</v>
      </c>
      <c r="B142" s="30" t="s">
        <v>1133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281</v>
      </c>
      <c r="H142" s="30" t="s">
        <v>1001</v>
      </c>
      <c r="I142" s="140">
        <v>44460</v>
      </c>
      <c r="J142" s="30">
        <v>7</v>
      </c>
      <c r="K142" s="30">
        <v>44</v>
      </c>
      <c r="L142" s="30">
        <v>44</v>
      </c>
      <c r="M142" s="14">
        <v>919718</v>
      </c>
    </row>
    <row r="143" spans="1:13" x14ac:dyDescent="0.25">
      <c r="A143" s="26">
        <v>96</v>
      </c>
      <c r="B143" s="30" t="s">
        <v>1134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713</v>
      </c>
      <c r="H143" s="30" t="s">
        <v>714</v>
      </c>
      <c r="I143" s="140">
        <v>44460</v>
      </c>
      <c r="J143" s="30">
        <v>4</v>
      </c>
      <c r="K143" s="30">
        <v>48</v>
      </c>
      <c r="L143" s="30">
        <v>48</v>
      </c>
      <c r="M143" s="14">
        <v>1002306</v>
      </c>
    </row>
    <row r="144" spans="1:13" x14ac:dyDescent="0.25">
      <c r="A144" s="26">
        <v>97</v>
      </c>
      <c r="B144" s="30" t="s">
        <v>1135</v>
      </c>
      <c r="C144" s="26" t="s">
        <v>29</v>
      </c>
      <c r="D144" s="30" t="s">
        <v>30</v>
      </c>
      <c r="E144" s="30" t="s">
        <v>473</v>
      </c>
      <c r="F144" s="30" t="s">
        <v>29</v>
      </c>
      <c r="G144" s="30" t="s">
        <v>35</v>
      </c>
      <c r="H144" s="30" t="s">
        <v>290</v>
      </c>
      <c r="I144" s="140">
        <v>44460</v>
      </c>
      <c r="J144" s="30">
        <v>3</v>
      </c>
      <c r="K144" s="30">
        <v>40</v>
      </c>
      <c r="L144" s="30">
        <v>40</v>
      </c>
      <c r="M144" s="14">
        <v>665130</v>
      </c>
    </row>
    <row r="145" spans="1:13" x14ac:dyDescent="0.25">
      <c r="A145" s="26">
        <v>98</v>
      </c>
      <c r="B145" s="30" t="s">
        <v>1136</v>
      </c>
      <c r="C145" s="26" t="s">
        <v>29</v>
      </c>
      <c r="D145" s="30" t="s">
        <v>30</v>
      </c>
      <c r="E145" s="30" t="s">
        <v>473</v>
      </c>
      <c r="F145" s="30" t="s">
        <v>29</v>
      </c>
      <c r="G145" s="30" t="s">
        <v>171</v>
      </c>
      <c r="H145" s="30" t="s">
        <v>258</v>
      </c>
      <c r="I145" s="140">
        <v>44460</v>
      </c>
      <c r="J145" s="30">
        <v>5</v>
      </c>
      <c r="K145" s="30">
        <v>71</v>
      </c>
      <c r="L145" s="30">
        <v>71</v>
      </c>
      <c r="M145" s="14">
        <v>1328087</v>
      </c>
    </row>
    <row r="146" spans="1:13" x14ac:dyDescent="0.25">
      <c r="A146" s="26">
        <v>99</v>
      </c>
      <c r="B146" s="30" t="s">
        <v>1143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76</v>
      </c>
      <c r="H146" s="30" t="s">
        <v>1125</v>
      </c>
      <c r="I146" s="140">
        <v>44461</v>
      </c>
      <c r="J146" s="30">
        <v>3</v>
      </c>
      <c r="K146" s="30">
        <v>21</v>
      </c>
      <c r="L146" s="30">
        <v>22</v>
      </c>
      <c r="M146" s="14">
        <v>590114</v>
      </c>
    </row>
    <row r="147" spans="1:13" x14ac:dyDescent="0.25">
      <c r="A147" s="26">
        <v>100</v>
      </c>
      <c r="B147" s="30" t="s">
        <v>1144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184</v>
      </c>
      <c r="H147" s="30" t="s">
        <v>219</v>
      </c>
      <c r="I147" s="140">
        <v>44461</v>
      </c>
      <c r="J147" s="30">
        <v>10</v>
      </c>
      <c r="K147" s="30">
        <v>142</v>
      </c>
      <c r="L147" s="30">
        <v>142</v>
      </c>
      <c r="M147" s="14">
        <v>2943124</v>
      </c>
    </row>
    <row r="148" spans="1:13" x14ac:dyDescent="0.25">
      <c r="A148" s="26">
        <v>101</v>
      </c>
      <c r="B148" s="30" t="s">
        <v>1145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184</v>
      </c>
      <c r="H148" s="30" t="s">
        <v>219</v>
      </c>
      <c r="I148" s="140">
        <v>44461</v>
      </c>
      <c r="J148" s="30">
        <v>9</v>
      </c>
      <c r="K148" s="30">
        <v>156</v>
      </c>
      <c r="L148" s="30">
        <v>156</v>
      </c>
      <c r="M148" s="14">
        <v>3232182</v>
      </c>
    </row>
    <row r="149" spans="1:13" x14ac:dyDescent="0.25">
      <c r="A149" s="26">
        <v>102</v>
      </c>
      <c r="B149" s="30" t="s">
        <v>1146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72</v>
      </c>
      <c r="H149" s="30" t="s">
        <v>261</v>
      </c>
      <c r="I149" s="140">
        <v>44461</v>
      </c>
      <c r="J149" s="30">
        <v>1</v>
      </c>
      <c r="K149" s="30">
        <v>31</v>
      </c>
      <c r="L149" s="30">
        <v>31</v>
      </c>
      <c r="M149" s="14">
        <v>736557</v>
      </c>
    </row>
    <row r="150" spans="1:13" x14ac:dyDescent="0.25">
      <c r="A150" s="26">
        <v>103</v>
      </c>
      <c r="B150" s="30" t="s">
        <v>1147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50</v>
      </c>
      <c r="H150" s="30" t="s">
        <v>58</v>
      </c>
      <c r="I150" s="140">
        <v>44461</v>
      </c>
      <c r="J150" s="30">
        <v>4</v>
      </c>
      <c r="K150" s="30">
        <v>20</v>
      </c>
      <c r="L150" s="30">
        <v>20</v>
      </c>
      <c r="M150" s="14">
        <v>798190</v>
      </c>
    </row>
    <row r="151" spans="1:13" x14ac:dyDescent="0.25">
      <c r="A151" s="26">
        <v>104</v>
      </c>
      <c r="B151" s="30" t="s">
        <v>1148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713</v>
      </c>
      <c r="H151" s="30" t="s">
        <v>714</v>
      </c>
      <c r="I151" s="140">
        <v>44461</v>
      </c>
      <c r="J151" s="30">
        <v>2</v>
      </c>
      <c r="K151" s="30">
        <v>16</v>
      </c>
      <c r="L151" s="30">
        <v>16</v>
      </c>
      <c r="M151" s="14">
        <v>341602</v>
      </c>
    </row>
    <row r="152" spans="1:13" x14ac:dyDescent="0.25">
      <c r="A152" s="26">
        <v>105</v>
      </c>
      <c r="B152" s="30" t="s">
        <v>1149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281</v>
      </c>
      <c r="H152" s="30" t="s">
        <v>1001</v>
      </c>
      <c r="I152" s="140">
        <v>44461</v>
      </c>
      <c r="J152" s="30">
        <v>6</v>
      </c>
      <c r="K152" s="30">
        <v>50</v>
      </c>
      <c r="L152" s="30">
        <v>50</v>
      </c>
      <c r="M152" s="14">
        <v>1043600</v>
      </c>
    </row>
    <row r="153" spans="1:13" x14ac:dyDescent="0.25">
      <c r="A153" s="26">
        <v>106</v>
      </c>
      <c r="B153" s="30" t="s">
        <v>1150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112</v>
      </c>
      <c r="H153" s="30" t="s">
        <v>1000</v>
      </c>
      <c r="I153" s="140">
        <v>44462</v>
      </c>
      <c r="J153" s="30">
        <v>5</v>
      </c>
      <c r="K153" s="30">
        <v>71</v>
      </c>
      <c r="L153" s="30">
        <v>71</v>
      </c>
      <c r="M153" s="14">
        <v>3636652</v>
      </c>
    </row>
    <row r="154" spans="1:13" x14ac:dyDescent="0.25">
      <c r="A154" s="26">
        <v>107</v>
      </c>
      <c r="B154" s="30" t="s">
        <v>1151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69</v>
      </c>
      <c r="H154" s="30" t="s">
        <v>70</v>
      </c>
      <c r="I154" s="140">
        <v>44462</v>
      </c>
      <c r="J154" s="30">
        <v>2</v>
      </c>
      <c r="K154" s="30">
        <v>2</v>
      </c>
      <c r="L154" s="30">
        <v>10</v>
      </c>
      <c r="M154" s="14">
        <v>184720</v>
      </c>
    </row>
    <row r="155" spans="1:13" x14ac:dyDescent="0.25">
      <c r="A155" s="26">
        <v>108</v>
      </c>
      <c r="B155" s="30" t="s">
        <v>1152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184</v>
      </c>
      <c r="H155" s="30" t="s">
        <v>219</v>
      </c>
      <c r="I155" s="140">
        <v>44462</v>
      </c>
      <c r="J155" s="30">
        <v>2</v>
      </c>
      <c r="K155" s="30">
        <v>7</v>
      </c>
      <c r="L155" s="30">
        <v>15</v>
      </c>
      <c r="M155" s="14">
        <v>320955</v>
      </c>
    </row>
    <row r="156" spans="1:13" x14ac:dyDescent="0.25">
      <c r="A156" s="26">
        <v>109</v>
      </c>
      <c r="B156" s="30" t="s">
        <v>1153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713</v>
      </c>
      <c r="H156" s="30" t="s">
        <v>714</v>
      </c>
      <c r="I156" s="140">
        <v>44462</v>
      </c>
      <c r="J156" s="30">
        <v>1</v>
      </c>
      <c r="K156" s="30">
        <v>2</v>
      </c>
      <c r="L156" s="30">
        <v>10</v>
      </c>
      <c r="M156" s="14">
        <v>217720</v>
      </c>
    </row>
    <row r="157" spans="1:13" x14ac:dyDescent="0.25">
      <c r="A157" s="26">
        <v>110</v>
      </c>
      <c r="B157" s="30" t="s">
        <v>1154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72</v>
      </c>
      <c r="H157" s="30" t="s">
        <v>261</v>
      </c>
      <c r="I157" s="140">
        <v>44462</v>
      </c>
      <c r="J157" s="30">
        <v>13</v>
      </c>
      <c r="K157" s="30">
        <v>197</v>
      </c>
      <c r="L157" s="30">
        <v>234</v>
      </c>
      <c r="M157" s="14">
        <v>5486148</v>
      </c>
    </row>
    <row r="158" spans="1:13" x14ac:dyDescent="0.25">
      <c r="A158" s="26">
        <v>111</v>
      </c>
      <c r="B158" s="30" t="s">
        <v>1155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281</v>
      </c>
      <c r="H158" s="30" t="s">
        <v>1001</v>
      </c>
      <c r="I158" s="140">
        <v>44462</v>
      </c>
      <c r="J158" s="30">
        <v>2</v>
      </c>
      <c r="K158" s="30">
        <v>24</v>
      </c>
      <c r="L158" s="30">
        <v>24</v>
      </c>
      <c r="M158" s="14">
        <v>506778</v>
      </c>
    </row>
    <row r="159" spans="1:13" x14ac:dyDescent="0.25">
      <c r="A159" s="26">
        <v>112</v>
      </c>
      <c r="B159" s="30" t="s">
        <v>1156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171</v>
      </c>
      <c r="H159" s="30" t="s">
        <v>735</v>
      </c>
      <c r="I159" s="140">
        <v>44462</v>
      </c>
      <c r="J159" s="30">
        <v>1</v>
      </c>
      <c r="K159" s="30">
        <v>30</v>
      </c>
      <c r="L159" s="30">
        <v>30</v>
      </c>
      <c r="M159" s="14">
        <v>564660</v>
      </c>
    </row>
    <row r="160" spans="1:13" x14ac:dyDescent="0.25">
      <c r="A160" s="26">
        <v>113</v>
      </c>
      <c r="B160" s="30" t="s">
        <v>1157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44462</v>
      </c>
      <c r="J160" s="30">
        <v>1</v>
      </c>
      <c r="K160" s="30">
        <v>2</v>
      </c>
      <c r="L160" s="30">
        <v>10</v>
      </c>
      <c r="M160" s="14">
        <v>404720</v>
      </c>
    </row>
    <row r="161" spans="1:13" x14ac:dyDescent="0.25">
      <c r="A161" s="26">
        <v>114</v>
      </c>
      <c r="B161" s="30" t="s">
        <v>1158</v>
      </c>
      <c r="C161" s="26" t="s">
        <v>29</v>
      </c>
      <c r="D161" s="30" t="s">
        <v>30</v>
      </c>
      <c r="E161" s="30" t="s">
        <v>473</v>
      </c>
      <c r="F161" s="30" t="s">
        <v>29</v>
      </c>
      <c r="G161" s="30" t="s">
        <v>35</v>
      </c>
      <c r="H161" s="30" t="s">
        <v>1162</v>
      </c>
      <c r="I161" s="140">
        <v>44462</v>
      </c>
      <c r="J161" s="30">
        <v>3</v>
      </c>
      <c r="K161" s="30">
        <v>54</v>
      </c>
      <c r="L161" s="30">
        <v>54</v>
      </c>
      <c r="M161" s="14">
        <v>839988</v>
      </c>
    </row>
    <row r="162" spans="1:13" x14ac:dyDescent="0.25">
      <c r="A162" s="26">
        <v>115</v>
      </c>
      <c r="B162" s="30" t="s">
        <v>1159</v>
      </c>
      <c r="C162" s="26" t="s">
        <v>29</v>
      </c>
      <c r="D162" s="30" t="s">
        <v>30</v>
      </c>
      <c r="E162" s="30" t="s">
        <v>473</v>
      </c>
      <c r="F162" s="30" t="s">
        <v>29</v>
      </c>
      <c r="G162" s="30" t="s">
        <v>210</v>
      </c>
      <c r="H162" s="30" t="s">
        <v>211</v>
      </c>
      <c r="I162" s="140">
        <v>44462</v>
      </c>
      <c r="J162" s="30">
        <v>4</v>
      </c>
      <c r="K162" s="30">
        <v>51</v>
      </c>
      <c r="L162" s="30">
        <v>51</v>
      </c>
      <c r="M162" s="14">
        <v>709797</v>
      </c>
    </row>
    <row r="163" spans="1:13" x14ac:dyDescent="0.25">
      <c r="A163" s="26">
        <v>116</v>
      </c>
      <c r="B163" s="69" t="s">
        <v>1170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76</v>
      </c>
      <c r="H163" s="30" t="s">
        <v>819</v>
      </c>
      <c r="I163" s="36">
        <v>44463</v>
      </c>
      <c r="J163" s="30">
        <v>5</v>
      </c>
      <c r="K163" s="30">
        <v>100</v>
      </c>
      <c r="L163" s="30">
        <v>100</v>
      </c>
      <c r="M163" s="14">
        <v>2642450</v>
      </c>
    </row>
    <row r="164" spans="1:13" x14ac:dyDescent="0.25">
      <c r="A164" s="26">
        <v>117</v>
      </c>
      <c r="B164" s="69" t="s">
        <v>1171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281</v>
      </c>
      <c r="H164" s="30" t="s">
        <v>1001</v>
      </c>
      <c r="I164" s="36">
        <v>44463</v>
      </c>
      <c r="J164" s="30">
        <v>6</v>
      </c>
      <c r="K164" s="30">
        <v>73</v>
      </c>
      <c r="L164" s="30">
        <v>73</v>
      </c>
      <c r="M164" s="14">
        <v>1518481</v>
      </c>
    </row>
    <row r="165" spans="1:13" x14ac:dyDescent="0.25">
      <c r="A165" s="26">
        <v>118</v>
      </c>
      <c r="B165" s="30" t="s">
        <v>1173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50</v>
      </c>
      <c r="H165" s="30" t="s">
        <v>58</v>
      </c>
      <c r="I165" s="36">
        <v>44464</v>
      </c>
      <c r="J165" s="30">
        <v>3</v>
      </c>
      <c r="K165" s="30">
        <v>16</v>
      </c>
      <c r="L165" s="30">
        <v>19</v>
      </c>
      <c r="M165" s="14">
        <v>758843</v>
      </c>
    </row>
    <row r="166" spans="1:13" x14ac:dyDescent="0.25">
      <c r="A166" s="26">
        <v>119</v>
      </c>
      <c r="B166" s="30" t="s">
        <v>1174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210</v>
      </c>
      <c r="H166" s="30" t="s">
        <v>211</v>
      </c>
      <c r="I166" s="36">
        <v>44464</v>
      </c>
      <c r="J166" s="30">
        <v>4</v>
      </c>
      <c r="K166" s="30">
        <v>16</v>
      </c>
      <c r="L166" s="30">
        <v>16</v>
      </c>
      <c r="M166" s="14">
        <v>244802</v>
      </c>
    </row>
    <row r="167" spans="1:13" x14ac:dyDescent="0.25">
      <c r="A167" s="26">
        <v>120</v>
      </c>
      <c r="B167" s="30" t="s">
        <v>1175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231</v>
      </c>
      <c r="H167" s="30" t="s">
        <v>583</v>
      </c>
      <c r="I167" s="36">
        <v>44464</v>
      </c>
      <c r="J167" s="30">
        <v>2</v>
      </c>
      <c r="K167" s="30">
        <v>15</v>
      </c>
      <c r="L167" s="30">
        <v>15</v>
      </c>
      <c r="M167" s="14">
        <v>485955</v>
      </c>
    </row>
    <row r="168" spans="1:13" x14ac:dyDescent="0.25">
      <c r="A168" s="26">
        <v>121</v>
      </c>
      <c r="B168" s="69" t="s">
        <v>1180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210</v>
      </c>
      <c r="H168" s="30" t="s">
        <v>211</v>
      </c>
      <c r="I168" s="36">
        <v>44465</v>
      </c>
      <c r="J168" s="30">
        <v>2</v>
      </c>
      <c r="K168" s="30">
        <v>33</v>
      </c>
      <c r="L168" s="30">
        <v>33</v>
      </c>
      <c r="M168" s="14">
        <v>492951</v>
      </c>
    </row>
    <row r="169" spans="1:13" x14ac:dyDescent="0.25">
      <c r="A169" s="26">
        <v>122</v>
      </c>
      <c r="B169" s="69" t="s">
        <v>1181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231</v>
      </c>
      <c r="H169" s="30" t="s">
        <v>583</v>
      </c>
      <c r="I169" s="36">
        <v>44465</v>
      </c>
      <c r="J169" s="30">
        <v>3</v>
      </c>
      <c r="K169" s="30">
        <v>20</v>
      </c>
      <c r="L169" s="30">
        <v>20</v>
      </c>
      <c r="M169" s="14">
        <v>644190</v>
      </c>
    </row>
    <row r="170" spans="1:13" x14ac:dyDescent="0.25">
      <c r="A170" s="26">
        <v>123</v>
      </c>
      <c r="B170" s="30" t="s">
        <v>1182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281</v>
      </c>
      <c r="H170" s="30" t="s">
        <v>1001</v>
      </c>
      <c r="I170" s="36">
        <v>44465</v>
      </c>
      <c r="J170" s="30">
        <v>8</v>
      </c>
      <c r="K170" s="30">
        <v>35</v>
      </c>
      <c r="L170" s="30">
        <v>40</v>
      </c>
      <c r="M170" s="14">
        <v>837130</v>
      </c>
    </row>
    <row r="171" spans="1:13" x14ac:dyDescent="0.25">
      <c r="A171" s="26">
        <v>124</v>
      </c>
      <c r="B171" s="30" t="s">
        <v>1183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128</v>
      </c>
      <c r="I171" s="36">
        <v>44465</v>
      </c>
      <c r="J171" s="30">
        <v>2</v>
      </c>
      <c r="K171" s="30">
        <v>23</v>
      </c>
      <c r="L171" s="30">
        <v>26</v>
      </c>
      <c r="M171" s="14">
        <v>1034272</v>
      </c>
    </row>
    <row r="172" spans="1:13" x14ac:dyDescent="0.25">
      <c r="A172" s="26">
        <v>125</v>
      </c>
      <c r="B172" s="30" t="s">
        <v>1187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281</v>
      </c>
      <c r="H172" s="30" t="s">
        <v>1001</v>
      </c>
      <c r="I172" s="36">
        <v>44466</v>
      </c>
      <c r="J172" s="30">
        <v>1</v>
      </c>
      <c r="K172" s="30">
        <v>21</v>
      </c>
      <c r="L172" s="30">
        <v>21</v>
      </c>
      <c r="M172" s="14">
        <v>444837</v>
      </c>
    </row>
    <row r="173" spans="1:13" x14ac:dyDescent="0.25">
      <c r="A173" s="26">
        <v>126</v>
      </c>
      <c r="B173" s="69" t="s">
        <v>1189</v>
      </c>
      <c r="C173" s="26" t="s">
        <v>29</v>
      </c>
      <c r="D173" s="69" t="s">
        <v>30</v>
      </c>
      <c r="E173" s="30" t="s">
        <v>473</v>
      </c>
      <c r="F173" s="30" t="s">
        <v>29</v>
      </c>
      <c r="G173" s="30" t="s">
        <v>184</v>
      </c>
      <c r="H173" s="30" t="s">
        <v>724</v>
      </c>
      <c r="I173" s="36">
        <v>44467</v>
      </c>
      <c r="J173" s="30">
        <v>8</v>
      </c>
      <c r="K173" s="30">
        <v>126</v>
      </c>
      <c r="L173" s="30">
        <v>126</v>
      </c>
      <c r="M173" s="14">
        <v>2625372</v>
      </c>
    </row>
    <row r="174" spans="1:13" x14ac:dyDescent="0.25">
      <c r="A174" s="26">
        <v>127</v>
      </c>
      <c r="B174" s="69" t="s">
        <v>1190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713</v>
      </c>
      <c r="H174" s="30" t="s">
        <v>714</v>
      </c>
      <c r="I174" s="36">
        <v>44467</v>
      </c>
      <c r="J174" s="30">
        <v>2</v>
      </c>
      <c r="K174" s="30">
        <v>4</v>
      </c>
      <c r="L174" s="30">
        <v>11</v>
      </c>
      <c r="M174" s="14">
        <v>238367</v>
      </c>
    </row>
    <row r="175" spans="1:13" x14ac:dyDescent="0.25">
      <c r="A175" s="26">
        <v>128</v>
      </c>
      <c r="B175" s="69" t="s">
        <v>1191</v>
      </c>
      <c r="C175" s="26" t="s">
        <v>29</v>
      </c>
      <c r="D175" s="69" t="s">
        <v>30</v>
      </c>
      <c r="E175" s="30" t="s">
        <v>473</v>
      </c>
      <c r="F175" s="30" t="s">
        <v>29</v>
      </c>
      <c r="G175" s="30" t="s">
        <v>35</v>
      </c>
      <c r="H175" s="30" t="s">
        <v>1162</v>
      </c>
      <c r="I175" s="36">
        <v>44467</v>
      </c>
      <c r="J175" s="30">
        <v>4</v>
      </c>
      <c r="K175" s="30">
        <v>58</v>
      </c>
      <c r="L175" s="30">
        <v>58</v>
      </c>
      <c r="M175" s="14">
        <v>959376</v>
      </c>
    </row>
    <row r="176" spans="1:13" x14ac:dyDescent="0.25">
      <c r="A176" s="26">
        <v>129</v>
      </c>
      <c r="B176" s="69" t="s">
        <v>1192</v>
      </c>
      <c r="C176" s="26" t="s">
        <v>29</v>
      </c>
      <c r="D176" s="69" t="s">
        <v>30</v>
      </c>
      <c r="E176" s="30" t="s">
        <v>473</v>
      </c>
      <c r="F176" s="30" t="s">
        <v>29</v>
      </c>
      <c r="G176" s="30" t="s">
        <v>171</v>
      </c>
      <c r="H176" s="30" t="s">
        <v>246</v>
      </c>
      <c r="I176" s="36">
        <v>44467</v>
      </c>
      <c r="J176" s="30">
        <v>2</v>
      </c>
      <c r="K176" s="30">
        <v>39</v>
      </c>
      <c r="L176" s="30">
        <v>39</v>
      </c>
      <c r="M176" s="14">
        <v>734583</v>
      </c>
    </row>
    <row r="177" spans="1:13" x14ac:dyDescent="0.25">
      <c r="A177" s="26">
        <v>130</v>
      </c>
      <c r="B177" s="69" t="s">
        <v>1193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231</v>
      </c>
      <c r="H177" s="30" t="s">
        <v>583</v>
      </c>
      <c r="I177" s="36">
        <v>44467</v>
      </c>
      <c r="J177" s="30">
        <v>3</v>
      </c>
      <c r="K177" s="30">
        <v>32</v>
      </c>
      <c r="L177" s="30">
        <v>32</v>
      </c>
      <c r="M177" s="14">
        <v>1023954</v>
      </c>
    </row>
    <row r="178" spans="1:13" x14ac:dyDescent="0.25">
      <c r="A178" s="26">
        <v>131</v>
      </c>
      <c r="B178" s="69" t="s">
        <v>1194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69</v>
      </c>
      <c r="H178" s="30" t="s">
        <v>70</v>
      </c>
      <c r="I178" s="36">
        <v>44467</v>
      </c>
      <c r="J178" s="30">
        <v>2</v>
      </c>
      <c r="K178" s="30">
        <v>8</v>
      </c>
      <c r="L178" s="30">
        <v>15</v>
      </c>
      <c r="M178" s="14">
        <v>271455</v>
      </c>
    </row>
    <row r="179" spans="1:13" x14ac:dyDescent="0.25">
      <c r="A179" s="26">
        <v>132</v>
      </c>
      <c r="B179" s="69" t="s">
        <v>1195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281</v>
      </c>
      <c r="H179" s="30" t="s">
        <v>1001</v>
      </c>
      <c r="I179" s="36">
        <v>44467</v>
      </c>
      <c r="J179" s="30">
        <v>3</v>
      </c>
      <c r="K179" s="30">
        <v>11</v>
      </c>
      <c r="L179" s="30">
        <v>11</v>
      </c>
      <c r="M179" s="14">
        <v>238367</v>
      </c>
    </row>
    <row r="180" spans="1:13" x14ac:dyDescent="0.25">
      <c r="A180" s="26">
        <v>133</v>
      </c>
      <c r="B180" s="69" t="s">
        <v>1196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1201</v>
      </c>
      <c r="H180" s="30" t="s">
        <v>1202</v>
      </c>
      <c r="I180" s="36">
        <v>44467</v>
      </c>
      <c r="J180" s="30">
        <v>3</v>
      </c>
      <c r="K180" s="30">
        <v>37</v>
      </c>
      <c r="L180" s="30">
        <v>53</v>
      </c>
      <c r="M180" s="14">
        <v>2994461</v>
      </c>
    </row>
    <row r="181" spans="1:13" x14ac:dyDescent="0.25">
      <c r="A181" s="26">
        <v>134</v>
      </c>
      <c r="B181" s="69" t="s">
        <v>1197</v>
      </c>
      <c r="C181" s="26" t="s">
        <v>29</v>
      </c>
      <c r="D181" s="69" t="s">
        <v>30</v>
      </c>
      <c r="E181" s="30" t="s">
        <v>473</v>
      </c>
      <c r="F181" s="30" t="s">
        <v>29</v>
      </c>
      <c r="G181" s="30" t="s">
        <v>79</v>
      </c>
      <c r="H181" s="30" t="s">
        <v>1203</v>
      </c>
      <c r="I181" s="36">
        <v>44467</v>
      </c>
      <c r="J181" s="30">
        <v>8</v>
      </c>
      <c r="K181" s="30">
        <v>158</v>
      </c>
      <c r="L181" s="30">
        <v>158</v>
      </c>
      <c r="M181" s="14">
        <v>3463076</v>
      </c>
    </row>
    <row r="182" spans="1:13" x14ac:dyDescent="0.25">
      <c r="A182" s="26">
        <v>135</v>
      </c>
      <c r="B182" s="30" t="s">
        <v>1198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50</v>
      </c>
      <c r="H182" s="30" t="s">
        <v>58</v>
      </c>
      <c r="I182" s="36">
        <v>44467</v>
      </c>
      <c r="J182" s="30">
        <v>3</v>
      </c>
      <c r="K182" s="30">
        <v>13</v>
      </c>
      <c r="L182" s="30">
        <v>15</v>
      </c>
      <c r="M182" s="14">
        <v>601455</v>
      </c>
    </row>
    <row r="183" spans="1:13" x14ac:dyDescent="0.25">
      <c r="A183" s="26">
        <v>136</v>
      </c>
      <c r="B183" s="30" t="s">
        <v>1199</v>
      </c>
      <c r="C183" s="26" t="s">
        <v>29</v>
      </c>
      <c r="D183" s="30" t="s">
        <v>815</v>
      </c>
      <c r="E183" s="30" t="s">
        <v>23</v>
      </c>
      <c r="F183" s="30" t="s">
        <v>29</v>
      </c>
      <c r="G183" s="30" t="s">
        <v>210</v>
      </c>
      <c r="H183" s="30" t="s">
        <v>211</v>
      </c>
      <c r="I183" s="36">
        <v>44467</v>
      </c>
      <c r="J183" s="30">
        <v>2</v>
      </c>
      <c r="K183" s="30">
        <v>6</v>
      </c>
      <c r="L183" s="30">
        <v>10</v>
      </c>
      <c r="M183" s="14">
        <v>157220</v>
      </c>
    </row>
    <row r="184" spans="1:13" x14ac:dyDescent="0.25">
      <c r="A184" s="26">
        <v>137</v>
      </c>
      <c r="B184" s="30" t="s">
        <v>1200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50</v>
      </c>
      <c r="H184" s="30" t="s">
        <v>58</v>
      </c>
      <c r="I184" s="36">
        <v>44467</v>
      </c>
      <c r="J184" s="30">
        <v>1</v>
      </c>
      <c r="K184" s="30">
        <v>25</v>
      </c>
      <c r="L184" s="30">
        <v>25</v>
      </c>
      <c r="M184" s="14">
        <v>994925</v>
      </c>
    </row>
    <row r="185" spans="1:13" x14ac:dyDescent="0.25">
      <c r="A185" s="26">
        <v>138</v>
      </c>
      <c r="B185" s="30" t="s">
        <v>1204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72</v>
      </c>
      <c r="H185" s="30" t="s">
        <v>1006</v>
      </c>
      <c r="I185" s="36">
        <v>44468</v>
      </c>
      <c r="J185" s="30">
        <v>1</v>
      </c>
      <c r="K185" s="30">
        <v>6</v>
      </c>
      <c r="L185" s="30">
        <v>10</v>
      </c>
      <c r="M185" s="14">
        <v>245220</v>
      </c>
    </row>
    <row r="186" spans="1:13" x14ac:dyDescent="0.25">
      <c r="A186" s="26">
        <v>139</v>
      </c>
      <c r="B186" s="30" t="s">
        <v>1206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1001</v>
      </c>
      <c r="I186" s="36">
        <v>44468</v>
      </c>
      <c r="J186" s="30">
        <v>3</v>
      </c>
      <c r="K186" s="30">
        <v>8</v>
      </c>
      <c r="L186" s="30">
        <v>10</v>
      </c>
      <c r="M186" s="14">
        <v>217720</v>
      </c>
    </row>
    <row r="187" spans="1:13" x14ac:dyDescent="0.25">
      <c r="A187" s="26">
        <v>140</v>
      </c>
      <c r="B187" s="30" t="s">
        <v>1207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1201</v>
      </c>
      <c r="H187" s="30" t="s">
        <v>1202</v>
      </c>
      <c r="I187" s="36">
        <v>44468</v>
      </c>
      <c r="J187" s="30">
        <v>3</v>
      </c>
      <c r="K187" s="30">
        <v>25</v>
      </c>
      <c r="L187" s="30">
        <v>25</v>
      </c>
      <c r="M187" s="14">
        <v>1418425</v>
      </c>
    </row>
    <row r="188" spans="1:13" x14ac:dyDescent="0.25">
      <c r="A188" s="26">
        <v>141</v>
      </c>
      <c r="B188" s="30" t="s">
        <v>1208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713</v>
      </c>
      <c r="H188" s="30" t="s">
        <v>714</v>
      </c>
      <c r="I188" s="36">
        <v>44468</v>
      </c>
      <c r="J188" s="30">
        <v>3</v>
      </c>
      <c r="K188" s="30">
        <v>7</v>
      </c>
      <c r="L188" s="30">
        <v>24</v>
      </c>
      <c r="M188" s="14">
        <v>506778</v>
      </c>
    </row>
    <row r="189" spans="1:13" x14ac:dyDescent="0.25">
      <c r="A189" s="26">
        <v>142</v>
      </c>
      <c r="B189" s="30" t="s">
        <v>1210</v>
      </c>
      <c r="C189" s="26" t="s">
        <v>29</v>
      </c>
      <c r="D189" s="30" t="s">
        <v>815</v>
      </c>
      <c r="E189" s="30" t="s">
        <v>23</v>
      </c>
      <c r="F189" s="30" t="s">
        <v>29</v>
      </c>
      <c r="G189" s="30" t="s">
        <v>76</v>
      </c>
      <c r="H189" s="30" t="s">
        <v>1216</v>
      </c>
      <c r="I189" s="36">
        <v>44468</v>
      </c>
      <c r="J189" s="30">
        <v>5</v>
      </c>
      <c r="K189" s="30">
        <v>47</v>
      </c>
      <c r="L189" s="30">
        <v>47</v>
      </c>
      <c r="M189" s="14">
        <v>1240159</v>
      </c>
    </row>
    <row r="190" spans="1:13" x14ac:dyDescent="0.25">
      <c r="A190" s="26">
        <v>143</v>
      </c>
      <c r="B190" s="30" t="s">
        <v>1212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184</v>
      </c>
      <c r="H190" s="30" t="s">
        <v>1218</v>
      </c>
      <c r="I190" s="36">
        <v>44468</v>
      </c>
      <c r="J190" s="30">
        <v>14</v>
      </c>
      <c r="K190" s="30">
        <v>130</v>
      </c>
      <c r="L190" s="30">
        <v>130</v>
      </c>
      <c r="M190" s="14">
        <v>2695360</v>
      </c>
    </row>
    <row r="191" spans="1:13" x14ac:dyDescent="0.25">
      <c r="A191" s="26">
        <v>144</v>
      </c>
      <c r="B191" s="30" t="s">
        <v>1213</v>
      </c>
      <c r="C191" s="26" t="s">
        <v>29</v>
      </c>
      <c r="D191" s="30" t="s">
        <v>815</v>
      </c>
      <c r="E191" s="30" t="s">
        <v>23</v>
      </c>
      <c r="F191" s="30" t="s">
        <v>29</v>
      </c>
      <c r="G191" s="30" t="s">
        <v>50</v>
      </c>
      <c r="H191" s="30" t="s">
        <v>58</v>
      </c>
      <c r="I191" s="36">
        <v>44468</v>
      </c>
      <c r="J191" s="30">
        <v>4</v>
      </c>
      <c r="K191" s="30">
        <v>77</v>
      </c>
      <c r="L191" s="30">
        <v>77</v>
      </c>
      <c r="M191" s="14">
        <v>3040969</v>
      </c>
    </row>
    <row r="192" spans="1:13" x14ac:dyDescent="0.25">
      <c r="A192" s="26">
        <v>145</v>
      </c>
      <c r="B192" s="30" t="s">
        <v>1214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76</v>
      </c>
      <c r="H192" s="30" t="s">
        <v>1216</v>
      </c>
      <c r="I192" s="36">
        <v>44468</v>
      </c>
      <c r="J192" s="30">
        <v>1</v>
      </c>
      <c r="K192" s="30">
        <v>12</v>
      </c>
      <c r="L192" s="30">
        <v>23</v>
      </c>
      <c r="M192" s="14">
        <v>612631</v>
      </c>
    </row>
    <row r="193" spans="1:13" x14ac:dyDescent="0.25">
      <c r="A193" s="26">
        <v>146</v>
      </c>
      <c r="B193" s="30" t="s">
        <v>1269</v>
      </c>
      <c r="C193" s="26" t="s">
        <v>29</v>
      </c>
      <c r="D193" s="30" t="s">
        <v>815</v>
      </c>
      <c r="E193" s="30" t="s">
        <v>23</v>
      </c>
      <c r="F193" s="30" t="s">
        <v>29</v>
      </c>
      <c r="G193" s="30" t="s">
        <v>69</v>
      </c>
      <c r="H193" s="30" t="s">
        <v>488</v>
      </c>
      <c r="I193" s="36">
        <v>44469</v>
      </c>
      <c r="J193" s="30">
        <v>2</v>
      </c>
      <c r="K193" s="30">
        <v>12</v>
      </c>
      <c r="L193" s="30">
        <v>15</v>
      </c>
      <c r="M193" s="14">
        <v>271455</v>
      </c>
    </row>
    <row r="194" spans="1:13" x14ac:dyDescent="0.25">
      <c r="A194" s="26">
        <v>147</v>
      </c>
      <c r="B194" s="30" t="s">
        <v>1270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210</v>
      </c>
      <c r="H194" s="30" t="s">
        <v>211</v>
      </c>
      <c r="I194" s="36">
        <v>44469</v>
      </c>
      <c r="J194" s="30">
        <v>3</v>
      </c>
      <c r="K194" s="30">
        <v>37</v>
      </c>
      <c r="L194" s="30">
        <v>37</v>
      </c>
      <c r="M194" s="14">
        <v>551339</v>
      </c>
    </row>
    <row r="195" spans="1:13" x14ac:dyDescent="0.25">
      <c r="A195" s="26">
        <v>148</v>
      </c>
      <c r="B195" s="30" t="s">
        <v>1271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60</v>
      </c>
      <c r="H195" s="30" t="s">
        <v>816</v>
      </c>
      <c r="I195" s="36">
        <v>44469</v>
      </c>
      <c r="J195" s="30">
        <v>2</v>
      </c>
      <c r="K195" s="30">
        <v>7</v>
      </c>
      <c r="L195" s="30">
        <v>10</v>
      </c>
      <c r="M195" s="14">
        <v>223220</v>
      </c>
    </row>
    <row r="196" spans="1:13" x14ac:dyDescent="0.25">
      <c r="A196" s="26">
        <v>149</v>
      </c>
      <c r="B196" s="30" t="s">
        <v>1272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50</v>
      </c>
      <c r="H196" s="30" t="s">
        <v>58</v>
      </c>
      <c r="I196" s="36">
        <v>44469</v>
      </c>
      <c r="J196" s="30">
        <v>6</v>
      </c>
      <c r="K196" s="30">
        <v>90</v>
      </c>
      <c r="L196" s="30">
        <v>90</v>
      </c>
      <c r="M196" s="14">
        <v>3552480</v>
      </c>
    </row>
    <row r="197" spans="1:13" x14ac:dyDescent="0.25">
      <c r="A197" s="26">
        <v>150</v>
      </c>
      <c r="B197" s="30" t="s">
        <v>1273</v>
      </c>
      <c r="C197" s="26" t="s">
        <v>29</v>
      </c>
      <c r="D197" s="30" t="s">
        <v>815</v>
      </c>
      <c r="E197" s="30" t="s">
        <v>23</v>
      </c>
      <c r="F197" s="30" t="s">
        <v>29</v>
      </c>
      <c r="G197" s="30" t="s">
        <v>72</v>
      </c>
      <c r="H197" s="30" t="s">
        <v>1006</v>
      </c>
      <c r="I197" s="36">
        <v>44469</v>
      </c>
      <c r="J197" s="30">
        <v>2</v>
      </c>
      <c r="K197" s="30">
        <v>74</v>
      </c>
      <c r="L197" s="30">
        <v>74</v>
      </c>
      <c r="M197" s="14">
        <v>1742628</v>
      </c>
    </row>
    <row r="198" spans="1:13" x14ac:dyDescent="0.25">
      <c r="A198" s="26">
        <v>151</v>
      </c>
      <c r="B198" s="30" t="s">
        <v>1274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184</v>
      </c>
      <c r="H198" s="30" t="s">
        <v>724</v>
      </c>
      <c r="I198" s="36">
        <v>44469</v>
      </c>
      <c r="J198" s="30">
        <v>5</v>
      </c>
      <c r="K198" s="30">
        <v>111</v>
      </c>
      <c r="L198" s="30">
        <v>111</v>
      </c>
      <c r="M198" s="14">
        <v>2303067</v>
      </c>
    </row>
    <row r="199" spans="1:13" x14ac:dyDescent="0.25">
      <c r="A199" s="26">
        <v>152</v>
      </c>
      <c r="B199" s="30" t="s">
        <v>1275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184</v>
      </c>
      <c r="H199" s="30" t="s">
        <v>724</v>
      </c>
      <c r="I199" s="36">
        <v>44469</v>
      </c>
      <c r="J199" s="30">
        <v>10</v>
      </c>
      <c r="K199" s="30">
        <v>126</v>
      </c>
      <c r="L199" s="30">
        <v>126</v>
      </c>
      <c r="M199" s="14">
        <v>2612772</v>
      </c>
    </row>
    <row r="200" spans="1:13" x14ac:dyDescent="0.25">
      <c r="A200" s="26">
        <v>153</v>
      </c>
      <c r="B200" s="30" t="s">
        <v>1276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263</v>
      </c>
      <c r="H200" s="30" t="s">
        <v>264</v>
      </c>
      <c r="I200" s="36">
        <v>44469</v>
      </c>
      <c r="J200" s="30">
        <v>2</v>
      </c>
      <c r="K200" s="30">
        <v>7</v>
      </c>
      <c r="L200" s="30">
        <v>12</v>
      </c>
      <c r="M200" s="14">
        <v>212814</v>
      </c>
    </row>
    <row r="201" spans="1:13" x14ac:dyDescent="0.25">
      <c r="A201" s="26">
        <v>154</v>
      </c>
      <c r="B201" s="30" t="s">
        <v>1277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112</v>
      </c>
      <c r="H201" s="30" t="s">
        <v>1000</v>
      </c>
      <c r="I201" s="36">
        <v>44469</v>
      </c>
      <c r="J201" s="30">
        <v>2</v>
      </c>
      <c r="K201" s="30">
        <v>7</v>
      </c>
      <c r="L201" s="30">
        <v>10</v>
      </c>
      <c r="M201" s="14">
        <v>521870</v>
      </c>
    </row>
    <row r="202" spans="1:13" x14ac:dyDescent="0.25">
      <c r="A202" s="26">
        <v>155</v>
      </c>
      <c r="B202" s="30" t="s">
        <v>1278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281</v>
      </c>
      <c r="H202" s="30" t="s">
        <v>1001</v>
      </c>
      <c r="I202" s="36">
        <v>44469</v>
      </c>
      <c r="J202" s="30">
        <v>2</v>
      </c>
      <c r="K202" s="30">
        <v>6</v>
      </c>
      <c r="L202" s="30">
        <v>10</v>
      </c>
      <c r="M202" s="14">
        <v>217720</v>
      </c>
    </row>
    <row r="203" spans="1:13" x14ac:dyDescent="0.25">
      <c r="A203" s="26">
        <v>156</v>
      </c>
      <c r="B203" s="30" t="s">
        <v>1279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184</v>
      </c>
      <c r="H203" s="30" t="s">
        <v>724</v>
      </c>
      <c r="I203" s="36">
        <v>44469</v>
      </c>
      <c r="J203" s="30">
        <v>10</v>
      </c>
      <c r="K203" s="30">
        <v>92</v>
      </c>
      <c r="L203" s="30">
        <v>92</v>
      </c>
      <c r="M203" s="14">
        <v>1910774</v>
      </c>
    </row>
    <row r="204" spans="1:13" x14ac:dyDescent="0.25">
      <c r="A204" s="26">
        <v>157</v>
      </c>
      <c r="B204" s="30" t="s">
        <v>1280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1201</v>
      </c>
      <c r="H204" s="30" t="s">
        <v>502</v>
      </c>
      <c r="I204" s="36">
        <v>44469</v>
      </c>
      <c r="J204" s="30">
        <v>3</v>
      </c>
      <c r="K204" s="30">
        <v>54</v>
      </c>
      <c r="L204" s="30">
        <v>103</v>
      </c>
      <c r="M204" s="14">
        <v>5808811</v>
      </c>
    </row>
    <row r="205" spans="1:13" x14ac:dyDescent="0.25">
      <c r="A205" s="26">
        <v>158</v>
      </c>
      <c r="B205" s="30" t="s">
        <v>1281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1201</v>
      </c>
      <c r="H205" s="30" t="s">
        <v>128</v>
      </c>
      <c r="I205" s="36">
        <v>44469</v>
      </c>
      <c r="J205" s="30">
        <v>4</v>
      </c>
      <c r="K205" s="30">
        <v>76</v>
      </c>
      <c r="L205" s="30">
        <v>76</v>
      </c>
      <c r="M205" s="14">
        <v>4289062</v>
      </c>
    </row>
    <row r="206" spans="1:13" x14ac:dyDescent="0.25">
      <c r="A206" s="26">
        <v>159</v>
      </c>
      <c r="B206" s="30" t="s">
        <v>1282</v>
      </c>
      <c r="C206" s="26" t="s">
        <v>29</v>
      </c>
      <c r="D206" s="30" t="s">
        <v>631</v>
      </c>
      <c r="E206" s="30" t="s">
        <v>23</v>
      </c>
      <c r="F206" s="30" t="s">
        <v>29</v>
      </c>
      <c r="G206" s="30" t="s">
        <v>79</v>
      </c>
      <c r="H206" s="30" t="s">
        <v>89</v>
      </c>
      <c r="I206" s="36">
        <v>44469</v>
      </c>
      <c r="J206" s="30">
        <v>4</v>
      </c>
      <c r="K206" s="30">
        <v>25</v>
      </c>
      <c r="L206" s="30">
        <v>25</v>
      </c>
      <c r="M206" s="14">
        <v>517425</v>
      </c>
    </row>
    <row r="207" spans="1:13" x14ac:dyDescent="0.25">
      <c r="A207" s="273" t="s">
        <v>772</v>
      </c>
      <c r="B207" s="274"/>
      <c r="C207" s="274"/>
      <c r="D207" s="274"/>
      <c r="E207" s="274"/>
      <c r="F207" s="274"/>
      <c r="G207" s="274"/>
      <c r="H207" s="274"/>
      <c r="I207" s="274"/>
      <c r="J207" s="274"/>
      <c r="K207" s="274"/>
      <c r="L207" s="275"/>
      <c r="M207" s="142">
        <f>SUM(M48:M206)</f>
        <v>232878965</v>
      </c>
    </row>
    <row r="208" spans="1:13" x14ac:dyDescent="0.25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8"/>
    </row>
    <row r="209" spans="1:13" ht="27" x14ac:dyDescent="0.35">
      <c r="A209" s="271" t="s">
        <v>1358</v>
      </c>
      <c r="B209" s="271"/>
      <c r="C209" s="271"/>
      <c r="D209" s="271"/>
      <c r="E209" s="271"/>
      <c r="F209" s="271"/>
      <c r="G209" s="271"/>
      <c r="H209" s="271"/>
      <c r="I209" s="271"/>
      <c r="J209" s="271"/>
      <c r="K209" s="271"/>
      <c r="L209" s="271"/>
      <c r="M209" s="271"/>
    </row>
    <row r="210" spans="1:13" ht="28.5" x14ac:dyDescent="0.25">
      <c r="A210" s="136" t="s">
        <v>0</v>
      </c>
      <c r="B210" s="40" t="s">
        <v>1</v>
      </c>
      <c r="C210" s="40" t="s">
        <v>2</v>
      </c>
      <c r="D210" s="40" t="s">
        <v>3</v>
      </c>
      <c r="E210" s="40" t="s">
        <v>4</v>
      </c>
      <c r="F210" s="40" t="s">
        <v>5</v>
      </c>
      <c r="G210" s="40" t="s">
        <v>6</v>
      </c>
      <c r="H210" s="40" t="s">
        <v>7</v>
      </c>
      <c r="I210" s="137" t="s">
        <v>8</v>
      </c>
      <c r="J210" s="40" t="s">
        <v>9</v>
      </c>
      <c r="K210" s="40" t="s">
        <v>10</v>
      </c>
      <c r="L210" s="40" t="s">
        <v>11</v>
      </c>
      <c r="M210" s="40" t="s">
        <v>16</v>
      </c>
    </row>
    <row r="211" spans="1:13" x14ac:dyDescent="0.25">
      <c r="A211" s="26">
        <v>1</v>
      </c>
      <c r="B211" s="30" t="s">
        <v>1288</v>
      </c>
      <c r="C211" s="26" t="s">
        <v>29</v>
      </c>
      <c r="D211" s="30" t="s">
        <v>1314</v>
      </c>
      <c r="E211" s="30" t="s">
        <v>23</v>
      </c>
      <c r="F211" s="30" t="s">
        <v>29</v>
      </c>
      <c r="G211" s="30" t="s">
        <v>241</v>
      </c>
      <c r="H211" s="30" t="s">
        <v>87</v>
      </c>
      <c r="I211" s="140">
        <v>44470</v>
      </c>
      <c r="J211" s="30">
        <v>1</v>
      </c>
      <c r="K211" s="30">
        <v>3</v>
      </c>
      <c r="L211" s="30">
        <v>10</v>
      </c>
      <c r="M211" s="21">
        <v>367720</v>
      </c>
    </row>
    <row r="212" spans="1:13" x14ac:dyDescent="0.25">
      <c r="A212" s="26">
        <v>2</v>
      </c>
      <c r="B212" s="30" t="s">
        <v>1289</v>
      </c>
      <c r="C212" s="26" t="s">
        <v>29</v>
      </c>
      <c r="D212" s="30" t="s">
        <v>30</v>
      </c>
      <c r="E212" s="30" t="s">
        <v>23</v>
      </c>
      <c r="F212" s="30" t="s">
        <v>29</v>
      </c>
      <c r="G212" s="30" t="s">
        <v>60</v>
      </c>
      <c r="H212" s="30" t="s">
        <v>453</v>
      </c>
      <c r="I212" s="140">
        <v>44470</v>
      </c>
      <c r="J212" s="30">
        <v>2</v>
      </c>
      <c r="K212" s="30">
        <v>43</v>
      </c>
      <c r="L212" s="30">
        <v>43</v>
      </c>
      <c r="M212" s="21">
        <v>927021</v>
      </c>
    </row>
    <row r="213" spans="1:13" x14ac:dyDescent="0.25">
      <c r="A213" s="26">
        <v>3</v>
      </c>
      <c r="B213" s="30" t="s">
        <v>1290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1125</v>
      </c>
      <c r="I213" s="140">
        <v>44470</v>
      </c>
      <c r="J213" s="30">
        <v>5</v>
      </c>
      <c r="K213" s="30">
        <v>50</v>
      </c>
      <c r="L213" s="30">
        <v>50</v>
      </c>
      <c r="M213" s="21">
        <v>1326100</v>
      </c>
    </row>
    <row r="214" spans="1:13" x14ac:dyDescent="0.25">
      <c r="A214" s="26">
        <v>4</v>
      </c>
      <c r="B214" s="30" t="s">
        <v>1291</v>
      </c>
      <c r="C214" s="26" t="s">
        <v>29</v>
      </c>
      <c r="D214" s="30" t="s">
        <v>815</v>
      </c>
      <c r="E214" s="30" t="s">
        <v>23</v>
      </c>
      <c r="F214" s="30" t="s">
        <v>29</v>
      </c>
      <c r="G214" s="30" t="s">
        <v>50</v>
      </c>
      <c r="H214" s="30" t="s">
        <v>58</v>
      </c>
      <c r="I214" s="140">
        <v>44470</v>
      </c>
      <c r="J214" s="30">
        <v>7</v>
      </c>
      <c r="K214" s="30">
        <v>107</v>
      </c>
      <c r="L214" s="30">
        <v>107</v>
      </c>
      <c r="M214" s="21">
        <v>4221379</v>
      </c>
    </row>
    <row r="215" spans="1:13" x14ac:dyDescent="0.25">
      <c r="A215" s="26">
        <v>5</v>
      </c>
      <c r="B215" s="30" t="s">
        <v>1293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1201</v>
      </c>
      <c r="H215" s="30" t="s">
        <v>128</v>
      </c>
      <c r="I215" s="140">
        <v>44470</v>
      </c>
      <c r="J215" s="30">
        <v>3</v>
      </c>
      <c r="K215" s="30">
        <v>51</v>
      </c>
      <c r="L215" s="30">
        <v>51</v>
      </c>
      <c r="M215" s="21">
        <v>2881887</v>
      </c>
    </row>
    <row r="216" spans="1:13" x14ac:dyDescent="0.25">
      <c r="A216" s="26">
        <v>6</v>
      </c>
      <c r="B216" s="30" t="s">
        <v>1294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24</v>
      </c>
      <c r="H216" s="30" t="s">
        <v>1202</v>
      </c>
      <c r="I216" s="140">
        <v>44470</v>
      </c>
      <c r="J216" s="30">
        <v>4</v>
      </c>
      <c r="K216" s="30">
        <v>24</v>
      </c>
      <c r="L216" s="30">
        <v>26</v>
      </c>
      <c r="M216" s="21">
        <v>780772</v>
      </c>
    </row>
    <row r="217" spans="1:13" x14ac:dyDescent="0.25">
      <c r="A217" s="26">
        <v>7</v>
      </c>
      <c r="B217" s="30" t="s">
        <v>1296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281</v>
      </c>
      <c r="H217" s="30" t="s">
        <v>1001</v>
      </c>
      <c r="I217" s="140">
        <v>44470</v>
      </c>
      <c r="J217" s="30">
        <v>11</v>
      </c>
      <c r="K217" s="30">
        <v>150</v>
      </c>
      <c r="L217" s="30">
        <v>150</v>
      </c>
      <c r="M217" s="21">
        <v>3108300</v>
      </c>
    </row>
    <row r="218" spans="1:13" x14ac:dyDescent="0.25">
      <c r="A218" s="26">
        <v>8</v>
      </c>
      <c r="B218" s="30" t="s">
        <v>1297</v>
      </c>
      <c r="C218" s="26" t="s">
        <v>29</v>
      </c>
      <c r="D218" s="30" t="s">
        <v>30</v>
      </c>
      <c r="E218" s="30" t="s">
        <v>23</v>
      </c>
      <c r="F218" s="30" t="s">
        <v>29</v>
      </c>
      <c r="G218" s="30" t="s">
        <v>79</v>
      </c>
      <c r="H218" s="30" t="s">
        <v>725</v>
      </c>
      <c r="I218" s="140">
        <v>44470</v>
      </c>
      <c r="J218" s="30">
        <v>3</v>
      </c>
      <c r="K218" s="30">
        <v>60</v>
      </c>
      <c r="L218" s="30">
        <v>60</v>
      </c>
      <c r="M218" s="21">
        <v>1322070</v>
      </c>
    </row>
    <row r="219" spans="1:13" x14ac:dyDescent="0.25">
      <c r="A219" s="26">
        <v>9</v>
      </c>
      <c r="B219" s="30" t="s">
        <v>1298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72</v>
      </c>
      <c r="H219" s="30" t="s">
        <v>1006</v>
      </c>
      <c r="I219" s="140">
        <v>44470</v>
      </c>
      <c r="J219" s="30">
        <v>7</v>
      </c>
      <c r="K219" s="30">
        <v>42</v>
      </c>
      <c r="L219" s="30">
        <v>42</v>
      </c>
      <c r="M219" s="21">
        <v>993924</v>
      </c>
    </row>
    <row r="220" spans="1:13" x14ac:dyDescent="0.25">
      <c r="A220" s="26">
        <v>10</v>
      </c>
      <c r="B220" s="30" t="s">
        <v>1299</v>
      </c>
      <c r="C220" s="26" t="s">
        <v>29</v>
      </c>
      <c r="D220" s="30" t="s">
        <v>30</v>
      </c>
      <c r="E220" s="30" t="s">
        <v>23</v>
      </c>
      <c r="F220" s="30" t="s">
        <v>29</v>
      </c>
      <c r="G220" s="30" t="s">
        <v>210</v>
      </c>
      <c r="H220" s="30" t="s">
        <v>211</v>
      </c>
      <c r="I220" s="140">
        <v>44471</v>
      </c>
      <c r="J220" s="30">
        <v>4</v>
      </c>
      <c r="K220" s="30">
        <v>82</v>
      </c>
      <c r="L220" s="30">
        <v>82</v>
      </c>
      <c r="M220" s="21">
        <v>1216404</v>
      </c>
    </row>
    <row r="221" spans="1:13" x14ac:dyDescent="0.25">
      <c r="A221" s="26">
        <v>11</v>
      </c>
      <c r="B221" s="30" t="s">
        <v>1300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45</v>
      </c>
      <c r="H221" s="30" t="s">
        <v>552</v>
      </c>
      <c r="I221" s="140">
        <v>44471</v>
      </c>
      <c r="J221" s="30">
        <v>8</v>
      </c>
      <c r="K221" s="30">
        <v>170</v>
      </c>
      <c r="L221" s="30">
        <v>170</v>
      </c>
      <c r="M221" s="21">
        <v>7567240</v>
      </c>
    </row>
    <row r="222" spans="1:13" x14ac:dyDescent="0.25">
      <c r="A222" s="26">
        <v>12</v>
      </c>
      <c r="B222" s="30" t="s">
        <v>1301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76</v>
      </c>
      <c r="H222" s="30" t="s">
        <v>1216</v>
      </c>
      <c r="I222" s="140">
        <v>44471</v>
      </c>
      <c r="J222" s="30">
        <v>8</v>
      </c>
      <c r="K222" s="30">
        <v>50</v>
      </c>
      <c r="L222" s="30">
        <v>63</v>
      </c>
      <c r="M222" s="21">
        <v>1667961</v>
      </c>
    </row>
    <row r="223" spans="1:13" x14ac:dyDescent="0.25">
      <c r="A223" s="26">
        <v>13</v>
      </c>
      <c r="B223" s="30" t="s">
        <v>1303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112</v>
      </c>
      <c r="H223" s="30" t="s">
        <v>1000</v>
      </c>
      <c r="I223" s="140">
        <v>44471</v>
      </c>
      <c r="J223" s="30">
        <v>1</v>
      </c>
      <c r="K223" s="30">
        <v>3</v>
      </c>
      <c r="L223" s="30">
        <v>10</v>
      </c>
      <c r="M223" s="21">
        <v>521720</v>
      </c>
    </row>
    <row r="224" spans="1:13" x14ac:dyDescent="0.25">
      <c r="A224" s="26">
        <v>14</v>
      </c>
      <c r="B224" s="30" t="s">
        <v>1304</v>
      </c>
      <c r="C224" s="26" t="s">
        <v>29</v>
      </c>
      <c r="D224" s="30" t="s">
        <v>30</v>
      </c>
      <c r="E224" s="30" t="s">
        <v>23</v>
      </c>
      <c r="F224" s="30" t="s">
        <v>29</v>
      </c>
      <c r="G224" s="30" t="s">
        <v>79</v>
      </c>
      <c r="H224" s="30" t="s">
        <v>89</v>
      </c>
      <c r="I224" s="140">
        <v>44471</v>
      </c>
      <c r="J224" s="30">
        <v>5</v>
      </c>
      <c r="K224" s="30">
        <v>111</v>
      </c>
      <c r="L224" s="30">
        <v>111</v>
      </c>
      <c r="M224" s="21">
        <v>2436267</v>
      </c>
    </row>
    <row r="225" spans="1:13" x14ac:dyDescent="0.25">
      <c r="A225" s="26">
        <v>15</v>
      </c>
      <c r="B225" s="30" t="s">
        <v>1305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1201</v>
      </c>
      <c r="H225" s="30" t="s">
        <v>1202</v>
      </c>
      <c r="I225" s="140">
        <v>44471</v>
      </c>
      <c r="J225" s="30">
        <v>2</v>
      </c>
      <c r="K225" s="30">
        <v>20</v>
      </c>
      <c r="L225" s="30">
        <v>21</v>
      </c>
      <c r="M225" s="21">
        <v>1193277</v>
      </c>
    </row>
    <row r="226" spans="1:13" x14ac:dyDescent="0.25">
      <c r="A226" s="26">
        <v>16</v>
      </c>
      <c r="B226" s="30" t="s">
        <v>1306</v>
      </c>
      <c r="C226" s="26" t="s">
        <v>29</v>
      </c>
      <c r="D226" s="30" t="s">
        <v>631</v>
      </c>
      <c r="E226" s="30" t="s">
        <v>23</v>
      </c>
      <c r="F226" s="30" t="s">
        <v>29</v>
      </c>
      <c r="G226" s="30" t="s">
        <v>79</v>
      </c>
      <c r="H226" s="30" t="s">
        <v>89</v>
      </c>
      <c r="I226" s="140">
        <v>44471</v>
      </c>
      <c r="J226" s="30">
        <v>11</v>
      </c>
      <c r="K226" s="30">
        <v>149</v>
      </c>
      <c r="L226" s="30">
        <v>149</v>
      </c>
      <c r="M226" s="21">
        <v>3028053</v>
      </c>
    </row>
    <row r="227" spans="1:13" x14ac:dyDescent="0.25">
      <c r="A227" s="26">
        <v>17</v>
      </c>
      <c r="B227" s="30" t="s">
        <v>1307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50</v>
      </c>
      <c r="H227" s="30" t="s">
        <v>58</v>
      </c>
      <c r="I227" s="140">
        <v>44472</v>
      </c>
      <c r="J227" s="30">
        <v>2</v>
      </c>
      <c r="K227" s="30">
        <v>39</v>
      </c>
      <c r="L227" s="30">
        <v>39</v>
      </c>
      <c r="M227" s="21">
        <v>1545783</v>
      </c>
    </row>
    <row r="228" spans="1:13" x14ac:dyDescent="0.25">
      <c r="A228" s="26">
        <v>18</v>
      </c>
      <c r="B228" s="30" t="s">
        <v>1308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50</v>
      </c>
      <c r="H228" s="30" t="s">
        <v>58</v>
      </c>
      <c r="I228" s="140">
        <v>44472</v>
      </c>
      <c r="J228" s="30">
        <v>2</v>
      </c>
      <c r="K228" s="30">
        <v>13</v>
      </c>
      <c r="L228" s="30">
        <v>17</v>
      </c>
      <c r="M228" s="21">
        <v>680149</v>
      </c>
    </row>
    <row r="229" spans="1:13" x14ac:dyDescent="0.25">
      <c r="A229" s="26">
        <v>19</v>
      </c>
      <c r="B229" s="30" t="s">
        <v>1309</v>
      </c>
      <c r="C229" s="26" t="s">
        <v>29</v>
      </c>
      <c r="D229" s="30" t="s">
        <v>491</v>
      </c>
      <c r="E229" s="30" t="s">
        <v>23</v>
      </c>
      <c r="F229" s="30" t="s">
        <v>29</v>
      </c>
      <c r="G229" s="30" t="s">
        <v>45</v>
      </c>
      <c r="H229" s="30" t="s">
        <v>238</v>
      </c>
      <c r="I229" s="140">
        <v>44472</v>
      </c>
      <c r="J229" s="30">
        <v>1</v>
      </c>
      <c r="K229" s="30">
        <v>41</v>
      </c>
      <c r="L229" s="30">
        <v>41</v>
      </c>
      <c r="M229" s="21">
        <v>1796677</v>
      </c>
    </row>
    <row r="230" spans="1:13" x14ac:dyDescent="0.25">
      <c r="A230" s="26">
        <v>20</v>
      </c>
      <c r="B230" s="30" t="s">
        <v>1310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281</v>
      </c>
      <c r="H230" s="30" t="s">
        <v>1001</v>
      </c>
      <c r="I230" s="140">
        <v>44472</v>
      </c>
      <c r="J230" s="30">
        <v>2</v>
      </c>
      <c r="K230" s="30">
        <v>30</v>
      </c>
      <c r="L230" s="30">
        <v>30</v>
      </c>
      <c r="M230" s="21">
        <v>630660</v>
      </c>
    </row>
    <row r="231" spans="1:13" x14ac:dyDescent="0.25">
      <c r="A231" s="26">
        <v>21</v>
      </c>
      <c r="B231" s="30" t="s">
        <v>1311</v>
      </c>
      <c r="C231" s="26" t="s">
        <v>29</v>
      </c>
      <c r="D231" s="30" t="s">
        <v>815</v>
      </c>
      <c r="E231" s="30" t="s">
        <v>23</v>
      </c>
      <c r="F231" s="30" t="s">
        <v>29</v>
      </c>
      <c r="G231" s="30" t="s">
        <v>713</v>
      </c>
      <c r="H231" s="30" t="s">
        <v>714</v>
      </c>
      <c r="I231" s="140">
        <v>44472</v>
      </c>
      <c r="J231" s="30">
        <v>1</v>
      </c>
      <c r="K231" s="30">
        <v>5</v>
      </c>
      <c r="L231" s="30">
        <v>10</v>
      </c>
      <c r="M231" s="21">
        <v>217720</v>
      </c>
    </row>
    <row r="232" spans="1:13" x14ac:dyDescent="0.25">
      <c r="A232" s="26">
        <v>22</v>
      </c>
      <c r="B232" s="30" t="s">
        <v>1312</v>
      </c>
      <c r="C232" s="26" t="s">
        <v>29</v>
      </c>
      <c r="D232" s="30" t="s">
        <v>815</v>
      </c>
      <c r="E232" s="30" t="s">
        <v>23</v>
      </c>
      <c r="F232" s="30" t="s">
        <v>29</v>
      </c>
      <c r="G232" s="30" t="s">
        <v>184</v>
      </c>
      <c r="H232" s="30" t="s">
        <v>219</v>
      </c>
      <c r="I232" s="140">
        <v>44472</v>
      </c>
      <c r="J232" s="30">
        <v>10</v>
      </c>
      <c r="K232" s="30">
        <v>118</v>
      </c>
      <c r="L232" s="30">
        <v>118</v>
      </c>
      <c r="M232" s="21">
        <v>2447596</v>
      </c>
    </row>
    <row r="233" spans="1:13" x14ac:dyDescent="0.25">
      <c r="A233" s="26">
        <v>23</v>
      </c>
      <c r="B233" s="30" t="s">
        <v>1313</v>
      </c>
      <c r="C233" s="26" t="s">
        <v>29</v>
      </c>
      <c r="D233" s="30" t="s">
        <v>815</v>
      </c>
      <c r="E233" s="30" t="s">
        <v>23</v>
      </c>
      <c r="F233" s="30" t="s">
        <v>29</v>
      </c>
      <c r="G233" s="30" t="s">
        <v>60</v>
      </c>
      <c r="H233" s="30" t="s">
        <v>453</v>
      </c>
      <c r="I233" s="140">
        <v>44473</v>
      </c>
      <c r="J233" s="30">
        <v>5</v>
      </c>
      <c r="K233" s="30">
        <v>127</v>
      </c>
      <c r="L233" s="30">
        <v>127</v>
      </c>
      <c r="M233" s="21">
        <v>2703269</v>
      </c>
    </row>
    <row r="234" spans="1:13" x14ac:dyDescent="0.25">
      <c r="A234" s="26">
        <v>24</v>
      </c>
      <c r="B234" s="30" t="s">
        <v>1322</v>
      </c>
      <c r="C234" s="26" t="s">
        <v>29</v>
      </c>
      <c r="D234" s="30" t="s">
        <v>815</v>
      </c>
      <c r="E234" s="30" t="s">
        <v>23</v>
      </c>
      <c r="F234" s="30" t="s">
        <v>29</v>
      </c>
      <c r="G234" s="30" t="s">
        <v>72</v>
      </c>
      <c r="H234" s="30" t="s">
        <v>261</v>
      </c>
      <c r="I234" s="140">
        <v>44474</v>
      </c>
      <c r="J234" s="30">
        <v>2</v>
      </c>
      <c r="K234" s="30">
        <v>39</v>
      </c>
      <c r="L234" s="30">
        <v>39</v>
      </c>
      <c r="M234" s="21">
        <v>923733</v>
      </c>
    </row>
    <row r="235" spans="1:13" x14ac:dyDescent="0.25">
      <c r="A235" s="26">
        <v>25</v>
      </c>
      <c r="B235" s="30" t="s">
        <v>1323</v>
      </c>
      <c r="C235" s="26" t="s">
        <v>29</v>
      </c>
      <c r="D235" s="30" t="s">
        <v>815</v>
      </c>
      <c r="E235" s="30" t="s">
        <v>23</v>
      </c>
      <c r="F235" s="30" t="s">
        <v>29</v>
      </c>
      <c r="G235" s="30" t="s">
        <v>60</v>
      </c>
      <c r="H235" s="30" t="s">
        <v>816</v>
      </c>
      <c r="I235" s="140">
        <v>44474</v>
      </c>
      <c r="J235" s="30">
        <v>2</v>
      </c>
      <c r="K235" s="30">
        <v>9</v>
      </c>
      <c r="L235" s="30">
        <v>10</v>
      </c>
      <c r="M235" s="21">
        <v>223220</v>
      </c>
    </row>
    <row r="236" spans="1:13" x14ac:dyDescent="0.25">
      <c r="A236" s="26">
        <v>26</v>
      </c>
      <c r="B236" s="30" t="s">
        <v>1324</v>
      </c>
      <c r="C236" s="26" t="s">
        <v>29</v>
      </c>
      <c r="D236" s="30" t="s">
        <v>815</v>
      </c>
      <c r="E236" s="30" t="s">
        <v>23</v>
      </c>
      <c r="F236" s="30" t="s">
        <v>29</v>
      </c>
      <c r="G236" s="30" t="s">
        <v>45</v>
      </c>
      <c r="H236" s="30" t="s">
        <v>552</v>
      </c>
      <c r="I236" s="140">
        <v>44474</v>
      </c>
      <c r="J236" s="30">
        <v>2</v>
      </c>
      <c r="K236" s="30">
        <v>15</v>
      </c>
      <c r="L236" s="30">
        <v>15</v>
      </c>
      <c r="M236" s="21">
        <v>677955</v>
      </c>
    </row>
    <row r="237" spans="1:13" x14ac:dyDescent="0.25">
      <c r="A237" s="26">
        <v>27</v>
      </c>
      <c r="B237" s="30" t="s">
        <v>1325</v>
      </c>
      <c r="C237" s="26" t="s">
        <v>29</v>
      </c>
      <c r="D237" s="30" t="s">
        <v>815</v>
      </c>
      <c r="E237" s="30" t="s">
        <v>23</v>
      </c>
      <c r="F237" s="30" t="s">
        <v>29</v>
      </c>
      <c r="G237" s="30" t="s">
        <v>64</v>
      </c>
      <c r="H237" s="30" t="s">
        <v>818</v>
      </c>
      <c r="I237" s="140">
        <v>44474</v>
      </c>
      <c r="J237" s="30">
        <v>1</v>
      </c>
      <c r="K237" s="30">
        <v>16</v>
      </c>
      <c r="L237" s="30">
        <v>16</v>
      </c>
      <c r="M237" s="21">
        <v>348642</v>
      </c>
    </row>
    <row r="238" spans="1:13" x14ac:dyDescent="0.25">
      <c r="A238" s="26">
        <v>28</v>
      </c>
      <c r="B238" s="30" t="s">
        <v>1326</v>
      </c>
      <c r="C238" s="26" t="s">
        <v>29</v>
      </c>
      <c r="D238" s="30" t="s">
        <v>815</v>
      </c>
      <c r="E238" s="30" t="s">
        <v>23</v>
      </c>
      <c r="F238" s="30" t="s">
        <v>29</v>
      </c>
      <c r="G238" s="30" t="s">
        <v>210</v>
      </c>
      <c r="H238" s="30" t="s">
        <v>211</v>
      </c>
      <c r="I238" s="140">
        <v>44474</v>
      </c>
      <c r="J238" s="30">
        <v>2</v>
      </c>
      <c r="K238" s="30">
        <v>15</v>
      </c>
      <c r="L238" s="30">
        <v>15</v>
      </c>
      <c r="M238" s="21">
        <v>230205</v>
      </c>
    </row>
    <row r="239" spans="1:13" x14ac:dyDescent="0.25">
      <c r="A239" s="26">
        <v>29</v>
      </c>
      <c r="B239" s="30" t="s">
        <v>1327</v>
      </c>
      <c r="C239" s="26" t="s">
        <v>29</v>
      </c>
      <c r="D239" s="30" t="s">
        <v>815</v>
      </c>
      <c r="E239" s="30" t="s">
        <v>23</v>
      </c>
      <c r="F239" s="30" t="s">
        <v>29</v>
      </c>
      <c r="G239" s="30" t="s">
        <v>76</v>
      </c>
      <c r="H239" s="30" t="s">
        <v>1216</v>
      </c>
      <c r="I239" s="140">
        <v>44474</v>
      </c>
      <c r="J239" s="30">
        <v>1</v>
      </c>
      <c r="K239" s="30">
        <v>23</v>
      </c>
      <c r="L239" s="30">
        <v>23</v>
      </c>
      <c r="M239" s="21">
        <v>616081</v>
      </c>
    </row>
    <row r="240" spans="1:13" x14ac:dyDescent="0.25">
      <c r="A240" s="26">
        <v>30</v>
      </c>
      <c r="B240" s="30" t="s">
        <v>1328</v>
      </c>
      <c r="C240" s="26" t="s">
        <v>29</v>
      </c>
      <c r="D240" s="30" t="s">
        <v>815</v>
      </c>
      <c r="E240" s="30" t="s">
        <v>23</v>
      </c>
      <c r="F240" s="30" t="s">
        <v>29</v>
      </c>
      <c r="G240" s="30" t="s">
        <v>50</v>
      </c>
      <c r="H240" s="30" t="s">
        <v>58</v>
      </c>
      <c r="I240" s="140">
        <v>44474</v>
      </c>
      <c r="J240" s="30">
        <v>2</v>
      </c>
      <c r="K240" s="30">
        <v>20</v>
      </c>
      <c r="L240" s="30">
        <v>24</v>
      </c>
      <c r="M240" s="21">
        <v>955578</v>
      </c>
    </row>
    <row r="241" spans="1:13" x14ac:dyDescent="0.25">
      <c r="A241" s="26">
        <v>31</v>
      </c>
      <c r="B241" s="30" t="s">
        <v>1329</v>
      </c>
      <c r="C241" s="26" t="s">
        <v>29</v>
      </c>
      <c r="D241" s="30" t="s">
        <v>631</v>
      </c>
      <c r="E241" s="30" t="s">
        <v>23</v>
      </c>
      <c r="F241" s="30" t="s">
        <v>29</v>
      </c>
      <c r="G241" s="30" t="s">
        <v>79</v>
      </c>
      <c r="H241" s="30" t="s">
        <v>89</v>
      </c>
      <c r="I241" s="140">
        <v>44474</v>
      </c>
      <c r="J241" s="30">
        <v>11</v>
      </c>
      <c r="K241" s="30">
        <v>90</v>
      </c>
      <c r="L241" s="30">
        <v>90</v>
      </c>
      <c r="M241" s="21">
        <v>1833480</v>
      </c>
    </row>
    <row r="242" spans="1:13" x14ac:dyDescent="0.25">
      <c r="A242" s="26">
        <v>32</v>
      </c>
      <c r="B242" s="30" t="s">
        <v>1330</v>
      </c>
      <c r="C242" s="26" t="s">
        <v>29</v>
      </c>
      <c r="D242" s="30" t="s">
        <v>815</v>
      </c>
      <c r="E242" s="30" t="s">
        <v>23</v>
      </c>
      <c r="F242" s="30" t="s">
        <v>29</v>
      </c>
      <c r="G242" s="30" t="s">
        <v>1201</v>
      </c>
      <c r="H242" s="30" t="s">
        <v>502</v>
      </c>
      <c r="I242" s="140">
        <v>44474</v>
      </c>
      <c r="J242" s="30">
        <v>1</v>
      </c>
      <c r="K242" s="30">
        <v>13</v>
      </c>
      <c r="L242" s="30">
        <v>13</v>
      </c>
      <c r="M242" s="21">
        <v>742981</v>
      </c>
    </row>
    <row r="243" spans="1:13" x14ac:dyDescent="0.25">
      <c r="A243" s="26">
        <v>33</v>
      </c>
      <c r="B243" s="30" t="s">
        <v>1331</v>
      </c>
      <c r="C243" s="26" t="s">
        <v>29</v>
      </c>
      <c r="D243" s="30" t="s">
        <v>815</v>
      </c>
      <c r="E243" s="30" t="s">
        <v>23</v>
      </c>
      <c r="F243" s="30" t="s">
        <v>29</v>
      </c>
      <c r="G243" s="30" t="s">
        <v>281</v>
      </c>
      <c r="H243" s="30" t="s">
        <v>1001</v>
      </c>
      <c r="I243" s="140">
        <v>44474</v>
      </c>
      <c r="J243" s="30">
        <v>2</v>
      </c>
      <c r="K243" s="30">
        <v>5</v>
      </c>
      <c r="L243" s="30">
        <v>10</v>
      </c>
      <c r="M243" s="21">
        <v>217720</v>
      </c>
    </row>
    <row r="244" spans="1:13" x14ac:dyDescent="0.25">
      <c r="A244" s="26">
        <v>34</v>
      </c>
      <c r="B244" s="30" t="s">
        <v>1332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263</v>
      </c>
      <c r="H244" s="30" t="s">
        <v>264</v>
      </c>
      <c r="I244" s="140">
        <v>44474</v>
      </c>
      <c r="J244" s="30">
        <v>1</v>
      </c>
      <c r="K244" s="30">
        <v>17</v>
      </c>
      <c r="L244" s="30">
        <v>17</v>
      </c>
      <c r="M244" s="21">
        <v>296799</v>
      </c>
    </row>
    <row r="245" spans="1:13" x14ac:dyDescent="0.25">
      <c r="A245" s="26">
        <v>35</v>
      </c>
      <c r="B245" s="30" t="s">
        <v>1333</v>
      </c>
      <c r="C245" s="26" t="s">
        <v>29</v>
      </c>
      <c r="D245" s="30" t="s">
        <v>815</v>
      </c>
      <c r="E245" s="30" t="s">
        <v>23</v>
      </c>
      <c r="F245" s="30" t="s">
        <v>29</v>
      </c>
      <c r="G245" s="30" t="s">
        <v>231</v>
      </c>
      <c r="H245" s="30" t="s">
        <v>583</v>
      </c>
      <c r="I245" s="140">
        <v>44474</v>
      </c>
      <c r="J245" s="30">
        <v>5</v>
      </c>
      <c r="K245" s="30">
        <v>75</v>
      </c>
      <c r="L245" s="30">
        <v>75</v>
      </c>
      <c r="M245" s="21">
        <v>2384775</v>
      </c>
    </row>
    <row r="246" spans="1:13" x14ac:dyDescent="0.25">
      <c r="A246" s="26">
        <v>36</v>
      </c>
      <c r="B246" s="30" t="s">
        <v>1334</v>
      </c>
      <c r="C246" s="26" t="s">
        <v>29</v>
      </c>
      <c r="D246" s="30" t="s">
        <v>815</v>
      </c>
      <c r="E246" s="30" t="s">
        <v>23</v>
      </c>
      <c r="F246" s="30" t="s">
        <v>29</v>
      </c>
      <c r="G246" s="30" t="s">
        <v>210</v>
      </c>
      <c r="H246" s="30" t="s">
        <v>516</v>
      </c>
      <c r="I246" s="140">
        <v>44475</v>
      </c>
      <c r="J246" s="30">
        <v>3</v>
      </c>
      <c r="K246" s="30">
        <v>5</v>
      </c>
      <c r="L246" s="30">
        <v>13</v>
      </c>
      <c r="M246" s="21">
        <v>201011</v>
      </c>
    </row>
    <row r="247" spans="1:13" x14ac:dyDescent="0.25">
      <c r="A247" s="26">
        <v>37</v>
      </c>
      <c r="B247" s="30" t="s">
        <v>1335</v>
      </c>
      <c r="C247" s="26" t="s">
        <v>29</v>
      </c>
      <c r="D247" s="30" t="s">
        <v>815</v>
      </c>
      <c r="E247" s="30" t="s">
        <v>23</v>
      </c>
      <c r="F247" s="30" t="s">
        <v>29</v>
      </c>
      <c r="G247" s="30" t="s">
        <v>50</v>
      </c>
      <c r="H247" s="30" t="s">
        <v>58</v>
      </c>
      <c r="I247" s="140">
        <v>44475</v>
      </c>
      <c r="J247" s="30">
        <v>2</v>
      </c>
      <c r="K247" s="30">
        <v>57</v>
      </c>
      <c r="L247" s="30">
        <v>57</v>
      </c>
      <c r="M247" s="21">
        <v>2254029</v>
      </c>
    </row>
    <row r="248" spans="1:13" x14ac:dyDescent="0.25">
      <c r="A248" s="26">
        <v>38</v>
      </c>
      <c r="B248" s="30" t="s">
        <v>1336</v>
      </c>
      <c r="C248" s="26" t="s">
        <v>29</v>
      </c>
      <c r="D248" s="30" t="s">
        <v>815</v>
      </c>
      <c r="E248" s="30" t="s">
        <v>23</v>
      </c>
      <c r="F248" s="30" t="s">
        <v>29</v>
      </c>
      <c r="G248" s="30" t="s">
        <v>184</v>
      </c>
      <c r="H248" s="30" t="s">
        <v>256</v>
      </c>
      <c r="I248" s="140">
        <v>44475</v>
      </c>
      <c r="J248" s="30">
        <v>14</v>
      </c>
      <c r="K248" s="30">
        <v>124</v>
      </c>
      <c r="L248" s="30">
        <v>124</v>
      </c>
      <c r="M248" s="21">
        <v>2571478</v>
      </c>
    </row>
    <row r="249" spans="1:13" x14ac:dyDescent="0.25">
      <c r="A249" s="26">
        <v>39</v>
      </c>
      <c r="B249" s="30" t="s">
        <v>1337</v>
      </c>
      <c r="C249" s="26" t="s">
        <v>29</v>
      </c>
      <c r="D249" s="30" t="s">
        <v>491</v>
      </c>
      <c r="E249" s="30" t="s">
        <v>23</v>
      </c>
      <c r="F249" s="30" t="s">
        <v>29</v>
      </c>
      <c r="G249" s="30" t="s">
        <v>171</v>
      </c>
      <c r="H249" s="30" t="s">
        <v>735</v>
      </c>
      <c r="I249" s="140">
        <v>44475</v>
      </c>
      <c r="J249" s="30">
        <v>6</v>
      </c>
      <c r="K249" s="30">
        <v>157</v>
      </c>
      <c r="L249" s="30">
        <v>157</v>
      </c>
      <c r="M249" s="21">
        <v>2766129</v>
      </c>
    </row>
    <row r="250" spans="1:13" x14ac:dyDescent="0.25">
      <c r="A250" s="26">
        <v>40</v>
      </c>
      <c r="B250" s="30" t="s">
        <v>1338</v>
      </c>
      <c r="C250" s="26" t="s">
        <v>29</v>
      </c>
      <c r="D250" s="30" t="s">
        <v>815</v>
      </c>
      <c r="E250" s="30" t="s">
        <v>23</v>
      </c>
      <c r="F250" s="30" t="s">
        <v>29</v>
      </c>
      <c r="G250" s="30" t="s">
        <v>713</v>
      </c>
      <c r="H250" s="30" t="s">
        <v>714</v>
      </c>
      <c r="I250" s="140">
        <v>44475</v>
      </c>
      <c r="J250" s="30">
        <v>2</v>
      </c>
      <c r="K250" s="30">
        <v>2</v>
      </c>
      <c r="L250" s="30">
        <v>10</v>
      </c>
      <c r="M250" s="21">
        <v>217720</v>
      </c>
    </row>
    <row r="251" spans="1:13" x14ac:dyDescent="0.25">
      <c r="A251" s="26">
        <v>41</v>
      </c>
      <c r="B251" s="30" t="s">
        <v>1339</v>
      </c>
      <c r="C251" s="26" t="s">
        <v>29</v>
      </c>
      <c r="D251" s="30" t="s">
        <v>631</v>
      </c>
      <c r="E251" s="30" t="s">
        <v>23</v>
      </c>
      <c r="F251" s="30" t="s">
        <v>29</v>
      </c>
      <c r="G251" s="30" t="s">
        <v>79</v>
      </c>
      <c r="H251" s="30" t="s">
        <v>89</v>
      </c>
      <c r="I251" s="140">
        <v>44475</v>
      </c>
      <c r="J251" s="30">
        <v>3</v>
      </c>
      <c r="K251" s="30">
        <v>80</v>
      </c>
      <c r="L251" s="30">
        <v>80</v>
      </c>
      <c r="M251" s="21">
        <v>1631010</v>
      </c>
    </row>
    <row r="252" spans="1:13" x14ac:dyDescent="0.25">
      <c r="A252" s="26">
        <v>42</v>
      </c>
      <c r="B252" s="30" t="s">
        <v>1340</v>
      </c>
      <c r="C252" s="26" t="s">
        <v>29</v>
      </c>
      <c r="D252" s="30" t="s">
        <v>631</v>
      </c>
      <c r="E252" s="30" t="s">
        <v>23</v>
      </c>
      <c r="F252" s="30" t="s">
        <v>29</v>
      </c>
      <c r="G252" s="30" t="s">
        <v>79</v>
      </c>
      <c r="H252" s="30" t="s">
        <v>89</v>
      </c>
      <c r="I252" s="140">
        <v>44475</v>
      </c>
      <c r="J252" s="30">
        <v>13</v>
      </c>
      <c r="K252" s="30">
        <v>168</v>
      </c>
      <c r="L252" s="30">
        <v>168</v>
      </c>
      <c r="M252" s="21">
        <v>3412746</v>
      </c>
    </row>
    <row r="253" spans="1:13" x14ac:dyDescent="0.25">
      <c r="A253" s="26">
        <v>43</v>
      </c>
      <c r="B253" s="30" t="s">
        <v>1345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45</v>
      </c>
      <c r="H253" s="30" t="s">
        <v>552</v>
      </c>
      <c r="I253" s="140">
        <v>44476</v>
      </c>
      <c r="J253" s="30">
        <v>7</v>
      </c>
      <c r="K253" s="30">
        <v>184</v>
      </c>
      <c r="L253" s="30">
        <v>184</v>
      </c>
      <c r="M253" s="21">
        <v>8189498</v>
      </c>
    </row>
    <row r="254" spans="1:13" x14ac:dyDescent="0.25">
      <c r="A254" s="26">
        <v>44</v>
      </c>
      <c r="B254" s="30" t="s">
        <v>1346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1201</v>
      </c>
      <c r="H254" s="30" t="s">
        <v>138</v>
      </c>
      <c r="I254" s="140">
        <v>44476</v>
      </c>
      <c r="J254" s="30">
        <v>3</v>
      </c>
      <c r="K254" s="30">
        <v>52</v>
      </c>
      <c r="L254" s="30">
        <v>52</v>
      </c>
      <c r="M254" s="21">
        <v>2938174</v>
      </c>
    </row>
    <row r="255" spans="1:13" x14ac:dyDescent="0.25">
      <c r="A255" s="26">
        <v>45</v>
      </c>
      <c r="B255" s="30" t="s">
        <v>1347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50</v>
      </c>
      <c r="H255" s="30" t="s">
        <v>58</v>
      </c>
      <c r="I255" s="140">
        <v>44476</v>
      </c>
      <c r="J255" s="30">
        <v>3</v>
      </c>
      <c r="K255" s="30">
        <v>28</v>
      </c>
      <c r="L255" s="30">
        <v>28</v>
      </c>
      <c r="M255" s="21">
        <v>1112966</v>
      </c>
    </row>
    <row r="256" spans="1:13" x14ac:dyDescent="0.25">
      <c r="A256" s="26">
        <v>46</v>
      </c>
      <c r="B256" s="30" t="s">
        <v>1348</v>
      </c>
      <c r="C256" s="26" t="s">
        <v>29</v>
      </c>
      <c r="D256" s="30" t="s">
        <v>815</v>
      </c>
      <c r="E256" s="30" t="s">
        <v>23</v>
      </c>
      <c r="F256" s="30" t="s">
        <v>29</v>
      </c>
      <c r="G256" s="30" t="s">
        <v>210</v>
      </c>
      <c r="H256" s="30" t="s">
        <v>516</v>
      </c>
      <c r="I256" s="140">
        <v>44476</v>
      </c>
      <c r="J256" s="30">
        <v>2</v>
      </c>
      <c r="K256" s="30">
        <v>8</v>
      </c>
      <c r="L256" s="30">
        <v>10</v>
      </c>
      <c r="M256" s="21">
        <v>157220</v>
      </c>
    </row>
    <row r="257" spans="1:13" x14ac:dyDescent="0.25">
      <c r="A257" s="26">
        <v>47</v>
      </c>
      <c r="B257" s="30" t="s">
        <v>1349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69</v>
      </c>
      <c r="H257" s="30" t="s">
        <v>488</v>
      </c>
      <c r="I257" s="140">
        <v>44476</v>
      </c>
      <c r="J257" s="30">
        <v>3</v>
      </c>
      <c r="K257" s="30">
        <v>10</v>
      </c>
      <c r="L257" s="30">
        <v>10</v>
      </c>
      <c r="M257" s="21">
        <v>184720</v>
      </c>
    </row>
    <row r="258" spans="1:13" x14ac:dyDescent="0.25">
      <c r="A258" s="26">
        <v>48</v>
      </c>
      <c r="B258" s="30" t="s">
        <v>1350</v>
      </c>
      <c r="C258" s="26" t="s">
        <v>29</v>
      </c>
      <c r="D258" s="30" t="s">
        <v>491</v>
      </c>
      <c r="E258" s="30" t="s">
        <v>23</v>
      </c>
      <c r="F258" s="30" t="s">
        <v>29</v>
      </c>
      <c r="G258" s="30" t="s">
        <v>1355</v>
      </c>
      <c r="H258" s="30" t="s">
        <v>61</v>
      </c>
      <c r="I258" s="140">
        <v>44476</v>
      </c>
      <c r="J258" s="30">
        <v>1</v>
      </c>
      <c r="K258" s="30">
        <v>13</v>
      </c>
      <c r="L258" s="30">
        <v>15</v>
      </c>
      <c r="M258" s="21">
        <v>446055</v>
      </c>
    </row>
    <row r="259" spans="1:13" x14ac:dyDescent="0.25">
      <c r="A259" s="26">
        <v>49</v>
      </c>
      <c r="B259" s="30" t="s">
        <v>1351</v>
      </c>
      <c r="C259" s="26" t="s">
        <v>29</v>
      </c>
      <c r="D259" s="30" t="s">
        <v>815</v>
      </c>
      <c r="E259" s="30" t="s">
        <v>23</v>
      </c>
      <c r="F259" s="30" t="s">
        <v>29</v>
      </c>
      <c r="G259" s="30" t="s">
        <v>231</v>
      </c>
      <c r="H259" s="30" t="s">
        <v>583</v>
      </c>
      <c r="I259" s="140">
        <v>44476</v>
      </c>
      <c r="J259" s="30">
        <v>2</v>
      </c>
      <c r="K259" s="30">
        <v>8</v>
      </c>
      <c r="L259" s="30">
        <v>10</v>
      </c>
      <c r="M259" s="21">
        <v>327720</v>
      </c>
    </row>
    <row r="260" spans="1:13" x14ac:dyDescent="0.25">
      <c r="A260" s="26">
        <v>50</v>
      </c>
      <c r="B260" s="30" t="s">
        <v>1352</v>
      </c>
      <c r="C260" s="26" t="s">
        <v>29</v>
      </c>
      <c r="D260" s="30" t="s">
        <v>815</v>
      </c>
      <c r="E260" s="30" t="s">
        <v>23</v>
      </c>
      <c r="F260" s="30" t="s">
        <v>29</v>
      </c>
      <c r="G260" s="30" t="s">
        <v>112</v>
      </c>
      <c r="H260" s="30" t="s">
        <v>1000</v>
      </c>
      <c r="I260" s="140">
        <v>44476</v>
      </c>
      <c r="J260" s="30">
        <v>1</v>
      </c>
      <c r="K260" s="30">
        <v>6</v>
      </c>
      <c r="L260" s="30">
        <v>10</v>
      </c>
      <c r="M260" s="21">
        <v>521720</v>
      </c>
    </row>
    <row r="261" spans="1:13" x14ac:dyDescent="0.25">
      <c r="A261" s="26">
        <v>51</v>
      </c>
      <c r="B261" s="30" t="s">
        <v>1353</v>
      </c>
      <c r="C261" s="26" t="s">
        <v>29</v>
      </c>
      <c r="D261" s="30" t="s">
        <v>631</v>
      </c>
      <c r="E261" s="30" t="s">
        <v>23</v>
      </c>
      <c r="F261" s="30" t="s">
        <v>29</v>
      </c>
      <c r="G261" s="30" t="s">
        <v>79</v>
      </c>
      <c r="H261" s="30" t="s">
        <v>89</v>
      </c>
      <c r="I261" s="140">
        <v>44476</v>
      </c>
      <c r="J261" s="30">
        <v>9</v>
      </c>
      <c r="K261" s="30">
        <v>99</v>
      </c>
      <c r="L261" s="30">
        <v>99</v>
      </c>
      <c r="M261" s="21">
        <v>2015703</v>
      </c>
    </row>
    <row r="262" spans="1:13" x14ac:dyDescent="0.25">
      <c r="A262" s="26">
        <v>52</v>
      </c>
      <c r="B262" s="30" t="s">
        <v>1354</v>
      </c>
      <c r="C262" s="26" t="s">
        <v>29</v>
      </c>
      <c r="D262" s="30" t="s">
        <v>631</v>
      </c>
      <c r="E262" s="30" t="s">
        <v>23</v>
      </c>
      <c r="F262" s="30" t="s">
        <v>29</v>
      </c>
      <c r="G262" s="30" t="s">
        <v>79</v>
      </c>
      <c r="H262" s="30" t="s">
        <v>89</v>
      </c>
      <c r="I262" s="140">
        <v>44476</v>
      </c>
      <c r="J262" s="30">
        <v>10</v>
      </c>
      <c r="K262" s="30">
        <v>83</v>
      </c>
      <c r="L262" s="30">
        <v>83</v>
      </c>
      <c r="M262" s="21">
        <v>1691751</v>
      </c>
    </row>
    <row r="263" spans="1:13" x14ac:dyDescent="0.25">
      <c r="A263" s="26">
        <v>53</v>
      </c>
      <c r="B263" s="30" t="s">
        <v>1360</v>
      </c>
      <c r="C263" s="26" t="s">
        <v>29</v>
      </c>
      <c r="D263" s="30" t="s">
        <v>631</v>
      </c>
      <c r="E263" s="30" t="s">
        <v>23</v>
      </c>
      <c r="F263" s="30" t="s">
        <v>29</v>
      </c>
      <c r="G263" s="30" t="s">
        <v>263</v>
      </c>
      <c r="H263" s="30" t="s">
        <v>264</v>
      </c>
      <c r="I263" s="36">
        <v>44477</v>
      </c>
      <c r="J263" s="30">
        <v>2</v>
      </c>
      <c r="K263" s="30">
        <v>39</v>
      </c>
      <c r="L263" s="30">
        <v>39</v>
      </c>
      <c r="M263" s="21">
        <v>666333</v>
      </c>
    </row>
    <row r="264" spans="1:13" x14ac:dyDescent="0.25">
      <c r="A264" s="26">
        <v>54</v>
      </c>
      <c r="B264" s="30" t="s">
        <v>1361</v>
      </c>
      <c r="C264" s="26" t="s">
        <v>29</v>
      </c>
      <c r="D264" s="30" t="s">
        <v>491</v>
      </c>
      <c r="E264" s="30" t="s">
        <v>23</v>
      </c>
      <c r="F264" s="30" t="s">
        <v>29</v>
      </c>
      <c r="G264" s="30" t="s">
        <v>24</v>
      </c>
      <c r="H264" s="30" t="s">
        <v>138</v>
      </c>
      <c r="I264" s="36">
        <v>44477</v>
      </c>
      <c r="J264" s="30">
        <v>2</v>
      </c>
      <c r="K264" s="30">
        <v>31</v>
      </c>
      <c r="L264" s="30">
        <v>31</v>
      </c>
      <c r="M264" s="21">
        <v>900857</v>
      </c>
    </row>
    <row r="265" spans="1:13" x14ac:dyDescent="0.25">
      <c r="A265" s="26">
        <v>55</v>
      </c>
      <c r="B265" s="30" t="s">
        <v>1362</v>
      </c>
      <c r="C265" s="26" t="s">
        <v>29</v>
      </c>
      <c r="D265" s="30" t="s">
        <v>815</v>
      </c>
      <c r="E265" s="30" t="s">
        <v>23</v>
      </c>
      <c r="F265" s="30" t="s">
        <v>29</v>
      </c>
      <c r="G265" s="30" t="s">
        <v>50</v>
      </c>
      <c r="H265" s="30" t="s">
        <v>58</v>
      </c>
      <c r="I265" s="36">
        <v>44477</v>
      </c>
      <c r="J265" s="30">
        <v>4</v>
      </c>
      <c r="K265" s="30">
        <v>95</v>
      </c>
      <c r="L265" s="30">
        <v>95</v>
      </c>
      <c r="M265" s="21">
        <v>3749215</v>
      </c>
    </row>
    <row r="266" spans="1:13" x14ac:dyDescent="0.25">
      <c r="A266" s="26">
        <v>56</v>
      </c>
      <c r="B266" s="30" t="s">
        <v>1363</v>
      </c>
      <c r="C266" s="26" t="s">
        <v>29</v>
      </c>
      <c r="D266" s="30" t="s">
        <v>631</v>
      </c>
      <c r="E266" s="30" t="s">
        <v>23</v>
      </c>
      <c r="F266" s="30" t="s">
        <v>29</v>
      </c>
      <c r="G266" s="30" t="s">
        <v>76</v>
      </c>
      <c r="H266" s="30" t="s">
        <v>1125</v>
      </c>
      <c r="I266" s="36">
        <v>44477</v>
      </c>
      <c r="J266" s="30">
        <v>1</v>
      </c>
      <c r="K266" s="30">
        <v>26</v>
      </c>
      <c r="L266" s="30">
        <v>26</v>
      </c>
      <c r="M266" s="21">
        <v>655972</v>
      </c>
    </row>
    <row r="267" spans="1:13" x14ac:dyDescent="0.25">
      <c r="A267" s="26">
        <v>57</v>
      </c>
      <c r="B267" s="30" t="s">
        <v>1364</v>
      </c>
      <c r="C267" s="26" t="s">
        <v>29</v>
      </c>
      <c r="D267" s="30" t="s">
        <v>631</v>
      </c>
      <c r="E267" s="30" t="s">
        <v>23</v>
      </c>
      <c r="F267" s="30" t="s">
        <v>29</v>
      </c>
      <c r="G267" s="30" t="s">
        <v>79</v>
      </c>
      <c r="H267" s="30" t="s">
        <v>89</v>
      </c>
      <c r="I267" s="36">
        <v>44477</v>
      </c>
      <c r="J267" s="30">
        <v>1</v>
      </c>
      <c r="K267" s="30">
        <v>8</v>
      </c>
      <c r="L267" s="30">
        <v>10</v>
      </c>
      <c r="M267" s="21">
        <v>213720</v>
      </c>
    </row>
    <row r="268" spans="1:13" x14ac:dyDescent="0.25">
      <c r="A268" s="26">
        <v>58</v>
      </c>
      <c r="B268" s="30" t="s">
        <v>1365</v>
      </c>
      <c r="C268" s="26" t="s">
        <v>29</v>
      </c>
      <c r="D268" s="30" t="s">
        <v>631</v>
      </c>
      <c r="E268" s="30" t="s">
        <v>23</v>
      </c>
      <c r="F268" s="30" t="s">
        <v>29</v>
      </c>
      <c r="G268" s="30" t="s">
        <v>184</v>
      </c>
      <c r="H268" s="30" t="s">
        <v>185</v>
      </c>
      <c r="I268" s="36">
        <v>44477</v>
      </c>
      <c r="J268" s="30">
        <v>1</v>
      </c>
      <c r="K268" s="30">
        <v>11</v>
      </c>
      <c r="L268" s="30">
        <v>11</v>
      </c>
      <c r="M268" s="21">
        <v>221867</v>
      </c>
    </row>
    <row r="269" spans="1:13" x14ac:dyDescent="0.25">
      <c r="A269" s="26">
        <v>59</v>
      </c>
      <c r="B269" s="30" t="s">
        <v>1366</v>
      </c>
      <c r="C269" s="26" t="s">
        <v>29</v>
      </c>
      <c r="D269" s="30" t="s">
        <v>815</v>
      </c>
      <c r="E269" s="30" t="s">
        <v>23</v>
      </c>
      <c r="F269" s="30" t="s">
        <v>29</v>
      </c>
      <c r="G269" s="30" t="s">
        <v>235</v>
      </c>
      <c r="H269" s="30" t="s">
        <v>236</v>
      </c>
      <c r="I269" s="36">
        <v>44477</v>
      </c>
      <c r="J269" s="30">
        <v>1</v>
      </c>
      <c r="K269" s="30">
        <v>3</v>
      </c>
      <c r="L269" s="30">
        <v>10</v>
      </c>
      <c r="M269" s="21">
        <v>455870</v>
      </c>
    </row>
    <row r="270" spans="1:13" x14ac:dyDescent="0.25">
      <c r="A270" s="26">
        <v>60</v>
      </c>
      <c r="B270" s="30" t="s">
        <v>1367</v>
      </c>
      <c r="C270" s="26" t="s">
        <v>29</v>
      </c>
      <c r="D270" s="30" t="s">
        <v>815</v>
      </c>
      <c r="E270" s="30" t="s">
        <v>23</v>
      </c>
      <c r="F270" s="30" t="s">
        <v>29</v>
      </c>
      <c r="G270" s="30" t="s">
        <v>713</v>
      </c>
      <c r="H270" s="30" t="s">
        <v>714</v>
      </c>
      <c r="I270" s="36">
        <v>44477</v>
      </c>
      <c r="J270" s="30">
        <v>4</v>
      </c>
      <c r="K270" s="30">
        <v>24</v>
      </c>
      <c r="L270" s="30">
        <v>29</v>
      </c>
      <c r="M270" s="21">
        <v>610013</v>
      </c>
    </row>
    <row r="271" spans="1:13" x14ac:dyDescent="0.25">
      <c r="A271" s="26">
        <v>61</v>
      </c>
      <c r="B271" s="30" t="s">
        <v>1368</v>
      </c>
      <c r="C271" s="26" t="s">
        <v>29</v>
      </c>
      <c r="D271" s="30" t="s">
        <v>815</v>
      </c>
      <c r="E271" s="30" t="s">
        <v>23</v>
      </c>
      <c r="F271" s="30" t="s">
        <v>29</v>
      </c>
      <c r="G271" s="30" t="s">
        <v>281</v>
      </c>
      <c r="H271" s="30" t="s">
        <v>1001</v>
      </c>
      <c r="I271" s="36">
        <v>44477</v>
      </c>
      <c r="J271" s="30">
        <v>7</v>
      </c>
      <c r="K271" s="30">
        <v>112</v>
      </c>
      <c r="L271" s="30">
        <v>112</v>
      </c>
      <c r="M271" s="21">
        <v>2323714</v>
      </c>
    </row>
    <row r="272" spans="1:13" x14ac:dyDescent="0.25">
      <c r="A272" s="26">
        <v>62</v>
      </c>
      <c r="B272" s="30" t="s">
        <v>1369</v>
      </c>
      <c r="C272" s="26" t="s">
        <v>29</v>
      </c>
      <c r="D272" s="30" t="s">
        <v>631</v>
      </c>
      <c r="E272" s="30" t="s">
        <v>23</v>
      </c>
      <c r="F272" s="30" t="s">
        <v>29</v>
      </c>
      <c r="G272" s="30" t="s">
        <v>79</v>
      </c>
      <c r="H272" s="30" t="s">
        <v>89</v>
      </c>
      <c r="I272" s="36">
        <v>44477</v>
      </c>
      <c r="J272" s="30">
        <v>10</v>
      </c>
      <c r="K272" s="30">
        <v>83</v>
      </c>
      <c r="L272" s="30">
        <v>99</v>
      </c>
      <c r="M272" s="21">
        <v>2015703</v>
      </c>
    </row>
    <row r="273" spans="1:13" x14ac:dyDescent="0.25">
      <c r="A273" s="26">
        <v>63</v>
      </c>
      <c r="B273" s="30" t="s">
        <v>1370</v>
      </c>
      <c r="C273" s="26" t="s">
        <v>29</v>
      </c>
      <c r="D273" s="30" t="s">
        <v>631</v>
      </c>
      <c r="E273" s="30" t="s">
        <v>23</v>
      </c>
      <c r="F273" s="30" t="s">
        <v>29</v>
      </c>
      <c r="G273" s="30" t="s">
        <v>79</v>
      </c>
      <c r="H273" s="30" t="s">
        <v>89</v>
      </c>
      <c r="I273" s="36">
        <v>44477</v>
      </c>
      <c r="J273" s="30">
        <v>10</v>
      </c>
      <c r="K273" s="30">
        <v>80</v>
      </c>
      <c r="L273" s="30">
        <v>99</v>
      </c>
      <c r="M273" s="21">
        <v>2015703</v>
      </c>
    </row>
    <row r="274" spans="1:13" x14ac:dyDescent="0.25">
      <c r="A274" s="26">
        <v>64</v>
      </c>
      <c r="B274" s="30" t="s">
        <v>1371</v>
      </c>
      <c r="C274" s="26" t="s">
        <v>29</v>
      </c>
      <c r="D274" s="30" t="s">
        <v>631</v>
      </c>
      <c r="E274" s="30" t="s">
        <v>23</v>
      </c>
      <c r="F274" s="30" t="s">
        <v>29</v>
      </c>
      <c r="G274" s="30" t="s">
        <v>79</v>
      </c>
      <c r="H274" s="30" t="s">
        <v>89</v>
      </c>
      <c r="I274" s="36">
        <v>44477</v>
      </c>
      <c r="J274" s="30">
        <v>10</v>
      </c>
      <c r="K274" s="30">
        <v>98</v>
      </c>
      <c r="L274" s="30">
        <v>99</v>
      </c>
      <c r="M274" s="21">
        <v>2015703</v>
      </c>
    </row>
    <row r="275" spans="1:13" x14ac:dyDescent="0.25">
      <c r="A275" s="26">
        <v>65</v>
      </c>
      <c r="B275" s="30" t="s">
        <v>1372</v>
      </c>
      <c r="C275" s="26" t="s">
        <v>29</v>
      </c>
      <c r="D275" s="30" t="s">
        <v>631</v>
      </c>
      <c r="E275" s="30" t="s">
        <v>23</v>
      </c>
      <c r="F275" s="30" t="s">
        <v>29</v>
      </c>
      <c r="G275" s="30" t="s">
        <v>79</v>
      </c>
      <c r="H275" s="30" t="s">
        <v>89</v>
      </c>
      <c r="I275" s="36">
        <v>44477</v>
      </c>
      <c r="J275" s="30">
        <v>10</v>
      </c>
      <c r="K275" s="30">
        <v>97</v>
      </c>
      <c r="L275" s="30">
        <v>99</v>
      </c>
      <c r="M275" s="21">
        <v>2015703</v>
      </c>
    </row>
    <row r="276" spans="1:13" x14ac:dyDescent="0.25">
      <c r="A276" s="26">
        <v>66</v>
      </c>
      <c r="B276" s="30" t="s">
        <v>1373</v>
      </c>
      <c r="C276" s="26" t="s">
        <v>29</v>
      </c>
      <c r="D276" s="30" t="s">
        <v>631</v>
      </c>
      <c r="E276" s="30" t="s">
        <v>23</v>
      </c>
      <c r="F276" s="30" t="s">
        <v>29</v>
      </c>
      <c r="G276" s="30" t="s">
        <v>79</v>
      </c>
      <c r="H276" s="30" t="s">
        <v>89</v>
      </c>
      <c r="I276" s="36">
        <v>44477</v>
      </c>
      <c r="J276" s="30">
        <v>10</v>
      </c>
      <c r="K276" s="30">
        <v>90</v>
      </c>
      <c r="L276" s="30">
        <v>99</v>
      </c>
      <c r="M276" s="21">
        <v>2015703</v>
      </c>
    </row>
    <row r="277" spans="1:13" x14ac:dyDescent="0.25">
      <c r="A277" s="26">
        <v>67</v>
      </c>
      <c r="B277" s="30" t="s">
        <v>1374</v>
      </c>
      <c r="C277" s="26" t="s">
        <v>29</v>
      </c>
      <c r="D277" s="30" t="s">
        <v>631</v>
      </c>
      <c r="E277" s="30" t="s">
        <v>23</v>
      </c>
      <c r="F277" s="30" t="s">
        <v>29</v>
      </c>
      <c r="G277" s="30" t="s">
        <v>79</v>
      </c>
      <c r="H277" s="30" t="s">
        <v>89</v>
      </c>
      <c r="I277" s="36">
        <v>44477</v>
      </c>
      <c r="J277" s="30">
        <v>10</v>
      </c>
      <c r="K277" s="30">
        <v>90</v>
      </c>
      <c r="L277" s="30">
        <v>99</v>
      </c>
      <c r="M277" s="21">
        <v>2015703</v>
      </c>
    </row>
    <row r="278" spans="1:13" x14ac:dyDescent="0.25">
      <c r="A278" s="26">
        <v>68</v>
      </c>
      <c r="B278" s="30" t="s">
        <v>1375</v>
      </c>
      <c r="C278" s="26" t="s">
        <v>29</v>
      </c>
      <c r="D278" s="30" t="s">
        <v>631</v>
      </c>
      <c r="E278" s="30" t="s">
        <v>23</v>
      </c>
      <c r="F278" s="30" t="s">
        <v>29</v>
      </c>
      <c r="G278" s="30" t="s">
        <v>79</v>
      </c>
      <c r="H278" s="30" t="s">
        <v>89</v>
      </c>
      <c r="I278" s="36">
        <v>44477</v>
      </c>
      <c r="J278" s="30">
        <v>10</v>
      </c>
      <c r="K278" s="30">
        <v>109</v>
      </c>
      <c r="L278" s="30">
        <v>109</v>
      </c>
      <c r="M278" s="21">
        <v>2218173</v>
      </c>
    </row>
    <row r="279" spans="1:13" x14ac:dyDescent="0.25">
      <c r="A279" s="26">
        <v>69</v>
      </c>
      <c r="B279" s="30" t="s">
        <v>1376</v>
      </c>
      <c r="C279" s="26" t="s">
        <v>29</v>
      </c>
      <c r="D279" s="30" t="s">
        <v>631</v>
      </c>
      <c r="E279" s="30" t="s">
        <v>23</v>
      </c>
      <c r="F279" s="30" t="s">
        <v>29</v>
      </c>
      <c r="G279" s="30" t="s">
        <v>79</v>
      </c>
      <c r="H279" s="30" t="s">
        <v>89</v>
      </c>
      <c r="I279" s="36">
        <v>44477</v>
      </c>
      <c r="J279" s="30">
        <v>10</v>
      </c>
      <c r="K279" s="30">
        <v>120</v>
      </c>
      <c r="L279" s="30">
        <v>120</v>
      </c>
      <c r="M279" s="21">
        <v>2440890</v>
      </c>
    </row>
    <row r="280" spans="1:13" x14ac:dyDescent="0.25">
      <c r="A280" s="26">
        <v>70</v>
      </c>
      <c r="B280" s="30" t="s">
        <v>1377</v>
      </c>
      <c r="C280" s="26" t="s">
        <v>29</v>
      </c>
      <c r="D280" s="30" t="s">
        <v>815</v>
      </c>
      <c r="E280" s="30" t="s">
        <v>23</v>
      </c>
      <c r="F280" s="30" t="s">
        <v>29</v>
      </c>
      <c r="G280" s="30" t="s">
        <v>109</v>
      </c>
      <c r="H280" s="30" t="s">
        <v>1378</v>
      </c>
      <c r="I280" s="36">
        <v>44478</v>
      </c>
      <c r="J280" s="30">
        <v>8</v>
      </c>
      <c r="K280" s="30">
        <v>133</v>
      </c>
      <c r="L280" s="30">
        <v>136</v>
      </c>
      <c r="M280" s="21">
        <v>6319882</v>
      </c>
    </row>
    <row r="281" spans="1:13" x14ac:dyDescent="0.25">
      <c r="A281" s="26">
        <v>71</v>
      </c>
      <c r="B281" s="30" t="s">
        <v>1379</v>
      </c>
      <c r="C281" s="26" t="s">
        <v>29</v>
      </c>
      <c r="D281" s="30" t="s">
        <v>815</v>
      </c>
      <c r="E281" s="30" t="s">
        <v>23</v>
      </c>
      <c r="F281" s="30" t="s">
        <v>29</v>
      </c>
      <c r="G281" s="30" t="s">
        <v>231</v>
      </c>
      <c r="H281" s="30" t="s">
        <v>583</v>
      </c>
      <c r="I281" s="36">
        <v>44449</v>
      </c>
      <c r="J281" s="30">
        <v>2</v>
      </c>
      <c r="K281" s="30">
        <v>11</v>
      </c>
      <c r="L281" s="30">
        <v>18</v>
      </c>
      <c r="M281" s="21">
        <v>580896</v>
      </c>
    </row>
    <row r="282" spans="1:13" x14ac:dyDescent="0.25">
      <c r="A282" s="26">
        <v>72</v>
      </c>
      <c r="B282" s="30" t="s">
        <v>1380</v>
      </c>
      <c r="C282" s="26" t="s">
        <v>29</v>
      </c>
      <c r="D282" s="30" t="s">
        <v>631</v>
      </c>
      <c r="E282" s="30" t="s">
        <v>23</v>
      </c>
      <c r="F282" s="30" t="s">
        <v>29</v>
      </c>
      <c r="G282" s="30" t="s">
        <v>79</v>
      </c>
      <c r="H282" s="30" t="s">
        <v>725</v>
      </c>
      <c r="I282" s="36">
        <v>44449</v>
      </c>
      <c r="J282" s="30">
        <v>13</v>
      </c>
      <c r="K282" s="30">
        <v>168</v>
      </c>
      <c r="L282" s="30">
        <v>168</v>
      </c>
      <c r="M282" s="21">
        <v>3412746</v>
      </c>
    </row>
    <row r="283" spans="1:13" x14ac:dyDescent="0.25">
      <c r="A283" s="26">
        <v>73</v>
      </c>
      <c r="B283" s="30" t="s">
        <v>1381</v>
      </c>
      <c r="C283" s="26" t="s">
        <v>29</v>
      </c>
      <c r="D283" s="30" t="s">
        <v>815</v>
      </c>
      <c r="E283" s="30" t="s">
        <v>23</v>
      </c>
      <c r="F283" s="30" t="s">
        <v>29</v>
      </c>
      <c r="G283" s="30" t="s">
        <v>24</v>
      </c>
      <c r="H283" s="30" t="s">
        <v>138</v>
      </c>
      <c r="I283" s="140">
        <v>44449</v>
      </c>
      <c r="J283" s="30">
        <v>4</v>
      </c>
      <c r="K283" s="30">
        <v>14</v>
      </c>
      <c r="L283" s="30">
        <v>29</v>
      </c>
      <c r="M283" s="21">
        <v>869563</v>
      </c>
    </row>
    <row r="284" spans="1:13" x14ac:dyDescent="0.25">
      <c r="A284" s="26">
        <v>74</v>
      </c>
      <c r="B284" s="30" t="s">
        <v>1382</v>
      </c>
      <c r="C284" s="26" t="s">
        <v>29</v>
      </c>
      <c r="D284" s="30" t="s">
        <v>1391</v>
      </c>
      <c r="E284" s="30" t="s">
        <v>23</v>
      </c>
      <c r="F284" s="30" t="s">
        <v>29</v>
      </c>
      <c r="G284" s="30" t="s">
        <v>76</v>
      </c>
      <c r="H284" s="30" t="s">
        <v>1125</v>
      </c>
      <c r="I284" s="140">
        <v>44449</v>
      </c>
      <c r="J284" s="30">
        <v>2</v>
      </c>
      <c r="K284" s="30">
        <v>30</v>
      </c>
      <c r="L284" s="30">
        <v>30</v>
      </c>
      <c r="M284" s="21">
        <v>800160</v>
      </c>
    </row>
    <row r="285" spans="1:13" x14ac:dyDescent="0.25">
      <c r="A285" s="26">
        <v>75</v>
      </c>
      <c r="B285" s="30" t="s">
        <v>1383</v>
      </c>
      <c r="C285" s="26" t="s">
        <v>29</v>
      </c>
      <c r="D285" s="30" t="s">
        <v>815</v>
      </c>
      <c r="E285" s="30" t="s">
        <v>23</v>
      </c>
      <c r="F285" s="30" t="s">
        <v>29</v>
      </c>
      <c r="G285" s="30" t="s">
        <v>210</v>
      </c>
      <c r="H285" s="30" t="s">
        <v>516</v>
      </c>
      <c r="I285" s="140">
        <v>44449</v>
      </c>
      <c r="J285" s="30">
        <v>2</v>
      </c>
      <c r="K285" s="30">
        <v>12</v>
      </c>
      <c r="L285" s="30">
        <v>13</v>
      </c>
      <c r="M285" s="21">
        <v>202311</v>
      </c>
    </row>
    <row r="286" spans="1:13" x14ac:dyDescent="0.25">
      <c r="A286" s="26">
        <v>76</v>
      </c>
      <c r="B286" s="30" t="s">
        <v>1384</v>
      </c>
      <c r="C286" s="26" t="s">
        <v>29</v>
      </c>
      <c r="D286" s="30" t="s">
        <v>815</v>
      </c>
      <c r="E286" s="30" t="s">
        <v>23</v>
      </c>
      <c r="F286" s="30" t="s">
        <v>29</v>
      </c>
      <c r="G286" s="30" t="s">
        <v>50</v>
      </c>
      <c r="H286" s="30" t="s">
        <v>58</v>
      </c>
      <c r="I286" s="140">
        <v>44449</v>
      </c>
      <c r="J286" s="30">
        <v>5</v>
      </c>
      <c r="K286" s="30">
        <v>81</v>
      </c>
      <c r="L286" s="30">
        <v>81</v>
      </c>
      <c r="M286" s="21">
        <v>3198357</v>
      </c>
    </row>
    <row r="287" spans="1:13" x14ac:dyDescent="0.25">
      <c r="A287" s="26">
        <v>77</v>
      </c>
      <c r="B287" s="30" t="s">
        <v>1385</v>
      </c>
      <c r="C287" s="26" t="s">
        <v>29</v>
      </c>
      <c r="D287" s="30" t="s">
        <v>815</v>
      </c>
      <c r="E287" s="30" t="s">
        <v>23</v>
      </c>
      <c r="F287" s="30" t="s">
        <v>29</v>
      </c>
      <c r="G287" s="30" t="s">
        <v>72</v>
      </c>
      <c r="H287" s="30" t="s">
        <v>261</v>
      </c>
      <c r="I287" s="140">
        <v>44479</v>
      </c>
      <c r="J287" s="30">
        <v>4</v>
      </c>
      <c r="K287" s="30">
        <v>52</v>
      </c>
      <c r="L287" s="30">
        <v>55</v>
      </c>
      <c r="M287" s="21">
        <v>1298085</v>
      </c>
    </row>
    <row r="288" spans="1:13" x14ac:dyDescent="0.25">
      <c r="A288" s="26">
        <v>78</v>
      </c>
      <c r="B288" s="30" t="s">
        <v>1386</v>
      </c>
      <c r="C288" s="26" t="s">
        <v>29</v>
      </c>
      <c r="D288" s="30" t="s">
        <v>815</v>
      </c>
      <c r="E288" s="30" t="s">
        <v>23</v>
      </c>
      <c r="F288" s="30" t="s">
        <v>29</v>
      </c>
      <c r="G288" s="30" t="s">
        <v>281</v>
      </c>
      <c r="H288" s="30" t="s">
        <v>1001</v>
      </c>
      <c r="I288" s="140">
        <v>44479</v>
      </c>
      <c r="J288" s="30">
        <v>3</v>
      </c>
      <c r="K288" s="30">
        <v>17</v>
      </c>
      <c r="L288" s="30">
        <v>17</v>
      </c>
      <c r="M288" s="21">
        <v>362249</v>
      </c>
    </row>
    <row r="289" spans="1:13" x14ac:dyDescent="0.25">
      <c r="A289" s="26">
        <v>79</v>
      </c>
      <c r="B289" s="30" t="s">
        <v>1387</v>
      </c>
      <c r="C289" s="26" t="s">
        <v>29</v>
      </c>
      <c r="D289" s="30" t="s">
        <v>815</v>
      </c>
      <c r="E289" s="30" t="s">
        <v>23</v>
      </c>
      <c r="F289" s="30" t="s">
        <v>29</v>
      </c>
      <c r="G289" s="30" t="s">
        <v>263</v>
      </c>
      <c r="H289" s="30" t="s">
        <v>264</v>
      </c>
      <c r="I289" s="140">
        <v>44479</v>
      </c>
      <c r="J289" s="30">
        <v>3</v>
      </c>
      <c r="K289" s="30">
        <v>13</v>
      </c>
      <c r="L289" s="30">
        <v>13</v>
      </c>
      <c r="M289" s="21">
        <v>229611</v>
      </c>
    </row>
    <row r="290" spans="1:13" x14ac:dyDescent="0.25">
      <c r="A290" s="26">
        <v>80</v>
      </c>
      <c r="B290" s="30" t="s">
        <v>1388</v>
      </c>
      <c r="C290" s="26" t="s">
        <v>29</v>
      </c>
      <c r="D290" s="30" t="s">
        <v>815</v>
      </c>
      <c r="E290" s="30" t="s">
        <v>23</v>
      </c>
      <c r="F290" s="30" t="s">
        <v>29</v>
      </c>
      <c r="G290" s="30" t="s">
        <v>184</v>
      </c>
      <c r="H290" s="30" t="s">
        <v>219</v>
      </c>
      <c r="I290" s="140">
        <v>44479</v>
      </c>
      <c r="J290" s="30">
        <v>2</v>
      </c>
      <c r="K290" s="30">
        <v>9</v>
      </c>
      <c r="L290" s="30">
        <v>10</v>
      </c>
      <c r="M290" s="21">
        <v>217720</v>
      </c>
    </row>
    <row r="291" spans="1:13" x14ac:dyDescent="0.25">
      <c r="A291" s="26">
        <v>81</v>
      </c>
      <c r="B291" s="30" t="s">
        <v>1389</v>
      </c>
      <c r="C291" s="26" t="s">
        <v>29</v>
      </c>
      <c r="D291" s="30" t="s">
        <v>815</v>
      </c>
      <c r="E291" s="30" t="s">
        <v>23</v>
      </c>
      <c r="F291" s="30" t="s">
        <v>29</v>
      </c>
      <c r="G291" s="30" t="s">
        <v>153</v>
      </c>
      <c r="H291" s="30" t="s">
        <v>1100</v>
      </c>
      <c r="I291" s="140">
        <v>44479</v>
      </c>
      <c r="J291" s="30">
        <v>1</v>
      </c>
      <c r="K291" s="30">
        <v>26</v>
      </c>
      <c r="L291" s="30">
        <v>26</v>
      </c>
      <c r="M291" s="21">
        <v>1162972</v>
      </c>
    </row>
    <row r="292" spans="1:13" x14ac:dyDescent="0.25">
      <c r="A292" s="26">
        <v>82</v>
      </c>
      <c r="B292" s="30" t="s">
        <v>1390</v>
      </c>
      <c r="C292" s="26" t="s">
        <v>29</v>
      </c>
      <c r="D292" s="30" t="s">
        <v>815</v>
      </c>
      <c r="E292" s="30" t="s">
        <v>23</v>
      </c>
      <c r="F292" s="30" t="s">
        <v>29</v>
      </c>
      <c r="G292" s="30" t="s">
        <v>64</v>
      </c>
      <c r="H292" s="30" t="s">
        <v>818</v>
      </c>
      <c r="I292" s="140">
        <v>44479</v>
      </c>
      <c r="J292" s="30">
        <v>2</v>
      </c>
      <c r="K292" s="30">
        <v>24</v>
      </c>
      <c r="L292" s="30">
        <v>24</v>
      </c>
      <c r="M292" s="21">
        <v>517338</v>
      </c>
    </row>
    <row r="293" spans="1:13" x14ac:dyDescent="0.25">
      <c r="A293" s="26">
        <v>83</v>
      </c>
      <c r="B293" s="30" t="s">
        <v>1394</v>
      </c>
      <c r="C293" s="26" t="s">
        <v>29</v>
      </c>
      <c r="D293" s="30" t="s">
        <v>815</v>
      </c>
      <c r="E293" s="30" t="s">
        <v>23</v>
      </c>
      <c r="F293" s="30" t="s">
        <v>29</v>
      </c>
      <c r="G293" s="30" t="s">
        <v>50</v>
      </c>
      <c r="H293" s="30" t="s">
        <v>58</v>
      </c>
      <c r="I293" s="140">
        <v>44481</v>
      </c>
      <c r="J293" s="30">
        <v>8</v>
      </c>
      <c r="K293" s="30">
        <v>131</v>
      </c>
      <c r="L293" s="30">
        <v>131</v>
      </c>
      <c r="M293" s="21">
        <v>5165707</v>
      </c>
    </row>
    <row r="294" spans="1:13" x14ac:dyDescent="0.25">
      <c r="A294" s="26">
        <v>84</v>
      </c>
      <c r="B294" s="30" t="s">
        <v>1395</v>
      </c>
      <c r="C294" s="26" t="s">
        <v>29</v>
      </c>
      <c r="D294" s="30" t="s">
        <v>815</v>
      </c>
      <c r="E294" s="30" t="s">
        <v>23</v>
      </c>
      <c r="F294" s="30" t="s">
        <v>29</v>
      </c>
      <c r="G294" s="30" t="s">
        <v>60</v>
      </c>
      <c r="H294" s="30" t="s">
        <v>816</v>
      </c>
      <c r="I294" s="140">
        <v>44481</v>
      </c>
      <c r="J294" s="30">
        <v>2</v>
      </c>
      <c r="K294" s="30">
        <v>16</v>
      </c>
      <c r="L294" s="30">
        <v>16</v>
      </c>
      <c r="M294" s="21">
        <v>350402</v>
      </c>
    </row>
    <row r="295" spans="1:13" x14ac:dyDescent="0.25">
      <c r="A295" s="26">
        <v>85</v>
      </c>
      <c r="B295" s="30" t="s">
        <v>1396</v>
      </c>
      <c r="C295" s="26" t="s">
        <v>29</v>
      </c>
      <c r="D295" s="30" t="s">
        <v>815</v>
      </c>
      <c r="E295" s="30" t="s">
        <v>23</v>
      </c>
      <c r="F295" s="30" t="s">
        <v>29</v>
      </c>
      <c r="G295" s="30" t="s">
        <v>76</v>
      </c>
      <c r="H295" s="30" t="s">
        <v>1125</v>
      </c>
      <c r="I295" s="140">
        <v>44481</v>
      </c>
      <c r="J295" s="30">
        <v>4</v>
      </c>
      <c r="K295" s="30">
        <v>78</v>
      </c>
      <c r="L295" s="30">
        <v>78</v>
      </c>
      <c r="M295" s="21">
        <v>2062416</v>
      </c>
    </row>
    <row r="296" spans="1:13" x14ac:dyDescent="0.25">
      <c r="A296" s="26">
        <v>86</v>
      </c>
      <c r="B296" s="30" t="s">
        <v>1397</v>
      </c>
      <c r="C296" s="26" t="s">
        <v>29</v>
      </c>
      <c r="D296" s="30" t="s">
        <v>815</v>
      </c>
      <c r="E296" s="30" t="s">
        <v>23</v>
      </c>
      <c r="F296" s="30" t="s">
        <v>29</v>
      </c>
      <c r="G296" s="30" t="s">
        <v>69</v>
      </c>
      <c r="H296" s="30" t="s">
        <v>488</v>
      </c>
      <c r="I296" s="140">
        <v>44481</v>
      </c>
      <c r="J296" s="30">
        <v>4</v>
      </c>
      <c r="K296" s="30">
        <v>12</v>
      </c>
      <c r="L296" s="30">
        <v>14</v>
      </c>
      <c r="M296" s="21">
        <v>254108</v>
      </c>
    </row>
    <row r="297" spans="1:13" x14ac:dyDescent="0.25">
      <c r="A297" s="26">
        <v>87</v>
      </c>
      <c r="B297" s="30" t="s">
        <v>1398</v>
      </c>
      <c r="C297" s="26" t="s">
        <v>29</v>
      </c>
      <c r="D297" s="30" t="s">
        <v>1449</v>
      </c>
      <c r="E297" s="30" t="s">
        <v>23</v>
      </c>
      <c r="F297" s="30" t="s">
        <v>29</v>
      </c>
      <c r="G297" s="30" t="s">
        <v>72</v>
      </c>
      <c r="H297" s="30" t="s">
        <v>961</v>
      </c>
      <c r="I297" s="140">
        <v>44481</v>
      </c>
      <c r="J297" s="30">
        <v>1</v>
      </c>
      <c r="K297" s="30">
        <v>43</v>
      </c>
      <c r="L297" s="30">
        <v>43</v>
      </c>
      <c r="M297" s="21">
        <v>1021621</v>
      </c>
    </row>
    <row r="298" spans="1:13" x14ac:dyDescent="0.25">
      <c r="A298" s="26">
        <v>88</v>
      </c>
      <c r="B298" s="30" t="s">
        <v>1399</v>
      </c>
      <c r="C298" s="26" t="s">
        <v>29</v>
      </c>
      <c r="D298" s="30" t="s">
        <v>815</v>
      </c>
      <c r="E298" s="30" t="s">
        <v>23</v>
      </c>
      <c r="F298" s="30" t="s">
        <v>29</v>
      </c>
      <c r="G298" s="30" t="s">
        <v>713</v>
      </c>
      <c r="H298" s="30" t="s">
        <v>1450</v>
      </c>
      <c r="I298" s="140">
        <v>44481</v>
      </c>
      <c r="J298" s="30">
        <v>4</v>
      </c>
      <c r="K298" s="30">
        <v>20</v>
      </c>
      <c r="L298" s="30">
        <v>28</v>
      </c>
      <c r="M298" s="21">
        <v>589366</v>
      </c>
    </row>
    <row r="299" spans="1:13" x14ac:dyDescent="0.25">
      <c r="A299" s="26">
        <v>89</v>
      </c>
      <c r="B299" s="30" t="s">
        <v>1400</v>
      </c>
      <c r="C299" s="26" t="s">
        <v>29</v>
      </c>
      <c r="D299" s="30" t="s">
        <v>815</v>
      </c>
      <c r="E299" s="30" t="s">
        <v>23</v>
      </c>
      <c r="F299" s="30" t="s">
        <v>29</v>
      </c>
      <c r="G299" s="30" t="s">
        <v>184</v>
      </c>
      <c r="H299" s="30" t="s">
        <v>256</v>
      </c>
      <c r="I299" s="140">
        <v>44481</v>
      </c>
      <c r="J299" s="30">
        <v>2</v>
      </c>
      <c r="K299" s="30">
        <v>30</v>
      </c>
      <c r="L299" s="30">
        <v>30</v>
      </c>
      <c r="M299" s="21">
        <v>630660</v>
      </c>
    </row>
    <row r="300" spans="1:13" x14ac:dyDescent="0.25">
      <c r="A300" s="26">
        <v>90</v>
      </c>
      <c r="B300" s="30" t="s">
        <v>1401</v>
      </c>
      <c r="C300" s="26" t="s">
        <v>29</v>
      </c>
      <c r="D300" s="30" t="s">
        <v>1449</v>
      </c>
      <c r="E300" s="30" t="s">
        <v>23</v>
      </c>
      <c r="F300" s="30" t="s">
        <v>29</v>
      </c>
      <c r="G300" s="30" t="s">
        <v>101</v>
      </c>
      <c r="H300" s="30" t="s">
        <v>102</v>
      </c>
      <c r="I300" s="140">
        <v>44481</v>
      </c>
      <c r="J300" s="30">
        <v>1</v>
      </c>
      <c r="K300" s="30">
        <v>18</v>
      </c>
      <c r="L300" s="30">
        <v>18</v>
      </c>
      <c r="M300" s="21">
        <v>823266</v>
      </c>
    </row>
    <row r="301" spans="1:13" x14ac:dyDescent="0.25">
      <c r="A301" s="26">
        <v>91</v>
      </c>
      <c r="B301" s="30" t="s">
        <v>1402</v>
      </c>
      <c r="C301" s="26" t="s">
        <v>29</v>
      </c>
      <c r="D301" s="30" t="s">
        <v>815</v>
      </c>
      <c r="E301" s="30" t="s">
        <v>23</v>
      </c>
      <c r="F301" s="30" t="s">
        <v>29</v>
      </c>
      <c r="G301" s="30" t="s">
        <v>112</v>
      </c>
      <c r="H301" s="30" t="s">
        <v>1000</v>
      </c>
      <c r="I301" s="140">
        <v>44481</v>
      </c>
      <c r="J301" s="30">
        <v>5</v>
      </c>
      <c r="K301" s="30">
        <v>22</v>
      </c>
      <c r="L301" s="30">
        <v>22</v>
      </c>
      <c r="M301" s="21">
        <v>1134284</v>
      </c>
    </row>
    <row r="302" spans="1:13" x14ac:dyDescent="0.25">
      <c r="A302" s="26">
        <v>92</v>
      </c>
      <c r="B302" s="30" t="s">
        <v>1403</v>
      </c>
      <c r="C302" s="26" t="s">
        <v>29</v>
      </c>
      <c r="D302" s="30" t="s">
        <v>815</v>
      </c>
      <c r="E302" s="30" t="s">
        <v>23</v>
      </c>
      <c r="F302" s="30" t="s">
        <v>29</v>
      </c>
      <c r="G302" s="30" t="s">
        <v>24</v>
      </c>
      <c r="H302" s="30" t="s">
        <v>93</v>
      </c>
      <c r="I302" s="140">
        <v>44481</v>
      </c>
      <c r="J302" s="30">
        <v>3</v>
      </c>
      <c r="K302" s="30">
        <v>11</v>
      </c>
      <c r="L302" s="30">
        <v>11</v>
      </c>
      <c r="M302" s="21">
        <v>336817</v>
      </c>
    </row>
    <row r="303" spans="1:13" x14ac:dyDescent="0.25">
      <c r="A303" s="26">
        <v>93</v>
      </c>
      <c r="B303" s="30" t="s">
        <v>1404</v>
      </c>
      <c r="C303" s="26" t="s">
        <v>29</v>
      </c>
      <c r="D303" s="30" t="s">
        <v>631</v>
      </c>
      <c r="E303" s="30" t="s">
        <v>23</v>
      </c>
      <c r="F303" s="30" t="s">
        <v>29</v>
      </c>
      <c r="G303" s="30" t="s">
        <v>184</v>
      </c>
      <c r="H303" s="30" t="s">
        <v>185</v>
      </c>
      <c r="I303" s="140">
        <v>44481</v>
      </c>
      <c r="J303" s="30">
        <v>1</v>
      </c>
      <c r="K303" s="30">
        <v>24</v>
      </c>
      <c r="L303" s="30">
        <v>24</v>
      </c>
      <c r="M303" s="21">
        <v>470778</v>
      </c>
    </row>
    <row r="304" spans="1:13" x14ac:dyDescent="0.25">
      <c r="A304" s="26">
        <v>94</v>
      </c>
      <c r="B304" s="30" t="s">
        <v>1405</v>
      </c>
      <c r="C304" s="26" t="s">
        <v>29</v>
      </c>
      <c r="D304" s="30" t="s">
        <v>631</v>
      </c>
      <c r="E304" s="30" t="s">
        <v>23</v>
      </c>
      <c r="F304" s="30" t="s">
        <v>29</v>
      </c>
      <c r="G304" s="30" t="s">
        <v>79</v>
      </c>
      <c r="H304" s="30" t="s">
        <v>89</v>
      </c>
      <c r="I304" s="140">
        <v>44481</v>
      </c>
      <c r="J304" s="30">
        <v>1</v>
      </c>
      <c r="K304" s="30">
        <v>3</v>
      </c>
      <c r="L304" s="30">
        <v>10</v>
      </c>
      <c r="M304" s="21">
        <v>213720</v>
      </c>
    </row>
    <row r="305" spans="1:13" x14ac:dyDescent="0.25">
      <c r="A305" s="26">
        <v>95</v>
      </c>
      <c r="B305" s="30" t="s">
        <v>1406</v>
      </c>
      <c r="C305" s="26" t="s">
        <v>29</v>
      </c>
      <c r="D305" s="30" t="s">
        <v>815</v>
      </c>
      <c r="E305" s="30" t="s">
        <v>23</v>
      </c>
      <c r="F305" s="30" t="s">
        <v>29</v>
      </c>
      <c r="G305" s="30" t="s">
        <v>1201</v>
      </c>
      <c r="H305" s="30" t="s">
        <v>128</v>
      </c>
      <c r="I305" s="140">
        <v>44481</v>
      </c>
      <c r="J305" s="30">
        <v>1</v>
      </c>
      <c r="K305" s="30">
        <v>20</v>
      </c>
      <c r="L305" s="30">
        <v>20</v>
      </c>
      <c r="M305" s="21">
        <v>1136990</v>
      </c>
    </row>
    <row r="306" spans="1:13" x14ac:dyDescent="0.25">
      <c r="A306" s="26">
        <v>96</v>
      </c>
      <c r="B306" s="30" t="s">
        <v>1407</v>
      </c>
      <c r="C306" s="26" t="s">
        <v>29</v>
      </c>
      <c r="D306" s="30" t="s">
        <v>815</v>
      </c>
      <c r="E306" s="30" t="s">
        <v>23</v>
      </c>
      <c r="F306" s="30" t="s">
        <v>29</v>
      </c>
      <c r="G306" s="30" t="s">
        <v>281</v>
      </c>
      <c r="H306" s="30" t="s">
        <v>1001</v>
      </c>
      <c r="I306" s="140">
        <v>44481</v>
      </c>
      <c r="J306" s="30">
        <v>2</v>
      </c>
      <c r="K306" s="30">
        <v>11</v>
      </c>
      <c r="L306" s="30">
        <v>12</v>
      </c>
      <c r="M306" s="21">
        <v>259014</v>
      </c>
    </row>
    <row r="307" spans="1:13" x14ac:dyDescent="0.25">
      <c r="A307" s="26">
        <v>97</v>
      </c>
      <c r="B307" s="30" t="s">
        <v>1408</v>
      </c>
      <c r="C307" s="26" t="s">
        <v>29</v>
      </c>
      <c r="D307" s="30" t="s">
        <v>1449</v>
      </c>
      <c r="E307" s="30" t="s">
        <v>23</v>
      </c>
      <c r="F307" s="30" t="s">
        <v>29</v>
      </c>
      <c r="G307" s="30" t="s">
        <v>24</v>
      </c>
      <c r="H307" s="30" t="s">
        <v>93</v>
      </c>
      <c r="I307" s="140">
        <v>44481</v>
      </c>
      <c r="J307" s="30">
        <v>1</v>
      </c>
      <c r="K307" s="30">
        <v>15</v>
      </c>
      <c r="L307" s="30">
        <v>15</v>
      </c>
      <c r="M307" s="21">
        <v>456705</v>
      </c>
    </row>
    <row r="308" spans="1:13" x14ac:dyDescent="0.25">
      <c r="A308" s="26">
        <v>98</v>
      </c>
      <c r="B308" s="30" t="s">
        <v>1409</v>
      </c>
      <c r="C308" s="26" t="s">
        <v>29</v>
      </c>
      <c r="D308" s="30" t="s">
        <v>631</v>
      </c>
      <c r="E308" s="30" t="s">
        <v>23</v>
      </c>
      <c r="F308" s="30" t="s">
        <v>29</v>
      </c>
      <c r="G308" s="30" t="s">
        <v>281</v>
      </c>
      <c r="H308" s="30" t="s">
        <v>1001</v>
      </c>
      <c r="I308" s="140">
        <v>44481</v>
      </c>
      <c r="J308" s="30">
        <v>1</v>
      </c>
      <c r="K308" s="30">
        <v>14</v>
      </c>
      <c r="L308" s="30">
        <v>14</v>
      </c>
      <c r="M308" s="21">
        <v>279308</v>
      </c>
    </row>
    <row r="309" spans="1:13" x14ac:dyDescent="0.25">
      <c r="A309" s="26">
        <v>99</v>
      </c>
      <c r="B309" s="30" t="s">
        <v>1410</v>
      </c>
      <c r="C309" s="26" t="s">
        <v>29</v>
      </c>
      <c r="D309" s="30" t="s">
        <v>1456</v>
      </c>
      <c r="E309" s="30" t="s">
        <v>23</v>
      </c>
      <c r="F309" s="30" t="s">
        <v>29</v>
      </c>
      <c r="G309" s="30" t="s">
        <v>166</v>
      </c>
      <c r="H309" s="30" t="s">
        <v>1099</v>
      </c>
      <c r="I309" s="140">
        <v>44482</v>
      </c>
      <c r="J309" s="30">
        <v>1</v>
      </c>
      <c r="K309" s="30">
        <v>90</v>
      </c>
      <c r="L309" s="30">
        <v>90</v>
      </c>
      <c r="M309" s="21">
        <v>1374480</v>
      </c>
    </row>
    <row r="310" spans="1:13" x14ac:dyDescent="0.25">
      <c r="A310" s="26">
        <v>100</v>
      </c>
      <c r="B310" s="30" t="s">
        <v>1411</v>
      </c>
      <c r="C310" s="26" t="s">
        <v>29</v>
      </c>
      <c r="D310" s="30" t="s">
        <v>815</v>
      </c>
      <c r="E310" s="30" t="s">
        <v>23</v>
      </c>
      <c r="F310" s="30" t="s">
        <v>29</v>
      </c>
      <c r="G310" s="30" t="s">
        <v>210</v>
      </c>
      <c r="H310" s="30" t="s">
        <v>516</v>
      </c>
      <c r="I310" s="140">
        <v>44482</v>
      </c>
      <c r="J310" s="30">
        <v>3</v>
      </c>
      <c r="K310" s="30">
        <v>14</v>
      </c>
      <c r="L310" s="30">
        <v>14</v>
      </c>
      <c r="M310" s="21">
        <v>215608</v>
      </c>
    </row>
    <row r="311" spans="1:13" x14ac:dyDescent="0.25">
      <c r="A311" s="26">
        <v>101</v>
      </c>
      <c r="B311" s="30" t="s">
        <v>1412</v>
      </c>
      <c r="C311" s="26" t="s">
        <v>29</v>
      </c>
      <c r="D311" s="30" t="s">
        <v>491</v>
      </c>
      <c r="E311" s="30" t="s">
        <v>23</v>
      </c>
      <c r="F311" s="30" t="s">
        <v>29</v>
      </c>
      <c r="G311" s="30" t="s">
        <v>1355</v>
      </c>
      <c r="H311" s="30" t="s">
        <v>453</v>
      </c>
      <c r="I311" s="140">
        <v>44482</v>
      </c>
      <c r="J311" s="30">
        <v>1</v>
      </c>
      <c r="K311" s="30">
        <v>15</v>
      </c>
      <c r="L311" s="30">
        <v>15</v>
      </c>
      <c r="M311" s="21">
        <v>446055</v>
      </c>
    </row>
    <row r="312" spans="1:13" x14ac:dyDescent="0.25">
      <c r="A312" s="26">
        <v>102</v>
      </c>
      <c r="B312" s="30" t="s">
        <v>1413</v>
      </c>
      <c r="C312" s="26" t="s">
        <v>29</v>
      </c>
      <c r="D312" s="30" t="s">
        <v>815</v>
      </c>
      <c r="E312" s="30" t="s">
        <v>23</v>
      </c>
      <c r="F312" s="30" t="s">
        <v>29</v>
      </c>
      <c r="G312" s="30" t="s">
        <v>76</v>
      </c>
      <c r="H312" s="30" t="s">
        <v>1216</v>
      </c>
      <c r="I312" s="140">
        <v>44482</v>
      </c>
      <c r="J312" s="30">
        <v>4</v>
      </c>
      <c r="K312" s="30">
        <v>41</v>
      </c>
      <c r="L312" s="30">
        <v>41</v>
      </c>
      <c r="M312" s="21">
        <v>1089427</v>
      </c>
    </row>
    <row r="313" spans="1:13" x14ac:dyDescent="0.25">
      <c r="A313" s="26">
        <v>103</v>
      </c>
      <c r="B313" s="30" t="s">
        <v>1414</v>
      </c>
      <c r="C313" s="26" t="s">
        <v>29</v>
      </c>
      <c r="D313" s="30" t="s">
        <v>815</v>
      </c>
      <c r="E313" s="30" t="s">
        <v>23</v>
      </c>
      <c r="F313" s="30" t="s">
        <v>29</v>
      </c>
      <c r="G313" s="30" t="s">
        <v>72</v>
      </c>
      <c r="H313" s="30" t="s">
        <v>1101</v>
      </c>
      <c r="I313" s="140">
        <v>44482</v>
      </c>
      <c r="J313" s="30">
        <v>8</v>
      </c>
      <c r="K313" s="30">
        <v>53</v>
      </c>
      <c r="L313" s="30">
        <v>53</v>
      </c>
      <c r="M313" s="21">
        <v>1251291</v>
      </c>
    </row>
    <row r="314" spans="1:13" x14ac:dyDescent="0.25">
      <c r="A314" s="26">
        <v>104</v>
      </c>
      <c r="B314" s="30" t="s">
        <v>1415</v>
      </c>
      <c r="C314" s="26" t="s">
        <v>29</v>
      </c>
      <c r="D314" s="30" t="s">
        <v>815</v>
      </c>
      <c r="E314" s="30" t="s">
        <v>23</v>
      </c>
      <c r="F314" s="30" t="s">
        <v>29</v>
      </c>
      <c r="G314" s="30" t="s">
        <v>50</v>
      </c>
      <c r="H314" s="30" t="s">
        <v>58</v>
      </c>
      <c r="I314" s="140">
        <v>44482</v>
      </c>
      <c r="J314" s="30">
        <v>4</v>
      </c>
      <c r="K314" s="30">
        <v>38</v>
      </c>
      <c r="L314" s="30">
        <v>38</v>
      </c>
      <c r="M314" s="21">
        <v>1506436</v>
      </c>
    </row>
    <row r="315" spans="1:13" x14ac:dyDescent="0.25">
      <c r="A315" s="26">
        <v>105</v>
      </c>
      <c r="B315" s="30" t="s">
        <v>1416</v>
      </c>
      <c r="C315" s="26" t="s">
        <v>29</v>
      </c>
      <c r="D315" s="30" t="s">
        <v>815</v>
      </c>
      <c r="E315" s="30" t="s">
        <v>23</v>
      </c>
      <c r="F315" s="30" t="s">
        <v>29</v>
      </c>
      <c r="G315" s="30" t="s">
        <v>184</v>
      </c>
      <c r="H315" s="30" t="s">
        <v>256</v>
      </c>
      <c r="I315" s="140">
        <v>44482</v>
      </c>
      <c r="J315" s="30">
        <v>11</v>
      </c>
      <c r="K315" s="30">
        <v>140</v>
      </c>
      <c r="L315" s="30">
        <v>140</v>
      </c>
      <c r="M315" s="21">
        <v>2901830</v>
      </c>
    </row>
    <row r="316" spans="1:13" x14ac:dyDescent="0.25">
      <c r="A316" s="26">
        <v>106</v>
      </c>
      <c r="B316" s="30" t="s">
        <v>1417</v>
      </c>
      <c r="C316" s="26" t="s">
        <v>29</v>
      </c>
      <c r="D316" s="30" t="s">
        <v>815</v>
      </c>
      <c r="E316" s="30" t="s">
        <v>23</v>
      </c>
      <c r="F316" s="30" t="s">
        <v>29</v>
      </c>
      <c r="G316" s="30" t="s">
        <v>281</v>
      </c>
      <c r="H316" s="30" t="s">
        <v>1001</v>
      </c>
      <c r="I316" s="140">
        <v>44482</v>
      </c>
      <c r="J316" s="30">
        <v>9</v>
      </c>
      <c r="K316" s="30">
        <v>94</v>
      </c>
      <c r="L316" s="30">
        <v>94</v>
      </c>
      <c r="M316" s="21">
        <v>1952068</v>
      </c>
    </row>
    <row r="317" spans="1:13" x14ac:dyDescent="0.25">
      <c r="A317" s="26">
        <v>107</v>
      </c>
      <c r="B317" s="30" t="s">
        <v>1418</v>
      </c>
      <c r="C317" s="26" t="s">
        <v>29</v>
      </c>
      <c r="D317" s="30" t="s">
        <v>815</v>
      </c>
      <c r="E317" s="30" t="s">
        <v>23</v>
      </c>
      <c r="F317" s="30" t="s">
        <v>29</v>
      </c>
      <c r="G317" s="30" t="s">
        <v>1201</v>
      </c>
      <c r="H317" s="30" t="s">
        <v>502</v>
      </c>
      <c r="I317" s="140">
        <v>44482</v>
      </c>
      <c r="J317" s="30">
        <v>4</v>
      </c>
      <c r="K317" s="30">
        <v>57</v>
      </c>
      <c r="L317" s="30">
        <v>57</v>
      </c>
      <c r="M317" s="21">
        <v>3219609</v>
      </c>
    </row>
    <row r="318" spans="1:13" x14ac:dyDescent="0.25">
      <c r="A318" s="26">
        <v>108</v>
      </c>
      <c r="B318" s="30" t="s">
        <v>1419</v>
      </c>
      <c r="C318" s="26" t="s">
        <v>29</v>
      </c>
      <c r="D318" s="30" t="s">
        <v>1449</v>
      </c>
      <c r="E318" s="30" t="s">
        <v>23</v>
      </c>
      <c r="F318" s="30" t="s">
        <v>29</v>
      </c>
      <c r="G318" s="30" t="s">
        <v>109</v>
      </c>
      <c r="H318" s="30" t="s">
        <v>1378</v>
      </c>
      <c r="I318" s="140">
        <v>44482</v>
      </c>
      <c r="J318" s="30">
        <v>2</v>
      </c>
      <c r="K318" s="30">
        <v>53</v>
      </c>
      <c r="L318" s="30">
        <v>53</v>
      </c>
      <c r="M318" s="21">
        <v>2475061</v>
      </c>
    </row>
    <row r="319" spans="1:13" x14ac:dyDescent="0.25">
      <c r="A319" s="26">
        <v>109</v>
      </c>
      <c r="B319" s="30" t="s">
        <v>1420</v>
      </c>
      <c r="C319" s="26" t="s">
        <v>29</v>
      </c>
      <c r="D319" s="30" t="s">
        <v>815</v>
      </c>
      <c r="E319" s="30" t="s">
        <v>23</v>
      </c>
      <c r="F319" s="30" t="s">
        <v>29</v>
      </c>
      <c r="G319" s="30" t="s">
        <v>112</v>
      </c>
      <c r="H319" s="30" t="s">
        <v>1000</v>
      </c>
      <c r="I319" s="140">
        <v>44482</v>
      </c>
      <c r="J319" s="30">
        <v>6</v>
      </c>
      <c r="K319" s="30">
        <v>36</v>
      </c>
      <c r="L319" s="30">
        <v>36</v>
      </c>
      <c r="M319" s="21">
        <v>1848942</v>
      </c>
    </row>
    <row r="320" spans="1:13" x14ac:dyDescent="0.25">
      <c r="A320" s="26">
        <v>110</v>
      </c>
      <c r="B320" s="30" t="s">
        <v>1421</v>
      </c>
      <c r="C320" s="26" t="s">
        <v>29</v>
      </c>
      <c r="D320" s="30" t="s">
        <v>815</v>
      </c>
      <c r="E320" s="30" t="s">
        <v>23</v>
      </c>
      <c r="F320" s="30" t="s">
        <v>29</v>
      </c>
      <c r="G320" s="30" t="s">
        <v>171</v>
      </c>
      <c r="H320" s="30" t="s">
        <v>735</v>
      </c>
      <c r="I320" s="140">
        <v>44482</v>
      </c>
      <c r="J320" s="30">
        <v>12</v>
      </c>
      <c r="K320" s="30">
        <v>104</v>
      </c>
      <c r="L320" s="30">
        <v>104</v>
      </c>
      <c r="M320" s="21">
        <v>1929738</v>
      </c>
    </row>
    <row r="321" spans="1:13" x14ac:dyDescent="0.25">
      <c r="A321" s="26">
        <v>111</v>
      </c>
      <c r="B321" s="30" t="s">
        <v>1422</v>
      </c>
      <c r="C321" s="26" t="s">
        <v>29</v>
      </c>
      <c r="D321" s="30" t="s">
        <v>815</v>
      </c>
      <c r="E321" s="30" t="s">
        <v>23</v>
      </c>
      <c r="F321" s="30" t="s">
        <v>29</v>
      </c>
      <c r="G321" s="30" t="s">
        <v>171</v>
      </c>
      <c r="H321" s="30" t="s">
        <v>1451</v>
      </c>
      <c r="I321" s="140">
        <v>44483</v>
      </c>
      <c r="J321" s="30">
        <v>15</v>
      </c>
      <c r="K321" s="30">
        <v>157</v>
      </c>
      <c r="L321" s="30">
        <v>157</v>
      </c>
      <c r="M321" s="21">
        <v>2907429</v>
      </c>
    </row>
    <row r="322" spans="1:13" x14ac:dyDescent="0.25">
      <c r="A322" s="26">
        <v>112</v>
      </c>
      <c r="B322" s="30" t="s">
        <v>1423</v>
      </c>
      <c r="C322" s="26" t="s">
        <v>29</v>
      </c>
      <c r="D322" s="30" t="s">
        <v>815</v>
      </c>
      <c r="E322" s="30" t="s">
        <v>23</v>
      </c>
      <c r="F322" s="30" t="s">
        <v>29</v>
      </c>
      <c r="G322" s="30" t="s">
        <v>72</v>
      </c>
      <c r="H322" s="30" t="s">
        <v>1101</v>
      </c>
      <c r="I322" s="140">
        <v>44483</v>
      </c>
      <c r="J322" s="30">
        <v>2</v>
      </c>
      <c r="K322" s="30">
        <v>21</v>
      </c>
      <c r="L322" s="30">
        <v>21</v>
      </c>
      <c r="M322" s="21">
        <v>502587</v>
      </c>
    </row>
    <row r="323" spans="1:13" x14ac:dyDescent="0.25">
      <c r="A323" s="26">
        <v>113</v>
      </c>
      <c r="B323" s="30" t="s">
        <v>1424</v>
      </c>
      <c r="C323" s="26" t="s">
        <v>29</v>
      </c>
      <c r="D323" s="30" t="s">
        <v>1449</v>
      </c>
      <c r="E323" s="30" t="s">
        <v>23</v>
      </c>
      <c r="F323" s="30" t="s">
        <v>29</v>
      </c>
      <c r="G323" s="30" t="s">
        <v>64</v>
      </c>
      <c r="H323" s="30" t="s">
        <v>1452</v>
      </c>
      <c r="I323" s="140">
        <v>44483</v>
      </c>
      <c r="J323" s="30">
        <v>1</v>
      </c>
      <c r="K323" s="30">
        <v>32</v>
      </c>
      <c r="L323" s="30">
        <v>32</v>
      </c>
      <c r="M323" s="21">
        <v>689234</v>
      </c>
    </row>
    <row r="324" spans="1:13" x14ac:dyDescent="0.25">
      <c r="A324" s="26">
        <v>114</v>
      </c>
      <c r="B324" s="30" t="s">
        <v>1425</v>
      </c>
      <c r="C324" s="26" t="s">
        <v>29</v>
      </c>
      <c r="D324" s="30" t="s">
        <v>1453</v>
      </c>
      <c r="E324" s="30" t="s">
        <v>23</v>
      </c>
      <c r="F324" s="30" t="s">
        <v>29</v>
      </c>
      <c r="G324" s="30" t="s">
        <v>24</v>
      </c>
      <c r="H324" s="30" t="s">
        <v>138</v>
      </c>
      <c r="I324" s="140">
        <v>44483</v>
      </c>
      <c r="J324" s="30">
        <v>3</v>
      </c>
      <c r="K324" s="30">
        <v>114</v>
      </c>
      <c r="L324" s="30">
        <v>114</v>
      </c>
      <c r="M324" s="21">
        <v>3442308</v>
      </c>
    </row>
    <row r="325" spans="1:13" x14ac:dyDescent="0.25">
      <c r="A325" s="26">
        <v>115</v>
      </c>
      <c r="B325" s="30" t="s">
        <v>1426</v>
      </c>
      <c r="C325" s="26" t="s">
        <v>29</v>
      </c>
      <c r="D325" s="30" t="s">
        <v>815</v>
      </c>
      <c r="E325" s="30" t="s">
        <v>23</v>
      </c>
      <c r="F325" s="30" t="s">
        <v>29</v>
      </c>
      <c r="G325" s="30" t="s">
        <v>60</v>
      </c>
      <c r="H325" s="30" t="s">
        <v>816</v>
      </c>
      <c r="I325" s="140">
        <v>44483</v>
      </c>
      <c r="J325" s="30">
        <v>2</v>
      </c>
      <c r="K325" s="30">
        <v>19</v>
      </c>
      <c r="L325" s="30">
        <v>24</v>
      </c>
      <c r="M325" s="21">
        <v>519978</v>
      </c>
    </row>
    <row r="326" spans="1:13" x14ac:dyDescent="0.25">
      <c r="A326" s="26">
        <v>116</v>
      </c>
      <c r="B326" s="30" t="s">
        <v>1427</v>
      </c>
      <c r="C326" s="26" t="s">
        <v>29</v>
      </c>
      <c r="D326" s="30" t="s">
        <v>815</v>
      </c>
      <c r="E326" s="30" t="s">
        <v>23</v>
      </c>
      <c r="F326" s="30" t="s">
        <v>29</v>
      </c>
      <c r="G326" s="30" t="s">
        <v>24</v>
      </c>
      <c r="H326" s="30" t="s">
        <v>138</v>
      </c>
      <c r="I326" s="140">
        <v>44483</v>
      </c>
      <c r="J326" s="30">
        <v>3</v>
      </c>
      <c r="K326" s="30">
        <v>36</v>
      </c>
      <c r="L326" s="30">
        <v>40</v>
      </c>
      <c r="M326" s="21">
        <v>1195130</v>
      </c>
    </row>
    <row r="327" spans="1:13" x14ac:dyDescent="0.25">
      <c r="A327" s="26">
        <v>117</v>
      </c>
      <c r="B327" s="30" t="s">
        <v>1428</v>
      </c>
      <c r="C327" s="26" t="s">
        <v>29</v>
      </c>
      <c r="D327" s="30" t="s">
        <v>815</v>
      </c>
      <c r="E327" s="30" t="s">
        <v>23</v>
      </c>
      <c r="F327" s="30" t="s">
        <v>29</v>
      </c>
      <c r="G327" s="30" t="s">
        <v>210</v>
      </c>
      <c r="H327" s="30" t="s">
        <v>211</v>
      </c>
      <c r="I327" s="140">
        <v>44483</v>
      </c>
      <c r="J327" s="30">
        <v>2</v>
      </c>
      <c r="K327" s="30">
        <v>32</v>
      </c>
      <c r="L327" s="30">
        <v>32</v>
      </c>
      <c r="M327" s="21">
        <v>478354</v>
      </c>
    </row>
    <row r="328" spans="1:13" x14ac:dyDescent="0.25">
      <c r="A328" s="26">
        <v>118</v>
      </c>
      <c r="B328" s="30" t="s">
        <v>1429</v>
      </c>
      <c r="C328" s="26" t="s">
        <v>29</v>
      </c>
      <c r="D328" s="30" t="s">
        <v>1449</v>
      </c>
      <c r="E328" s="30" t="s">
        <v>23</v>
      </c>
      <c r="F328" s="30" t="s">
        <v>29</v>
      </c>
      <c r="G328" s="30" t="s">
        <v>24</v>
      </c>
      <c r="H328" s="30" t="s">
        <v>502</v>
      </c>
      <c r="I328" s="140">
        <v>44483</v>
      </c>
      <c r="J328" s="30">
        <v>2</v>
      </c>
      <c r="K328" s="30">
        <v>85</v>
      </c>
      <c r="L328" s="30">
        <v>85</v>
      </c>
      <c r="M328" s="21">
        <v>2535495</v>
      </c>
    </row>
    <row r="329" spans="1:13" x14ac:dyDescent="0.25">
      <c r="A329" s="26">
        <v>119</v>
      </c>
      <c r="B329" s="30" t="s">
        <v>1430</v>
      </c>
      <c r="C329" s="26" t="s">
        <v>29</v>
      </c>
      <c r="D329" s="30" t="s">
        <v>815</v>
      </c>
      <c r="E329" s="30" t="s">
        <v>23</v>
      </c>
      <c r="F329" s="30" t="s">
        <v>29</v>
      </c>
      <c r="G329" s="30" t="s">
        <v>171</v>
      </c>
      <c r="H329" s="30" t="s">
        <v>246</v>
      </c>
      <c r="I329" s="140">
        <v>44483</v>
      </c>
      <c r="J329" s="30">
        <v>3</v>
      </c>
      <c r="K329" s="30">
        <v>10</v>
      </c>
      <c r="L329" s="30">
        <v>10</v>
      </c>
      <c r="M329" s="21">
        <v>195720</v>
      </c>
    </row>
    <row r="330" spans="1:13" x14ac:dyDescent="0.25">
      <c r="A330" s="26">
        <v>120</v>
      </c>
      <c r="B330" s="30" t="s">
        <v>1431</v>
      </c>
      <c r="C330" s="26" t="s">
        <v>29</v>
      </c>
      <c r="D330" s="30" t="s">
        <v>1449</v>
      </c>
      <c r="E330" s="30" t="s">
        <v>23</v>
      </c>
      <c r="F330" s="30" t="s">
        <v>29</v>
      </c>
      <c r="G330" s="30" t="s">
        <v>184</v>
      </c>
      <c r="H330" s="30" t="s">
        <v>256</v>
      </c>
      <c r="I330" s="140">
        <v>44483</v>
      </c>
      <c r="J330" s="30">
        <v>1</v>
      </c>
      <c r="K330" s="30">
        <v>10</v>
      </c>
      <c r="L330" s="30">
        <v>10</v>
      </c>
      <c r="M330" s="21">
        <v>218720</v>
      </c>
    </row>
    <row r="331" spans="1:13" x14ac:dyDescent="0.25">
      <c r="A331" s="26">
        <v>121</v>
      </c>
      <c r="B331" s="30" t="s">
        <v>1432</v>
      </c>
      <c r="C331" s="26" t="s">
        <v>29</v>
      </c>
      <c r="D331" s="30" t="s">
        <v>631</v>
      </c>
      <c r="E331" s="30" t="s">
        <v>23</v>
      </c>
      <c r="F331" s="30" t="s">
        <v>29</v>
      </c>
      <c r="G331" s="30" t="s">
        <v>54</v>
      </c>
      <c r="H331" s="30" t="s">
        <v>242</v>
      </c>
      <c r="I331" s="140">
        <v>44483</v>
      </c>
      <c r="J331" s="30">
        <v>6</v>
      </c>
      <c r="K331" s="30">
        <v>156</v>
      </c>
      <c r="L331" s="30">
        <v>156</v>
      </c>
      <c r="M331" s="21">
        <v>10634382</v>
      </c>
    </row>
    <row r="332" spans="1:13" x14ac:dyDescent="0.25">
      <c r="A332" s="26">
        <v>122</v>
      </c>
      <c r="B332" s="30" t="s">
        <v>1433</v>
      </c>
      <c r="C332" s="26" t="s">
        <v>29</v>
      </c>
      <c r="D332" s="30" t="s">
        <v>631</v>
      </c>
      <c r="E332" s="30" t="s">
        <v>23</v>
      </c>
      <c r="F332" s="30" t="s">
        <v>29</v>
      </c>
      <c r="G332" s="30" t="s">
        <v>79</v>
      </c>
      <c r="H332" s="30" t="s">
        <v>725</v>
      </c>
      <c r="I332" s="140">
        <v>44483</v>
      </c>
      <c r="J332" s="30">
        <v>4</v>
      </c>
      <c r="K332" s="30">
        <v>55</v>
      </c>
      <c r="L332" s="30">
        <v>55</v>
      </c>
      <c r="M332" s="21">
        <v>1124835</v>
      </c>
    </row>
    <row r="333" spans="1:13" x14ac:dyDescent="0.25">
      <c r="A333" s="26">
        <v>123</v>
      </c>
      <c r="B333" s="30" t="s">
        <v>1434</v>
      </c>
      <c r="C333" s="26" t="s">
        <v>29</v>
      </c>
      <c r="D333" s="30" t="s">
        <v>631</v>
      </c>
      <c r="E333" s="30" t="s">
        <v>23</v>
      </c>
      <c r="F333" s="30" t="s">
        <v>29</v>
      </c>
      <c r="G333" s="30" t="s">
        <v>281</v>
      </c>
      <c r="H333" s="30" t="s">
        <v>1001</v>
      </c>
      <c r="I333" s="140">
        <v>44483</v>
      </c>
      <c r="J333" s="30">
        <v>11</v>
      </c>
      <c r="K333" s="30">
        <v>210</v>
      </c>
      <c r="L333" s="30">
        <v>210</v>
      </c>
      <c r="M333" s="21">
        <v>4032120</v>
      </c>
    </row>
    <row r="334" spans="1:13" x14ac:dyDescent="0.25">
      <c r="A334" s="26">
        <v>124</v>
      </c>
      <c r="B334" s="30" t="s">
        <v>1435</v>
      </c>
      <c r="C334" s="26" t="s">
        <v>29</v>
      </c>
      <c r="D334" s="30" t="s">
        <v>631</v>
      </c>
      <c r="E334" s="30" t="s">
        <v>23</v>
      </c>
      <c r="F334" s="30" t="s">
        <v>29</v>
      </c>
      <c r="G334" s="30" t="s">
        <v>281</v>
      </c>
      <c r="H334" s="30" t="s">
        <v>1001</v>
      </c>
      <c r="I334" s="140">
        <v>44483</v>
      </c>
      <c r="J334" s="30">
        <v>9</v>
      </c>
      <c r="K334" s="30">
        <v>209</v>
      </c>
      <c r="L334" s="30">
        <v>209</v>
      </c>
      <c r="M334" s="21">
        <v>4012973</v>
      </c>
    </row>
    <row r="335" spans="1:13" x14ac:dyDescent="0.25">
      <c r="A335" s="26">
        <v>125</v>
      </c>
      <c r="B335" s="30" t="s">
        <v>1436</v>
      </c>
      <c r="C335" s="26" t="s">
        <v>29</v>
      </c>
      <c r="D335" s="30" t="s">
        <v>631</v>
      </c>
      <c r="E335" s="30" t="s">
        <v>23</v>
      </c>
      <c r="F335" s="30" t="s">
        <v>29</v>
      </c>
      <c r="G335" s="30" t="s">
        <v>281</v>
      </c>
      <c r="H335" s="30" t="s">
        <v>1001</v>
      </c>
      <c r="I335" s="140">
        <v>44483</v>
      </c>
      <c r="J335" s="30">
        <v>7</v>
      </c>
      <c r="K335" s="30">
        <v>210</v>
      </c>
      <c r="L335" s="30">
        <v>210</v>
      </c>
      <c r="M335" s="21">
        <v>4032120</v>
      </c>
    </row>
    <row r="336" spans="1:13" x14ac:dyDescent="0.25">
      <c r="A336" s="26">
        <v>126</v>
      </c>
      <c r="B336" s="30" t="s">
        <v>1437</v>
      </c>
      <c r="C336" s="26" t="s">
        <v>29</v>
      </c>
      <c r="D336" s="30" t="s">
        <v>1449</v>
      </c>
      <c r="E336" s="30" t="s">
        <v>23</v>
      </c>
      <c r="F336" s="30" t="s">
        <v>29</v>
      </c>
      <c r="G336" s="30" t="s">
        <v>112</v>
      </c>
      <c r="H336" s="30" t="s">
        <v>1000</v>
      </c>
      <c r="I336" s="140">
        <v>44483</v>
      </c>
      <c r="J336" s="30">
        <v>1</v>
      </c>
      <c r="K336" s="30">
        <v>24</v>
      </c>
      <c r="L336" s="30">
        <v>24</v>
      </c>
      <c r="M336" s="21">
        <v>1238778</v>
      </c>
    </row>
    <row r="337" spans="1:13" x14ac:dyDescent="0.25">
      <c r="A337" s="26">
        <v>127</v>
      </c>
      <c r="B337" s="30" t="s">
        <v>1438</v>
      </c>
      <c r="C337" s="26" t="s">
        <v>29</v>
      </c>
      <c r="D337" s="30" t="s">
        <v>1449</v>
      </c>
      <c r="E337" s="30" t="s">
        <v>23</v>
      </c>
      <c r="F337" s="30" t="s">
        <v>29</v>
      </c>
      <c r="G337" s="30" t="s">
        <v>184</v>
      </c>
      <c r="H337" s="30" t="s">
        <v>219</v>
      </c>
      <c r="I337" s="140">
        <v>44483</v>
      </c>
      <c r="J337" s="30">
        <v>3</v>
      </c>
      <c r="K337" s="30">
        <v>88</v>
      </c>
      <c r="L337" s="30">
        <v>88</v>
      </c>
      <c r="M337" s="21">
        <v>1836986</v>
      </c>
    </row>
    <row r="338" spans="1:13" x14ac:dyDescent="0.25">
      <c r="A338" s="26">
        <v>128</v>
      </c>
      <c r="B338" s="30" t="s">
        <v>1439</v>
      </c>
      <c r="C338" s="26" t="s">
        <v>29</v>
      </c>
      <c r="D338" s="30" t="s">
        <v>815</v>
      </c>
      <c r="E338" s="30" t="s">
        <v>23</v>
      </c>
      <c r="F338" s="30" t="s">
        <v>29</v>
      </c>
      <c r="G338" s="30" t="s">
        <v>76</v>
      </c>
      <c r="H338" s="30" t="s">
        <v>819</v>
      </c>
      <c r="I338" s="140">
        <v>44483</v>
      </c>
      <c r="J338" s="30">
        <v>4</v>
      </c>
      <c r="K338" s="30">
        <v>24</v>
      </c>
      <c r="L338" s="30">
        <v>25</v>
      </c>
      <c r="M338" s="21">
        <v>668675</v>
      </c>
    </row>
    <row r="339" spans="1:13" x14ac:dyDescent="0.25">
      <c r="A339" s="26">
        <v>129</v>
      </c>
      <c r="B339" s="30" t="s">
        <v>1440</v>
      </c>
      <c r="C339" s="26" t="s">
        <v>29</v>
      </c>
      <c r="D339" s="30" t="s">
        <v>1449</v>
      </c>
      <c r="E339" s="30" t="s">
        <v>23</v>
      </c>
      <c r="F339" s="30" t="s">
        <v>29</v>
      </c>
      <c r="G339" s="30" t="s">
        <v>184</v>
      </c>
      <c r="H339" s="30" t="s">
        <v>219</v>
      </c>
      <c r="I339" s="140">
        <v>44483</v>
      </c>
      <c r="J339" s="30">
        <v>2</v>
      </c>
      <c r="K339" s="30">
        <v>53</v>
      </c>
      <c r="L339" s="30">
        <v>53</v>
      </c>
      <c r="M339" s="21">
        <v>1110841</v>
      </c>
    </row>
    <row r="340" spans="1:13" x14ac:dyDescent="0.25">
      <c r="A340" s="26">
        <v>130</v>
      </c>
      <c r="B340" s="30" t="s">
        <v>1441</v>
      </c>
      <c r="C340" s="26" t="s">
        <v>29</v>
      </c>
      <c r="D340" s="30" t="s">
        <v>815</v>
      </c>
      <c r="E340" s="30" t="s">
        <v>23</v>
      </c>
      <c r="F340" s="30" t="s">
        <v>29</v>
      </c>
      <c r="G340" s="30" t="s">
        <v>45</v>
      </c>
      <c r="H340" s="30" t="s">
        <v>238</v>
      </c>
      <c r="I340" s="140">
        <v>44484</v>
      </c>
      <c r="J340" s="30">
        <v>1</v>
      </c>
      <c r="K340" s="30">
        <v>10</v>
      </c>
      <c r="L340" s="30">
        <v>10</v>
      </c>
      <c r="M340" s="21">
        <v>455720</v>
      </c>
    </row>
    <row r="341" spans="1:13" x14ac:dyDescent="0.25">
      <c r="A341" s="26">
        <v>131</v>
      </c>
      <c r="B341" s="30" t="s">
        <v>1442</v>
      </c>
      <c r="C341" s="26" t="s">
        <v>29</v>
      </c>
      <c r="D341" s="30" t="s">
        <v>815</v>
      </c>
      <c r="E341" s="30" t="s">
        <v>23</v>
      </c>
      <c r="F341" s="30" t="s">
        <v>29</v>
      </c>
      <c r="G341" s="30" t="s">
        <v>112</v>
      </c>
      <c r="H341" s="30" t="s">
        <v>113</v>
      </c>
      <c r="I341" s="140">
        <v>44484</v>
      </c>
      <c r="J341" s="30">
        <v>4</v>
      </c>
      <c r="K341" s="30">
        <v>12</v>
      </c>
      <c r="L341" s="30">
        <v>18</v>
      </c>
      <c r="M341" s="21">
        <v>930096</v>
      </c>
    </row>
    <row r="342" spans="1:13" x14ac:dyDescent="0.25">
      <c r="A342" s="26">
        <v>132</v>
      </c>
      <c r="B342" s="30" t="s">
        <v>1443</v>
      </c>
      <c r="C342" s="26" t="s">
        <v>29</v>
      </c>
      <c r="D342" s="30" t="s">
        <v>1454</v>
      </c>
      <c r="E342" s="30" t="s">
        <v>23</v>
      </c>
      <c r="F342" s="30" t="s">
        <v>29</v>
      </c>
      <c r="G342" s="30" t="s">
        <v>235</v>
      </c>
      <c r="H342" s="30" t="s">
        <v>236</v>
      </c>
      <c r="I342" s="140">
        <v>44484</v>
      </c>
      <c r="J342" s="30">
        <v>4</v>
      </c>
      <c r="K342" s="30">
        <v>22</v>
      </c>
      <c r="L342" s="30">
        <v>40</v>
      </c>
      <c r="M342" s="21">
        <v>1809730</v>
      </c>
    </row>
    <row r="343" spans="1:13" x14ac:dyDescent="0.25">
      <c r="A343" s="26">
        <v>133</v>
      </c>
      <c r="B343" s="30" t="s">
        <v>1444</v>
      </c>
      <c r="C343" s="26" t="s">
        <v>29</v>
      </c>
      <c r="D343" s="30" t="s">
        <v>815</v>
      </c>
      <c r="E343" s="30" t="s">
        <v>23</v>
      </c>
      <c r="F343" s="30" t="s">
        <v>29</v>
      </c>
      <c r="G343" s="30" t="s">
        <v>69</v>
      </c>
      <c r="H343" s="30" t="s">
        <v>488</v>
      </c>
      <c r="I343" s="140">
        <v>44484</v>
      </c>
      <c r="J343" s="30">
        <v>4</v>
      </c>
      <c r="K343" s="30">
        <v>33</v>
      </c>
      <c r="L343" s="30">
        <v>35</v>
      </c>
      <c r="M343" s="21">
        <v>618395</v>
      </c>
    </row>
    <row r="344" spans="1:13" x14ac:dyDescent="0.25">
      <c r="A344" s="26">
        <v>134</v>
      </c>
      <c r="B344" s="30" t="s">
        <v>1445</v>
      </c>
      <c r="C344" s="26" t="s">
        <v>29</v>
      </c>
      <c r="D344" s="30" t="s">
        <v>1454</v>
      </c>
      <c r="E344" s="30" t="s">
        <v>23</v>
      </c>
      <c r="F344" s="30" t="s">
        <v>29</v>
      </c>
      <c r="G344" s="30" t="s">
        <v>231</v>
      </c>
      <c r="H344" s="30" t="s">
        <v>583</v>
      </c>
      <c r="I344" s="140">
        <v>44485</v>
      </c>
      <c r="J344" s="30">
        <v>1</v>
      </c>
      <c r="K344" s="30">
        <v>5</v>
      </c>
      <c r="L344" s="30">
        <v>10</v>
      </c>
      <c r="M344" s="21">
        <v>332720</v>
      </c>
    </row>
    <row r="345" spans="1:13" x14ac:dyDescent="0.25">
      <c r="A345" s="26">
        <v>135</v>
      </c>
      <c r="B345" s="30" t="s">
        <v>1446</v>
      </c>
      <c r="C345" s="26" t="s">
        <v>29</v>
      </c>
      <c r="D345" s="30" t="s">
        <v>815</v>
      </c>
      <c r="E345" s="30" t="s">
        <v>23</v>
      </c>
      <c r="F345" s="30" t="s">
        <v>29</v>
      </c>
      <c r="G345" s="30" t="s">
        <v>50</v>
      </c>
      <c r="H345" s="30" t="s">
        <v>58</v>
      </c>
      <c r="I345" s="140">
        <v>44485</v>
      </c>
      <c r="J345" s="30">
        <v>1</v>
      </c>
      <c r="K345" s="30">
        <v>10</v>
      </c>
      <c r="L345" s="30">
        <v>10</v>
      </c>
      <c r="M345" s="21">
        <v>404720</v>
      </c>
    </row>
    <row r="346" spans="1:13" x14ac:dyDescent="0.25">
      <c r="A346" s="26">
        <v>136</v>
      </c>
      <c r="B346" s="30" t="s">
        <v>1447</v>
      </c>
      <c r="C346" s="26" t="s">
        <v>29</v>
      </c>
      <c r="D346" s="30" t="s">
        <v>1455</v>
      </c>
      <c r="E346" s="30" t="s">
        <v>23</v>
      </c>
      <c r="F346" s="30" t="s">
        <v>29</v>
      </c>
      <c r="G346" s="30" t="s">
        <v>50</v>
      </c>
      <c r="H346" s="30" t="s">
        <v>58</v>
      </c>
      <c r="I346" s="140">
        <v>44485</v>
      </c>
      <c r="J346" s="30">
        <v>1</v>
      </c>
      <c r="K346" s="30">
        <v>88</v>
      </c>
      <c r="L346" s="30">
        <v>88</v>
      </c>
      <c r="M346" s="21">
        <v>4982986</v>
      </c>
    </row>
    <row r="347" spans="1:13" x14ac:dyDescent="0.25">
      <c r="A347" s="26">
        <v>137</v>
      </c>
      <c r="B347" s="30" t="s">
        <v>1448</v>
      </c>
      <c r="C347" s="26" t="s">
        <v>29</v>
      </c>
      <c r="D347" s="30" t="s">
        <v>1455</v>
      </c>
      <c r="E347" s="30" t="s">
        <v>23</v>
      </c>
      <c r="F347" s="30" t="s">
        <v>29</v>
      </c>
      <c r="G347" s="30" t="s">
        <v>50</v>
      </c>
      <c r="H347" s="30" t="s">
        <v>58</v>
      </c>
      <c r="I347" s="140">
        <v>44485</v>
      </c>
      <c r="J347" s="30">
        <v>1</v>
      </c>
      <c r="K347" s="30">
        <v>98</v>
      </c>
      <c r="L347" s="30">
        <v>98</v>
      </c>
      <c r="M347" s="21">
        <v>5547956</v>
      </c>
    </row>
    <row r="348" spans="1:13" x14ac:dyDescent="0.25">
      <c r="A348" s="272" t="s">
        <v>772</v>
      </c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142">
        <f>SUM(M211:M347)</f>
        <v>221250195</v>
      </c>
    </row>
    <row r="350" spans="1:13" x14ac:dyDescent="0.25">
      <c r="A350" s="144" t="s">
        <v>843</v>
      </c>
      <c r="E350" s="143">
        <f>M4+M44+M207</f>
        <v>287730485.19999999</v>
      </c>
    </row>
    <row r="351" spans="1:13" ht="16.5" x14ac:dyDescent="0.35">
      <c r="A351" s="144" t="s">
        <v>844</v>
      </c>
      <c r="E351" s="179">
        <f>M348</f>
        <v>221250195</v>
      </c>
    </row>
    <row r="352" spans="1:13" x14ac:dyDescent="0.25">
      <c r="A352" s="144" t="s">
        <v>772</v>
      </c>
      <c r="E352" s="143">
        <f>SUM(E350:E351)</f>
        <v>508980680.19999999</v>
      </c>
    </row>
    <row r="374" ht="14.25" customHeight="1" x14ac:dyDescent="0.25"/>
  </sheetData>
  <mergeCells count="8">
    <mergeCell ref="A1:M1"/>
    <mergeCell ref="A7:M7"/>
    <mergeCell ref="A4:L4"/>
    <mergeCell ref="A209:M209"/>
    <mergeCell ref="A348:L348"/>
    <mergeCell ref="A207:L207"/>
    <mergeCell ref="A46:M46"/>
    <mergeCell ref="A44:L4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271" t="s">
        <v>1073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893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1008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1025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1074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1075</v>
      </c>
      <c r="I7" s="111">
        <v>44449</v>
      </c>
      <c r="J7" s="69">
        <v>1</v>
      </c>
      <c r="K7" s="183">
        <v>20</v>
      </c>
      <c r="L7" s="183">
        <v>20</v>
      </c>
      <c r="M7" s="21">
        <v>244460</v>
      </c>
    </row>
    <row r="8" spans="1:13" x14ac:dyDescent="0.25">
      <c r="A8" s="272" t="s">
        <v>772</v>
      </c>
      <c r="B8" s="272"/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142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22">
        <v>23734250</v>
      </c>
      <c r="S4" s="225" t="s">
        <v>131</v>
      </c>
      <c r="T4" s="228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23"/>
      <c r="S5" s="226"/>
      <c r="T5" s="229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23"/>
      <c r="S6" s="226"/>
      <c r="T6" s="229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23"/>
      <c r="S7" s="226"/>
      <c r="T7" s="229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24"/>
      <c r="S8" s="227"/>
      <c r="T8" s="230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31">
        <v>622391</v>
      </c>
      <c r="S39" s="233" t="s">
        <v>215</v>
      </c>
      <c r="T39" s="235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32"/>
      <c r="S40" s="234"/>
      <c r="T40" s="236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884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22">
        <v>7778180</v>
      </c>
      <c r="S8" s="225" t="s">
        <v>506</v>
      </c>
      <c r="T8" s="228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24"/>
      <c r="S9" s="227"/>
      <c r="T9" s="230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50" t="s">
        <v>523</v>
      </c>
      <c r="T10" s="151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50" t="s">
        <v>523</v>
      </c>
      <c r="T11" s="151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2" t="s">
        <v>523</v>
      </c>
      <c r="T12" s="151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3" t="s">
        <v>885</v>
      </c>
      <c r="T13" s="151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50" t="s">
        <v>523</v>
      </c>
      <c r="T14" s="151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50" t="s">
        <v>523</v>
      </c>
      <c r="T15" s="151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50" t="s">
        <v>523</v>
      </c>
      <c r="T16" s="151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50" t="s">
        <v>523</v>
      </c>
      <c r="T17" s="151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50" t="s">
        <v>523</v>
      </c>
      <c r="T18" s="151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K1" activePane="topRight" state="frozen"/>
      <selection pane="topRight" activeCell="R2" sqref="R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40">
        <v>1102194</v>
      </c>
      <c r="S4" s="241" t="s">
        <v>504</v>
      </c>
      <c r="T4" s="242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40"/>
      <c r="S5" s="242"/>
      <c r="T5" s="242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37">
        <v>11505000</v>
      </c>
      <c r="S7" s="239" t="s">
        <v>557</v>
      </c>
      <c r="T7" s="238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37"/>
      <c r="S8" s="239"/>
      <c r="T8" s="238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37"/>
      <c r="S9" s="239"/>
      <c r="T9" s="238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37"/>
      <c r="S10" s="239"/>
      <c r="T10" s="238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37"/>
      <c r="S11" s="239"/>
      <c r="T11" s="238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37"/>
      <c r="S12" s="239"/>
      <c r="T12" s="238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37">
        <v>1925425</v>
      </c>
      <c r="S13" s="239" t="s">
        <v>522</v>
      </c>
      <c r="T13" s="238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37"/>
      <c r="S14" s="238"/>
      <c r="T14" s="238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6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6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37">
        <v>6195544</v>
      </c>
      <c r="S40" s="225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37"/>
      <c r="S41" s="227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80" t="s">
        <v>1007</v>
      </c>
      <c r="T54" s="146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37">
        <v>603240</v>
      </c>
      <c r="S65" s="238" t="s">
        <v>27</v>
      </c>
      <c r="T65" s="238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37"/>
      <c r="S66" s="238"/>
      <c r="T66" s="238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37">
        <v>422266</v>
      </c>
      <c r="S70" s="239" t="s">
        <v>624</v>
      </c>
      <c r="T70" s="238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37"/>
      <c r="S71" s="239"/>
      <c r="T71" s="238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4" topLeftCell="E1" activePane="topRight" state="frozen"/>
      <selection pane="topRight" activeCell="E1" sqref="E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22">
        <v>2255290</v>
      </c>
      <c r="S32" s="243" t="s">
        <v>689</v>
      </c>
      <c r="T32" s="222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24"/>
      <c r="S33" s="244"/>
      <c r="T33" s="224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886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886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883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886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1028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886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5"/>
  <sheetViews>
    <sheetView workbookViewId="0">
      <pane xSplit="4" topLeftCell="J1" activePane="topRight" state="frozen"/>
      <selection pane="topRight" activeCell="T43" sqref="T43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1072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1072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1072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5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1072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1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886</v>
      </c>
      <c r="T8" s="21" t="s">
        <v>27</v>
      </c>
      <c r="U8" s="30"/>
      <c r="V8" s="30"/>
    </row>
    <row r="9" spans="1:22" hidden="1" x14ac:dyDescent="0.25">
      <c r="A9" s="26">
        <v>8</v>
      </c>
      <c r="B9" s="181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886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1072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964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2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1007</v>
      </c>
      <c r="T23" s="21" t="s">
        <v>27</v>
      </c>
      <c r="U23" s="30"/>
      <c r="V23" s="30"/>
      <c r="W23" s="79" t="s">
        <v>1027</v>
      </c>
    </row>
    <row r="24" spans="1:23" hidden="1" x14ac:dyDescent="0.25">
      <c r="A24" s="26">
        <v>23</v>
      </c>
      <c r="B24" s="182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1007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1072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1072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1072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1072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1072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9" t="s">
        <v>783</v>
      </c>
      <c r="C35" s="145" t="s">
        <v>29</v>
      </c>
      <c r="D35" s="87" t="s">
        <v>574</v>
      </c>
      <c r="E35" s="87" t="s">
        <v>23</v>
      </c>
      <c r="F35" s="147" t="s">
        <v>29</v>
      </c>
      <c r="G35" s="148" t="s">
        <v>184</v>
      </c>
      <c r="H35" s="148" t="s">
        <v>219</v>
      </c>
      <c r="I35" s="92">
        <v>44426</v>
      </c>
      <c r="J35" s="148">
        <v>1</v>
      </c>
      <c r="K35" s="148">
        <v>19</v>
      </c>
      <c r="L35" s="148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964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964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964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122" t="s">
        <v>94</v>
      </c>
      <c r="S45" s="122" t="s">
        <v>94</v>
      </c>
      <c r="T45" s="122" t="s">
        <v>94</v>
      </c>
      <c r="U45" s="30"/>
      <c r="V45" s="30"/>
    </row>
    <row r="46" spans="1:22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122" t="s">
        <v>94</v>
      </c>
      <c r="S49" s="122" t="s">
        <v>94</v>
      </c>
      <c r="T49" s="122" t="s">
        <v>94</v>
      </c>
      <c r="U49" s="30"/>
      <c r="V49" s="30"/>
    </row>
    <row r="50" spans="1:22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122" t="s">
        <v>94</v>
      </c>
      <c r="S50" s="122" t="s">
        <v>94</v>
      </c>
      <c r="T50" s="122" t="s">
        <v>94</v>
      </c>
      <c r="U50" s="30"/>
      <c r="V50" s="30"/>
    </row>
    <row r="51" spans="1:22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122" t="s">
        <v>94</v>
      </c>
      <c r="S51" s="122" t="s">
        <v>94</v>
      </c>
      <c r="T51" s="122" t="s">
        <v>94</v>
      </c>
      <c r="U51" s="30"/>
      <c r="V51" s="30"/>
    </row>
    <row r="52" spans="1:22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122" t="s">
        <v>94</v>
      </c>
      <c r="S57" s="122" t="s">
        <v>94</v>
      </c>
      <c r="T57" s="122" t="s">
        <v>94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873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1072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1072</v>
      </c>
      <c r="T61" s="121" t="s">
        <v>27</v>
      </c>
      <c r="U61" s="30"/>
      <c r="V61" s="30"/>
    </row>
    <row r="62" spans="1:22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1072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1072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964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964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964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1072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863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863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863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863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863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863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863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1072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1072</v>
      </c>
      <c r="T79" s="121" t="s">
        <v>27</v>
      </c>
      <c r="U79" s="30"/>
      <c r="V79" s="30"/>
    </row>
    <row r="80" spans="1:22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122" t="s">
        <v>94</v>
      </c>
      <c r="S80" s="122" t="s">
        <v>94</v>
      </c>
      <c r="T80" s="122" t="s">
        <v>94</v>
      </c>
      <c r="U80" s="30"/>
      <c r="V80" s="30"/>
    </row>
    <row r="81" spans="1:22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122" t="s">
        <v>94</v>
      </c>
      <c r="S81" s="122" t="s">
        <v>94</v>
      </c>
      <c r="T81" s="122" t="s">
        <v>94</v>
      </c>
      <c r="U81" s="30"/>
      <c r="V81" s="30"/>
    </row>
    <row r="82" spans="1:22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122" t="s">
        <v>94</v>
      </c>
      <c r="S82" s="122" t="s">
        <v>94</v>
      </c>
      <c r="T82" s="122" t="s">
        <v>94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963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943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943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943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943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943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943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865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867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866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963</v>
      </c>
      <c r="T92" s="122" t="s">
        <v>27</v>
      </c>
      <c r="U92" s="30"/>
      <c r="V92" s="30"/>
    </row>
    <row r="93" spans="1:22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122" t="s">
        <v>94</v>
      </c>
      <c r="S93" s="122" t="s">
        <v>94</v>
      </c>
      <c r="T93" s="122" t="s">
        <v>94</v>
      </c>
      <c r="U93" s="30"/>
      <c r="V93" s="30"/>
    </row>
    <row r="94" spans="1:22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122" t="s">
        <v>94</v>
      </c>
      <c r="S94" s="122" t="s">
        <v>94</v>
      </c>
      <c r="T94" s="122" t="s">
        <v>94</v>
      </c>
      <c r="U94" s="30"/>
      <c r="V94" s="30"/>
    </row>
    <row r="95" spans="1:22" hidden="1" x14ac:dyDescent="0.25">
      <c r="A95" s="26">
        <v>94</v>
      </c>
      <c r="B95" s="30" t="s">
        <v>864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1072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868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1072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869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1072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870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1072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871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1072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872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1072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874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963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875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876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1072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877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1072</v>
      </c>
      <c r="T104" s="121" t="s">
        <v>27</v>
      </c>
      <c r="U104" s="30"/>
      <c r="V104" s="30"/>
    </row>
    <row r="105" spans="1:24" x14ac:dyDescent="0.25">
      <c r="A105" s="26">
        <v>104</v>
      </c>
      <c r="B105" s="30" t="s">
        <v>878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882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 t="s">
        <v>94</v>
      </c>
      <c r="S105" s="122" t="s">
        <v>94</v>
      </c>
      <c r="T105" s="122" t="s">
        <v>94</v>
      </c>
      <c r="U105" s="30"/>
      <c r="V105" s="30"/>
    </row>
    <row r="106" spans="1:24" hidden="1" x14ac:dyDescent="0.25">
      <c r="A106" s="26">
        <v>105</v>
      </c>
      <c r="B106" s="30" t="s">
        <v>879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1072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880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881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963</v>
      </c>
      <c r="T108" s="122" t="s">
        <v>27</v>
      </c>
      <c r="U108" s="30"/>
      <c r="V108" s="30"/>
      <c r="X108" s="79">
        <v>32000</v>
      </c>
    </row>
    <row r="109" spans="1:24" x14ac:dyDescent="0.25">
      <c r="A109" s="26">
        <v>108</v>
      </c>
      <c r="B109" s="30" t="s">
        <v>887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122" t="s">
        <v>94</v>
      </c>
      <c r="S109" s="122" t="s">
        <v>94</v>
      </c>
      <c r="T109" s="122" t="s">
        <v>94</v>
      </c>
      <c r="U109" s="30"/>
      <c r="V109" s="30"/>
      <c r="X109" s="79">
        <v>3200</v>
      </c>
    </row>
    <row r="110" spans="1:24" x14ac:dyDescent="0.25">
      <c r="A110" s="26">
        <v>109</v>
      </c>
      <c r="B110" s="30" t="s">
        <v>888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122" t="s">
        <v>94</v>
      </c>
      <c r="S110" s="122" t="s">
        <v>94</v>
      </c>
      <c r="T110" s="122" t="s">
        <v>94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889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x14ac:dyDescent="0.25">
      <c r="A112" s="26">
        <v>111</v>
      </c>
      <c r="B112" s="30" t="s">
        <v>890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122" t="s">
        <v>94</v>
      </c>
      <c r="S112" s="122" t="s">
        <v>94</v>
      </c>
      <c r="T112" s="122" t="s">
        <v>94</v>
      </c>
      <c r="U112" s="30"/>
      <c r="V112" s="30"/>
      <c r="X112" s="79">
        <v>1100</v>
      </c>
    </row>
    <row r="113" spans="1:24" x14ac:dyDescent="0.25">
      <c r="A113" s="26">
        <v>112</v>
      </c>
      <c r="B113" s="30" t="s">
        <v>891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122" t="s">
        <v>94</v>
      </c>
      <c r="S113" s="122" t="s">
        <v>94</v>
      </c>
      <c r="T113" s="122" t="s">
        <v>94</v>
      </c>
      <c r="U113" s="30"/>
      <c r="V113" s="30"/>
      <c r="X113" s="79">
        <f>SUM(X108:X112)</f>
        <v>37510</v>
      </c>
    </row>
    <row r="115" spans="1:24" x14ac:dyDescent="0.25">
      <c r="Q115" s="116"/>
      <c r="R115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31"/>
  <sheetViews>
    <sheetView topLeftCell="A205" workbookViewId="0">
      <pane xSplit="4" topLeftCell="E1" activePane="topRight" state="frozen"/>
      <selection pane="topRight" activeCell="L192" sqref="L192:L230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x14ac:dyDescent="0.25">
      <c r="A2" s="26">
        <v>1</v>
      </c>
      <c r="B2" s="30" t="s">
        <v>944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L2*2000</f>
        <v>142000</v>
      </c>
      <c r="Q2" s="14">
        <f t="shared" ref="Q2" si="2">SUM(M2:P2)</f>
        <v>1047637</v>
      </c>
      <c r="R2" s="122" t="s">
        <v>94</v>
      </c>
      <c r="S2" s="122" t="s">
        <v>94</v>
      </c>
      <c r="T2" s="122" t="s">
        <v>94</v>
      </c>
      <c r="U2" s="30"/>
      <c r="V2" s="38"/>
    </row>
    <row r="3" spans="1:22" x14ac:dyDescent="0.25">
      <c r="A3" s="26">
        <v>2</v>
      </c>
      <c r="B3" s="30" t="s">
        <v>945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L3*2000</f>
        <v>312000</v>
      </c>
      <c r="Q3" s="14">
        <f t="shared" ref="Q3:Q17" si="6">SUM(M3:P3)</f>
        <v>3232182</v>
      </c>
      <c r="R3" s="122" t="s">
        <v>94</v>
      </c>
      <c r="S3" s="122" t="s">
        <v>94</v>
      </c>
      <c r="T3" s="122" t="s">
        <v>94</v>
      </c>
      <c r="U3" s="30"/>
      <c r="V3" s="38"/>
    </row>
    <row r="4" spans="1:22" x14ac:dyDescent="0.25">
      <c r="A4" s="26">
        <v>3</v>
      </c>
      <c r="B4" s="30" t="s">
        <v>946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20000</v>
      </c>
      <c r="Q4" s="14">
        <f t="shared" si="6"/>
        <v>217720</v>
      </c>
      <c r="R4" s="122" t="s">
        <v>94</v>
      </c>
      <c r="S4" s="122" t="s">
        <v>94</v>
      </c>
      <c r="T4" s="122" t="s">
        <v>94</v>
      </c>
      <c r="U4" s="30"/>
      <c r="V4" s="38"/>
    </row>
    <row r="5" spans="1:22" hidden="1" x14ac:dyDescent="0.25">
      <c r="A5" s="26">
        <v>4</v>
      </c>
      <c r="B5" s="30" t="s">
        <v>947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x14ac:dyDescent="0.25">
      <c r="A6" s="26">
        <v>5</v>
      </c>
      <c r="B6" s="30" t="s">
        <v>948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L6*2000</f>
        <v>250000</v>
      </c>
      <c r="Q6" s="14">
        <f t="shared" si="6"/>
        <v>3712750</v>
      </c>
      <c r="R6" s="122" t="s">
        <v>94</v>
      </c>
      <c r="S6" s="122" t="s">
        <v>94</v>
      </c>
      <c r="T6" s="122" t="s">
        <v>94</v>
      </c>
      <c r="U6" s="30"/>
      <c r="V6" s="38"/>
    </row>
    <row r="7" spans="1:22" hidden="1" x14ac:dyDescent="0.25">
      <c r="A7" s="26">
        <v>6</v>
      </c>
      <c r="B7" s="30" t="s">
        <v>949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1283</v>
      </c>
      <c r="T7" s="122" t="s">
        <v>27</v>
      </c>
      <c r="U7" s="30"/>
      <c r="V7" s="38"/>
    </row>
    <row r="8" spans="1:22" hidden="1" x14ac:dyDescent="0.25">
      <c r="A8" s="26">
        <v>7</v>
      </c>
      <c r="B8" s="30" t="s">
        <v>950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1283</v>
      </c>
      <c r="T8" s="122" t="s">
        <v>27</v>
      </c>
      <c r="U8" s="30"/>
      <c r="V8" s="38"/>
    </row>
    <row r="9" spans="1:22" hidden="1" x14ac:dyDescent="0.25">
      <c r="A9" s="26">
        <v>8</v>
      </c>
      <c r="B9" s="30" t="s">
        <v>951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960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1283</v>
      </c>
      <c r="T9" s="122" t="s">
        <v>27</v>
      </c>
      <c r="U9" s="30"/>
      <c r="V9" s="38"/>
    </row>
    <row r="10" spans="1:22" hidden="1" x14ac:dyDescent="0.25">
      <c r="A10" s="26">
        <v>9</v>
      </c>
      <c r="B10" s="30" t="s">
        <v>952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1283</v>
      </c>
      <c r="T10" s="122" t="s">
        <v>27</v>
      </c>
      <c r="U10" s="30"/>
      <c r="V10" s="38"/>
    </row>
    <row r="11" spans="1:22" x14ac:dyDescent="0.25">
      <c r="A11" s="26">
        <v>10</v>
      </c>
      <c r="B11" s="30" t="s">
        <v>953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L11*2000</f>
        <v>54000</v>
      </c>
      <c r="Q11" s="14">
        <f t="shared" si="6"/>
        <v>1073619</v>
      </c>
      <c r="R11" s="122" t="s">
        <v>94</v>
      </c>
      <c r="S11" s="122" t="s">
        <v>94</v>
      </c>
      <c r="T11" s="122" t="s">
        <v>94</v>
      </c>
      <c r="U11" s="30"/>
      <c r="V11" s="38"/>
    </row>
    <row r="12" spans="1:22" hidden="1" x14ac:dyDescent="0.25">
      <c r="A12" s="26">
        <v>11</v>
      </c>
      <c r="B12" s="30" t="s">
        <v>954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961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x14ac:dyDescent="0.25">
      <c r="A13" s="26">
        <v>12</v>
      </c>
      <c r="B13" s="30" t="s">
        <v>955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L13*2000</f>
        <v>98000</v>
      </c>
      <c r="Q13" s="14">
        <f t="shared" si="6"/>
        <v>2513288</v>
      </c>
      <c r="R13" s="122" t="s">
        <v>94</v>
      </c>
      <c r="S13" s="122" t="s">
        <v>94</v>
      </c>
      <c r="T13" s="122" t="s">
        <v>94</v>
      </c>
      <c r="U13" s="30"/>
      <c r="V13" s="38"/>
    </row>
    <row r="14" spans="1:22" hidden="1" x14ac:dyDescent="0.25">
      <c r="A14" s="26">
        <v>13</v>
      </c>
      <c r="B14" s="30" t="s">
        <v>956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1283</v>
      </c>
      <c r="T14" s="122" t="s">
        <v>27</v>
      </c>
      <c r="U14" s="30"/>
      <c r="V14" s="38"/>
    </row>
    <row r="15" spans="1:22" hidden="1" x14ac:dyDescent="0.25">
      <c r="A15" s="26">
        <v>14</v>
      </c>
      <c r="B15" s="30" t="s">
        <v>957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1283</v>
      </c>
      <c r="T15" s="122" t="s">
        <v>27</v>
      </c>
      <c r="U15" s="30"/>
      <c r="V15" s="38"/>
    </row>
    <row r="16" spans="1:22" x14ac:dyDescent="0.25">
      <c r="A16" s="26">
        <v>15</v>
      </c>
      <c r="B16" s="30" t="s">
        <v>958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L16*2000</f>
        <v>60000</v>
      </c>
      <c r="Q16" s="14">
        <f t="shared" si="6"/>
        <v>1191660</v>
      </c>
      <c r="R16" s="122" t="s">
        <v>94</v>
      </c>
      <c r="S16" s="122" t="s">
        <v>94</v>
      </c>
      <c r="T16" s="122" t="s">
        <v>94</v>
      </c>
      <c r="U16" s="30"/>
      <c r="V16" s="38"/>
    </row>
    <row r="17" spans="1:22" x14ac:dyDescent="0.25">
      <c r="A17" s="26">
        <v>16</v>
      </c>
      <c r="B17" s="30" t="s">
        <v>959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60000</v>
      </c>
      <c r="Q17" s="14">
        <f t="shared" si="6"/>
        <v>1191660</v>
      </c>
      <c r="R17" s="122" t="s">
        <v>94</v>
      </c>
      <c r="S17" s="122" t="s">
        <v>94</v>
      </c>
      <c r="T17" s="122" t="s">
        <v>94</v>
      </c>
      <c r="U17" s="30"/>
      <c r="V17" s="38"/>
    </row>
    <row r="18" spans="1:22" hidden="1" x14ac:dyDescent="0.25">
      <c r="A18" s="26">
        <v>17</v>
      </c>
      <c r="B18" s="30" t="s">
        <v>1043</v>
      </c>
      <c r="C18" s="26" t="s">
        <v>21</v>
      </c>
      <c r="D18" s="37" t="s">
        <v>1044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963</v>
      </c>
      <c r="T18" s="122" t="s">
        <v>27</v>
      </c>
      <c r="U18" s="30"/>
      <c r="V18" s="38"/>
    </row>
    <row r="19" spans="1:22" x14ac:dyDescent="0.25">
      <c r="A19" s="26">
        <v>18</v>
      </c>
      <c r="B19" s="30" t="s">
        <v>965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122" t="s">
        <v>94</v>
      </c>
      <c r="S19" s="122" t="s">
        <v>94</v>
      </c>
      <c r="T19" s="122" t="s">
        <v>94</v>
      </c>
      <c r="U19" s="30"/>
      <c r="V19" s="38"/>
    </row>
    <row r="20" spans="1:22" ht="15" hidden="1" customHeight="1" x14ac:dyDescent="0.25">
      <c r="A20" s="26">
        <v>19</v>
      </c>
      <c r="B20" s="30" t="s">
        <v>966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1070</v>
      </c>
      <c r="T20" s="122" t="s">
        <v>27</v>
      </c>
      <c r="U20" s="30"/>
      <c r="V20" s="38"/>
    </row>
    <row r="21" spans="1:22" x14ac:dyDescent="0.25">
      <c r="A21" s="26">
        <v>20</v>
      </c>
      <c r="B21" s="30" t="s">
        <v>967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1000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122" t="s">
        <v>94</v>
      </c>
      <c r="S21" s="122" t="s">
        <v>94</v>
      </c>
      <c r="T21" s="122" t="s">
        <v>94</v>
      </c>
      <c r="U21" s="30"/>
      <c r="V21" s="38"/>
    </row>
    <row r="22" spans="1:22" x14ac:dyDescent="0.25">
      <c r="A22" s="26">
        <v>21</v>
      </c>
      <c r="B22" s="30" t="s">
        <v>968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122" t="s">
        <v>94</v>
      </c>
      <c r="S22" s="122" t="s">
        <v>94</v>
      </c>
      <c r="T22" s="122" t="s">
        <v>94</v>
      </c>
      <c r="U22" s="30"/>
      <c r="V22" s="38"/>
    </row>
    <row r="23" spans="1:22" x14ac:dyDescent="0.25">
      <c r="A23" s="26">
        <v>22</v>
      </c>
      <c r="B23" s="30" t="s">
        <v>969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1001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122" t="s">
        <v>94</v>
      </c>
      <c r="S23" s="122" t="s">
        <v>94</v>
      </c>
      <c r="T23" s="122" t="s">
        <v>94</v>
      </c>
      <c r="U23" s="30"/>
      <c r="V23" s="38"/>
    </row>
    <row r="24" spans="1:22" x14ac:dyDescent="0.25">
      <c r="A24" s="26">
        <v>23</v>
      </c>
      <c r="B24" s="30" t="s">
        <v>970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122" t="s">
        <v>94</v>
      </c>
      <c r="S24" s="122" t="s">
        <v>94</v>
      </c>
      <c r="T24" s="122" t="s">
        <v>94</v>
      </c>
      <c r="U24" s="30"/>
      <c r="V24" s="38"/>
    </row>
    <row r="25" spans="1:22" x14ac:dyDescent="0.25">
      <c r="A25" s="26">
        <v>24</v>
      </c>
      <c r="B25" s="30" t="s">
        <v>971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122" t="s">
        <v>94</v>
      </c>
      <c r="S25" s="122" t="s">
        <v>94</v>
      </c>
      <c r="T25" s="122" t="s">
        <v>94</v>
      </c>
      <c r="U25" s="30"/>
      <c r="V25" s="38"/>
    </row>
    <row r="26" spans="1:22" hidden="1" x14ac:dyDescent="0.25">
      <c r="A26" s="26">
        <v>25</v>
      </c>
      <c r="B26" s="30" t="s">
        <v>972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1283</v>
      </c>
      <c r="T26" s="122" t="s">
        <v>27</v>
      </c>
      <c r="U26" s="30"/>
      <c r="V26" s="38"/>
    </row>
    <row r="27" spans="1:22" x14ac:dyDescent="0.25">
      <c r="A27" s="26">
        <v>26</v>
      </c>
      <c r="B27" s="30" t="s">
        <v>973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122" t="s">
        <v>94</v>
      </c>
      <c r="S27" s="122" t="s">
        <v>94</v>
      </c>
      <c r="T27" s="122" t="s">
        <v>94</v>
      </c>
      <c r="U27" s="30"/>
      <c r="V27" s="38"/>
    </row>
    <row r="28" spans="1:22" hidden="1" x14ac:dyDescent="0.25">
      <c r="A28" s="26">
        <v>27</v>
      </c>
      <c r="B28" s="30" t="s">
        <v>974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960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1283</v>
      </c>
      <c r="T28" s="122" t="s">
        <v>27</v>
      </c>
      <c r="U28" s="30"/>
      <c r="V28" s="38"/>
    </row>
    <row r="29" spans="1:22" hidden="1" x14ac:dyDescent="0.25">
      <c r="A29" s="26">
        <v>28</v>
      </c>
      <c r="B29" s="30" t="s">
        <v>975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1283</v>
      </c>
      <c r="T29" s="122" t="s">
        <v>27</v>
      </c>
      <c r="U29" s="30"/>
      <c r="V29" s="38"/>
    </row>
    <row r="30" spans="1:22" x14ac:dyDescent="0.25">
      <c r="A30" s="26">
        <v>29</v>
      </c>
      <c r="B30" s="30" t="s">
        <v>976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122" t="s">
        <v>94</v>
      </c>
      <c r="S30" s="122" t="s">
        <v>94</v>
      </c>
      <c r="T30" s="122" t="s">
        <v>94</v>
      </c>
      <c r="U30" s="30"/>
      <c r="V30" s="38"/>
    </row>
    <row r="31" spans="1:22" hidden="1" x14ac:dyDescent="0.25">
      <c r="A31" s="26">
        <v>30</v>
      </c>
      <c r="B31" s="30" t="s">
        <v>977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1283</v>
      </c>
      <c r="T31" s="122" t="s">
        <v>27</v>
      </c>
      <c r="U31" s="30"/>
      <c r="V31" s="38"/>
    </row>
    <row r="32" spans="1:22" hidden="1" x14ac:dyDescent="0.25">
      <c r="A32" s="26">
        <v>31</v>
      </c>
      <c r="B32" s="30" t="s">
        <v>1045</v>
      </c>
      <c r="C32" s="26" t="s">
        <v>21</v>
      </c>
      <c r="D32" s="37" t="s">
        <v>1046</v>
      </c>
      <c r="E32" s="30" t="s">
        <v>1004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1047</v>
      </c>
      <c r="T32" s="130" t="s">
        <v>27</v>
      </c>
      <c r="U32" s="30"/>
      <c r="V32" s="38"/>
    </row>
    <row r="33" spans="1:23" x14ac:dyDescent="0.25">
      <c r="A33" s="26">
        <v>32</v>
      </c>
      <c r="B33" s="30" t="s">
        <v>978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122" t="s">
        <v>94</v>
      </c>
      <c r="S33" s="122" t="s">
        <v>94</v>
      </c>
      <c r="T33" s="122" t="s">
        <v>94</v>
      </c>
      <c r="U33" s="30"/>
      <c r="V33" s="38"/>
    </row>
    <row r="34" spans="1:23" ht="15" hidden="1" customHeight="1" x14ac:dyDescent="0.25">
      <c r="A34" s="26">
        <v>33</v>
      </c>
      <c r="B34" s="30" t="s">
        <v>979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1002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1070</v>
      </c>
      <c r="T34" s="122" t="s">
        <v>27</v>
      </c>
      <c r="U34" s="30"/>
      <c r="V34" s="38"/>
    </row>
    <row r="35" spans="1:23" x14ac:dyDescent="0.25">
      <c r="A35" s="26">
        <v>34</v>
      </c>
      <c r="B35" s="30" t="s">
        <v>980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122" t="s">
        <v>94</v>
      </c>
      <c r="S35" s="122" t="s">
        <v>94</v>
      </c>
      <c r="T35" s="122" t="s">
        <v>94</v>
      </c>
      <c r="U35" s="30"/>
      <c r="V35" s="38"/>
    </row>
    <row r="36" spans="1:23" x14ac:dyDescent="0.25">
      <c r="A36" s="26">
        <v>35</v>
      </c>
      <c r="B36" s="30" t="s">
        <v>981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122" t="s">
        <v>94</v>
      </c>
      <c r="S36" s="122" t="s">
        <v>94</v>
      </c>
      <c r="T36" s="122" t="s">
        <v>94</v>
      </c>
      <c r="U36" s="30"/>
      <c r="V36" s="38"/>
    </row>
    <row r="37" spans="1:23" hidden="1" x14ac:dyDescent="0.25">
      <c r="A37" s="26">
        <v>36</v>
      </c>
      <c r="B37" s="30" t="s">
        <v>982</v>
      </c>
      <c r="C37" s="26" t="s">
        <v>29</v>
      </c>
      <c r="D37" s="30" t="s">
        <v>1003</v>
      </c>
      <c r="E37" s="30" t="s">
        <v>1004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1103</v>
      </c>
      <c r="S37" s="122" t="s">
        <v>1103</v>
      </c>
      <c r="T37" s="122" t="s">
        <v>1103</v>
      </c>
      <c r="U37" s="30"/>
      <c r="V37" s="38"/>
      <c r="W37" s="79" t="s">
        <v>1104</v>
      </c>
    </row>
    <row r="38" spans="1:23" x14ac:dyDescent="0.25">
      <c r="A38" s="26">
        <v>37</v>
      </c>
      <c r="B38" s="30" t="s">
        <v>983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122" t="s">
        <v>94</v>
      </c>
      <c r="S38" s="122" t="s">
        <v>94</v>
      </c>
      <c r="T38" s="122" t="s">
        <v>94</v>
      </c>
      <c r="U38" s="30"/>
      <c r="V38" s="38"/>
    </row>
    <row r="39" spans="1:23" hidden="1" x14ac:dyDescent="0.25">
      <c r="A39" s="26">
        <v>38</v>
      </c>
      <c r="B39" s="30" t="s">
        <v>984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hidden="1" x14ac:dyDescent="0.25">
      <c r="A40" s="26">
        <v>39</v>
      </c>
      <c r="B40" s="30" t="s">
        <v>985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x14ac:dyDescent="0.25">
      <c r="A41" s="26">
        <v>40</v>
      </c>
      <c r="B41" s="30" t="s">
        <v>986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122" t="s">
        <v>94</v>
      </c>
      <c r="S41" s="122" t="s">
        <v>94</v>
      </c>
      <c r="T41" s="122" t="s">
        <v>94</v>
      </c>
      <c r="U41" s="30"/>
      <c r="V41" s="38"/>
    </row>
    <row r="42" spans="1:23" x14ac:dyDescent="0.25">
      <c r="A42" s="26">
        <v>41</v>
      </c>
      <c r="B42" s="30" t="s">
        <v>987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1001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122" t="s">
        <v>94</v>
      </c>
      <c r="S42" s="122" t="s">
        <v>94</v>
      </c>
      <c r="T42" s="122" t="s">
        <v>94</v>
      </c>
      <c r="U42" s="30"/>
      <c r="V42" s="38"/>
    </row>
    <row r="43" spans="1:23" x14ac:dyDescent="0.25">
      <c r="A43" s="26">
        <v>42</v>
      </c>
      <c r="B43" s="30" t="s">
        <v>988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122" t="s">
        <v>94</v>
      </c>
      <c r="S43" s="122" t="s">
        <v>94</v>
      </c>
      <c r="T43" s="122" t="s">
        <v>94</v>
      </c>
      <c r="U43" s="30"/>
      <c r="V43" s="38"/>
    </row>
    <row r="44" spans="1:23" x14ac:dyDescent="0.25">
      <c r="A44" s="26">
        <v>43</v>
      </c>
      <c r="B44" s="30" t="s">
        <v>989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122" t="s">
        <v>94</v>
      </c>
      <c r="S44" s="122" t="s">
        <v>94</v>
      </c>
      <c r="T44" s="122" t="s">
        <v>94</v>
      </c>
      <c r="U44" s="30"/>
      <c r="V44" s="38"/>
    </row>
    <row r="45" spans="1:23" hidden="1" x14ac:dyDescent="0.25">
      <c r="A45" s="26">
        <v>44</v>
      </c>
      <c r="B45" s="30" t="s">
        <v>1048</v>
      </c>
      <c r="C45" s="26" t="s">
        <v>21</v>
      </c>
      <c r="D45" s="37" t="s">
        <v>1049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1007</v>
      </c>
      <c r="T45" s="122" t="s">
        <v>27</v>
      </c>
      <c r="U45" s="30"/>
      <c r="V45" s="38"/>
    </row>
    <row r="46" spans="1:23" x14ac:dyDescent="0.25">
      <c r="A46" s="26">
        <v>45</v>
      </c>
      <c r="B46" s="30" t="s">
        <v>990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122" t="s">
        <v>94</v>
      </c>
      <c r="S46" s="122" t="s">
        <v>94</v>
      </c>
      <c r="T46" s="122" t="s">
        <v>94</v>
      </c>
      <c r="U46" s="30"/>
      <c r="V46" s="38"/>
    </row>
    <row r="47" spans="1:23" x14ac:dyDescent="0.25">
      <c r="A47" s="26">
        <v>46</v>
      </c>
      <c r="B47" s="30" t="s">
        <v>991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122" t="s">
        <v>94</v>
      </c>
      <c r="S47" s="122" t="s">
        <v>94</v>
      </c>
      <c r="T47" s="122" t="s">
        <v>94</v>
      </c>
      <c r="U47" s="30"/>
      <c r="V47" s="38"/>
    </row>
    <row r="48" spans="1:23" hidden="1" x14ac:dyDescent="0.25">
      <c r="A48" s="26">
        <v>47</v>
      </c>
      <c r="B48" s="30" t="s">
        <v>992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 t="s">
        <v>94</v>
      </c>
      <c r="S48" s="122" t="s">
        <v>94</v>
      </c>
      <c r="T48" s="122" t="s">
        <v>94</v>
      </c>
      <c r="U48" s="30"/>
      <c r="V48" s="38"/>
    </row>
    <row r="49" spans="1:22" x14ac:dyDescent="0.25">
      <c r="A49" s="26">
        <v>48</v>
      </c>
      <c r="B49" s="30" t="s">
        <v>993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122" t="s">
        <v>94</v>
      </c>
      <c r="S49" s="122" t="s">
        <v>94</v>
      </c>
      <c r="T49" s="122" t="s">
        <v>94</v>
      </c>
      <c r="U49" s="30"/>
      <c r="V49" s="38"/>
    </row>
    <row r="50" spans="1:22" hidden="1" x14ac:dyDescent="0.25">
      <c r="A50" s="26">
        <v>49</v>
      </c>
      <c r="B50" s="30" t="s">
        <v>994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1283</v>
      </c>
      <c r="T50" s="122" t="s">
        <v>27</v>
      </c>
      <c r="U50" s="30"/>
      <c r="V50" s="38"/>
    </row>
    <row r="51" spans="1:22" x14ac:dyDescent="0.25">
      <c r="A51" s="26">
        <v>50</v>
      </c>
      <c r="B51" s="30" t="s">
        <v>995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1005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122" t="s">
        <v>94</v>
      </c>
      <c r="S51" s="122" t="s">
        <v>94</v>
      </c>
      <c r="T51" s="122" t="s">
        <v>94</v>
      </c>
      <c r="U51" s="30"/>
      <c r="V51" s="38"/>
    </row>
    <row r="52" spans="1:22" x14ac:dyDescent="0.25">
      <c r="A52" s="26">
        <v>51</v>
      </c>
      <c r="B52" s="30" t="s">
        <v>996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122" t="s">
        <v>94</v>
      </c>
      <c r="S52" s="122" t="s">
        <v>94</v>
      </c>
      <c r="T52" s="122" t="s">
        <v>94</v>
      </c>
      <c r="U52" s="30"/>
      <c r="V52" s="38"/>
    </row>
    <row r="53" spans="1:22" hidden="1" x14ac:dyDescent="0.25">
      <c r="A53" s="26">
        <v>52</v>
      </c>
      <c r="B53" s="30" t="s">
        <v>997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1070</v>
      </c>
      <c r="T53" s="184" t="s">
        <v>27</v>
      </c>
      <c r="U53" s="30"/>
      <c r="V53" s="38"/>
    </row>
    <row r="54" spans="1:22" ht="15" customHeight="1" x14ac:dyDescent="0.25">
      <c r="A54" s="26">
        <v>53</v>
      </c>
      <c r="B54" s="30" t="s">
        <v>998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1006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122" t="s">
        <v>94</v>
      </c>
      <c r="S54" s="122" t="s">
        <v>94</v>
      </c>
      <c r="T54" s="122" t="s">
        <v>94</v>
      </c>
      <c r="U54" s="30"/>
      <c r="V54" s="38"/>
    </row>
    <row r="55" spans="1:22" ht="15" customHeight="1" x14ac:dyDescent="0.25">
      <c r="A55" s="26">
        <v>54</v>
      </c>
      <c r="B55" s="30" t="s">
        <v>999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122" t="s">
        <v>94</v>
      </c>
      <c r="S55" s="122" t="s">
        <v>94</v>
      </c>
      <c r="T55" s="122" t="s">
        <v>94</v>
      </c>
      <c r="U55" s="30"/>
      <c r="V55" s="38"/>
    </row>
    <row r="56" spans="1:22" ht="15" hidden="1" customHeight="1" x14ac:dyDescent="0.25">
      <c r="A56" s="26">
        <v>55</v>
      </c>
      <c r="B56" s="30" t="s">
        <v>1008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1025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hidden="1" x14ac:dyDescent="0.25">
      <c r="A57" s="26">
        <v>56</v>
      </c>
      <c r="B57" s="30" t="s">
        <v>1009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1070</v>
      </c>
      <c r="T57" s="184" t="s">
        <v>27</v>
      </c>
      <c r="U57" s="30"/>
      <c r="V57" s="38"/>
    </row>
    <row r="58" spans="1:22" x14ac:dyDescent="0.25">
      <c r="A58" s="26">
        <v>57</v>
      </c>
      <c r="B58" s="30" t="s">
        <v>1010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122" t="s">
        <v>94</v>
      </c>
      <c r="S58" s="122" t="s">
        <v>94</v>
      </c>
      <c r="T58" s="122" t="s">
        <v>94</v>
      </c>
      <c r="U58" s="30"/>
      <c r="V58" s="38"/>
    </row>
    <row r="59" spans="1:22" x14ac:dyDescent="0.25">
      <c r="A59" s="26">
        <v>58</v>
      </c>
      <c r="B59" s="30" t="s">
        <v>1011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122" t="s">
        <v>94</v>
      </c>
      <c r="S59" s="122" t="s">
        <v>94</v>
      </c>
      <c r="T59" s="122" t="s">
        <v>94</v>
      </c>
      <c r="U59" s="30"/>
      <c r="V59" s="38"/>
    </row>
    <row r="60" spans="1:22" hidden="1" x14ac:dyDescent="0.25">
      <c r="A60" s="26">
        <v>59</v>
      </c>
      <c r="B60" s="30" t="s">
        <v>1012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37">
        <v>23739450</v>
      </c>
      <c r="S60" s="245" t="s">
        <v>1071</v>
      </c>
      <c r="T60" s="237" t="s">
        <v>27</v>
      </c>
      <c r="U60" s="238" t="s">
        <v>1069</v>
      </c>
      <c r="V60" s="38"/>
    </row>
    <row r="61" spans="1:22" hidden="1" x14ac:dyDescent="0.25">
      <c r="A61" s="26">
        <v>60</v>
      </c>
      <c r="B61" s="30" t="s">
        <v>1013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37"/>
      <c r="S61" s="246"/>
      <c r="T61" s="237"/>
      <c r="U61" s="238"/>
      <c r="V61" s="38"/>
    </row>
    <row r="62" spans="1:22" hidden="1" x14ac:dyDescent="0.25">
      <c r="A62" s="26">
        <v>61</v>
      </c>
      <c r="B62" s="30" t="s">
        <v>1014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37"/>
      <c r="S62" s="246"/>
      <c r="T62" s="237"/>
      <c r="U62" s="238"/>
      <c r="V62" s="38"/>
    </row>
    <row r="63" spans="1:22" hidden="1" x14ac:dyDescent="0.25">
      <c r="A63" s="26">
        <v>62</v>
      </c>
      <c r="B63" s="30" t="s">
        <v>1015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37">
        <v>30413395</v>
      </c>
      <c r="S63" s="246"/>
      <c r="T63" s="237"/>
      <c r="U63" s="238"/>
      <c r="V63" s="38"/>
    </row>
    <row r="64" spans="1:22" hidden="1" x14ac:dyDescent="0.25">
      <c r="A64" s="26">
        <v>63</v>
      </c>
      <c r="B64" s="30" t="s">
        <v>1016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37"/>
      <c r="S64" s="246"/>
      <c r="T64" s="237"/>
      <c r="U64" s="238"/>
      <c r="V64" s="38"/>
    </row>
    <row r="65" spans="1:22" hidden="1" x14ac:dyDescent="0.25">
      <c r="A65" s="26">
        <v>64</v>
      </c>
      <c r="B65" s="30" t="s">
        <v>1017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1070</v>
      </c>
      <c r="T65" s="184" t="s">
        <v>27</v>
      </c>
      <c r="U65" s="30"/>
      <c r="V65" s="38"/>
    </row>
    <row r="66" spans="1:22" hidden="1" x14ac:dyDescent="0.25">
      <c r="A66" s="26">
        <v>65</v>
      </c>
      <c r="B66" s="30" t="s">
        <v>1018</v>
      </c>
      <c r="C66" s="26" t="s">
        <v>29</v>
      </c>
      <c r="D66" s="30" t="s">
        <v>1026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1030</v>
      </c>
      <c r="T66" s="122" t="s">
        <v>27</v>
      </c>
      <c r="U66" s="30"/>
      <c r="V66" s="38"/>
    </row>
    <row r="67" spans="1:22" x14ac:dyDescent="0.25">
      <c r="A67" s="26">
        <v>66</v>
      </c>
      <c r="B67" s="30" t="s">
        <v>1019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122" t="s">
        <v>94</v>
      </c>
      <c r="S67" s="122" t="s">
        <v>94</v>
      </c>
      <c r="T67" s="122" t="s">
        <v>94</v>
      </c>
      <c r="U67" s="30"/>
      <c r="V67" s="38"/>
    </row>
    <row r="68" spans="1:22" x14ac:dyDescent="0.25">
      <c r="A68" s="26">
        <v>67</v>
      </c>
      <c r="B68" s="30" t="s">
        <v>1020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122" t="s">
        <v>94</v>
      </c>
      <c r="S68" s="122" t="s">
        <v>94</v>
      </c>
      <c r="T68" s="122" t="s">
        <v>94</v>
      </c>
      <c r="U68" s="30"/>
      <c r="V68" s="38"/>
    </row>
    <row r="69" spans="1:22" x14ac:dyDescent="0.25">
      <c r="A69" s="26">
        <v>68</v>
      </c>
      <c r="B69" s="30" t="s">
        <v>1021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1000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122" t="s">
        <v>94</v>
      </c>
      <c r="S69" s="122" t="s">
        <v>94</v>
      </c>
      <c r="T69" s="122" t="s">
        <v>94</v>
      </c>
      <c r="U69" s="30"/>
      <c r="V69" s="38"/>
    </row>
    <row r="70" spans="1:22" x14ac:dyDescent="0.25">
      <c r="A70" s="26">
        <v>69</v>
      </c>
      <c r="B70" s="30" t="s">
        <v>1022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122" t="s">
        <v>94</v>
      </c>
      <c r="S70" s="122" t="s">
        <v>94</v>
      </c>
      <c r="T70" s="122" t="s">
        <v>94</v>
      </c>
      <c r="U70" s="30"/>
      <c r="V70" s="38"/>
    </row>
    <row r="71" spans="1:22" hidden="1" x14ac:dyDescent="0.25">
      <c r="A71" s="26">
        <v>70</v>
      </c>
      <c r="B71" s="30" t="s">
        <v>1023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1283</v>
      </c>
      <c r="T71" s="122" t="s">
        <v>27</v>
      </c>
      <c r="U71" s="30"/>
      <c r="V71" s="38"/>
    </row>
    <row r="72" spans="1:22" hidden="1" x14ac:dyDescent="0.25">
      <c r="A72" s="26">
        <v>71</v>
      </c>
      <c r="B72" s="30" t="s">
        <v>1050</v>
      </c>
      <c r="C72" s="26" t="s">
        <v>21</v>
      </c>
      <c r="D72" s="37" t="s">
        <v>1051</v>
      </c>
      <c r="E72" s="30" t="s">
        <v>23</v>
      </c>
      <c r="F72" s="30" t="s">
        <v>21</v>
      </c>
      <c r="G72" s="30" t="s">
        <v>621</v>
      </c>
      <c r="H72" s="30" t="s">
        <v>1052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1068</v>
      </c>
      <c r="T72" s="122" t="s">
        <v>27</v>
      </c>
      <c r="U72" s="30"/>
      <c r="V72" s="38"/>
    </row>
    <row r="73" spans="1:22" x14ac:dyDescent="0.25">
      <c r="A73" s="26">
        <v>72</v>
      </c>
      <c r="B73" s="30" t="s">
        <v>1024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122" t="s">
        <v>94</v>
      </c>
      <c r="S73" s="122" t="s">
        <v>94</v>
      </c>
      <c r="T73" s="122" t="s">
        <v>94</v>
      </c>
      <c r="U73" s="30"/>
      <c r="V73" s="38"/>
    </row>
    <row r="74" spans="1:22" x14ac:dyDescent="0.25">
      <c r="A74" s="26">
        <v>73</v>
      </c>
      <c r="B74" s="30" t="s">
        <v>1031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122" t="s">
        <v>94</v>
      </c>
      <c r="S74" s="122" t="s">
        <v>94</v>
      </c>
      <c r="T74" s="122" t="s">
        <v>94</v>
      </c>
      <c r="U74" s="30"/>
      <c r="V74" s="38"/>
    </row>
    <row r="75" spans="1:22" hidden="1" x14ac:dyDescent="0.25">
      <c r="A75" s="26">
        <v>74</v>
      </c>
      <c r="B75" s="30" t="s">
        <v>1032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1070</v>
      </c>
      <c r="T75" s="184" t="s">
        <v>27</v>
      </c>
      <c r="U75" s="30"/>
      <c r="V75" s="38"/>
    </row>
    <row r="76" spans="1:22" x14ac:dyDescent="0.25">
      <c r="A76" s="26">
        <v>75</v>
      </c>
      <c r="B76" s="30" t="s">
        <v>1033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122" t="s">
        <v>94</v>
      </c>
      <c r="S76" s="122" t="s">
        <v>94</v>
      </c>
      <c r="T76" s="122" t="s">
        <v>94</v>
      </c>
      <c r="U76" s="30"/>
      <c r="V76" s="38"/>
    </row>
    <row r="77" spans="1:22" x14ac:dyDescent="0.25">
      <c r="A77" s="26">
        <v>76</v>
      </c>
      <c r="B77" s="30" t="s">
        <v>1034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1005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122" t="s">
        <v>94</v>
      </c>
      <c r="S77" s="122" t="s">
        <v>94</v>
      </c>
      <c r="T77" s="122" t="s">
        <v>94</v>
      </c>
      <c r="U77" s="30"/>
      <c r="V77" s="38"/>
    </row>
    <row r="78" spans="1:22" hidden="1" x14ac:dyDescent="0.25">
      <c r="A78" s="26">
        <v>77</v>
      </c>
      <c r="B78" s="30" t="s">
        <v>1035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1005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1283</v>
      </c>
      <c r="T78" s="122" t="s">
        <v>27</v>
      </c>
      <c r="U78" s="30"/>
      <c r="V78" s="38"/>
    </row>
    <row r="79" spans="1:22" x14ac:dyDescent="0.25">
      <c r="A79" s="26">
        <v>78</v>
      </c>
      <c r="B79" s="30" t="s">
        <v>1036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122" t="s">
        <v>94</v>
      </c>
      <c r="S79" s="122" t="s">
        <v>94</v>
      </c>
      <c r="T79" s="122" t="s">
        <v>94</v>
      </c>
      <c r="U79" s="30"/>
      <c r="V79" s="38"/>
    </row>
    <row r="80" spans="1:22" hidden="1" x14ac:dyDescent="0.25">
      <c r="A80" s="26">
        <v>79</v>
      </c>
      <c r="B80" s="30" t="s">
        <v>1037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1283</v>
      </c>
      <c r="T80" s="122" t="s">
        <v>27</v>
      </c>
      <c r="U80" s="30"/>
      <c r="V80" s="38"/>
    </row>
    <row r="81" spans="1:22" x14ac:dyDescent="0.25">
      <c r="A81" s="26">
        <v>80</v>
      </c>
      <c r="B81" s="30" t="s">
        <v>1038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1000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122" t="s">
        <v>94</v>
      </c>
      <c r="S81" s="122" t="s">
        <v>94</v>
      </c>
      <c r="T81" s="122" t="s">
        <v>94</v>
      </c>
      <c r="U81" s="30"/>
      <c r="V81" s="38"/>
    </row>
    <row r="82" spans="1:22" hidden="1" x14ac:dyDescent="0.25">
      <c r="A82" s="26">
        <v>81</v>
      </c>
      <c r="B82" s="30" t="s">
        <v>1039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1070</v>
      </c>
      <c r="T82" s="184" t="s">
        <v>27</v>
      </c>
      <c r="U82" s="30"/>
      <c r="V82" s="38"/>
    </row>
    <row r="83" spans="1:22" hidden="1" x14ac:dyDescent="0.25">
      <c r="A83" s="26">
        <v>82</v>
      </c>
      <c r="B83" s="30" t="s">
        <v>1040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1070</v>
      </c>
      <c r="T83" s="184" t="s">
        <v>27</v>
      </c>
      <c r="U83" s="30"/>
      <c r="V83" s="38"/>
    </row>
    <row r="84" spans="1:22" x14ac:dyDescent="0.25">
      <c r="A84" s="26">
        <v>83</v>
      </c>
      <c r="B84" s="30" t="s">
        <v>1041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122" t="s">
        <v>94</v>
      </c>
      <c r="S84" s="122" t="s">
        <v>94</v>
      </c>
      <c r="T84" s="122" t="s">
        <v>94</v>
      </c>
      <c r="U84" s="30"/>
      <c r="V84" s="38"/>
    </row>
    <row r="85" spans="1:22" x14ac:dyDescent="0.25">
      <c r="A85" s="26">
        <v>84</v>
      </c>
      <c r="B85" s="30" t="s">
        <v>1042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122" t="s">
        <v>94</v>
      </c>
      <c r="S85" s="122" t="s">
        <v>94</v>
      </c>
      <c r="T85" s="122" t="s">
        <v>94</v>
      </c>
      <c r="U85" s="30"/>
      <c r="V85" s="38"/>
    </row>
    <row r="86" spans="1:22" x14ac:dyDescent="0.25">
      <c r="A86" s="26">
        <v>85</v>
      </c>
      <c r="B86" s="30" t="s">
        <v>1053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1005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122" t="s">
        <v>94</v>
      </c>
      <c r="S86" s="122" t="s">
        <v>94</v>
      </c>
      <c r="T86" s="122" t="s">
        <v>94</v>
      </c>
      <c r="U86" s="30"/>
    </row>
    <row r="87" spans="1:22" x14ac:dyDescent="0.25">
      <c r="A87" s="26">
        <v>86</v>
      </c>
      <c r="B87" s="30" t="s">
        <v>1054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122" t="s">
        <v>94</v>
      </c>
      <c r="S87" s="122" t="s">
        <v>94</v>
      </c>
      <c r="T87" s="122" t="s">
        <v>94</v>
      </c>
      <c r="U87" s="30"/>
    </row>
    <row r="88" spans="1:22" x14ac:dyDescent="0.25">
      <c r="A88" s="26">
        <v>87</v>
      </c>
      <c r="B88" s="30" t="s">
        <v>1055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122" t="s">
        <v>94</v>
      </c>
      <c r="S88" s="122" t="s">
        <v>94</v>
      </c>
      <c r="T88" s="122" t="s">
        <v>94</v>
      </c>
      <c r="U88" s="30"/>
    </row>
    <row r="89" spans="1:22" hidden="1" x14ac:dyDescent="0.25">
      <c r="A89" s="26">
        <v>88</v>
      </c>
      <c r="B89" s="30" t="s">
        <v>1056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1065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1283</v>
      </c>
      <c r="T89" s="122" t="s">
        <v>27</v>
      </c>
      <c r="U89" s="30"/>
    </row>
    <row r="90" spans="1:22" hidden="1" x14ac:dyDescent="0.25">
      <c r="A90" s="26">
        <v>89</v>
      </c>
      <c r="B90" s="30" t="s">
        <v>1057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1283</v>
      </c>
      <c r="T90" s="122" t="s">
        <v>27</v>
      </c>
      <c r="U90" s="30"/>
    </row>
    <row r="91" spans="1:22" hidden="1" x14ac:dyDescent="0.25">
      <c r="A91" s="26">
        <v>90</v>
      </c>
      <c r="B91" s="30" t="s">
        <v>1058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1283</v>
      </c>
      <c r="T91" s="122" t="s">
        <v>27</v>
      </c>
      <c r="U91" s="30"/>
    </row>
    <row r="92" spans="1:22" x14ac:dyDescent="0.25">
      <c r="A92" s="26">
        <v>91</v>
      </c>
      <c r="B92" s="30" t="s">
        <v>1059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1006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122" t="s">
        <v>94</v>
      </c>
      <c r="S92" s="122" t="s">
        <v>94</v>
      </c>
      <c r="T92" s="122" t="s">
        <v>94</v>
      </c>
      <c r="U92" s="30"/>
    </row>
    <row r="93" spans="1:22" x14ac:dyDescent="0.25">
      <c r="A93" s="26">
        <v>92</v>
      </c>
      <c r="B93" s="30" t="s">
        <v>1060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122" t="s">
        <v>94</v>
      </c>
      <c r="S93" s="122" t="s">
        <v>94</v>
      </c>
      <c r="T93" s="122" t="s">
        <v>94</v>
      </c>
      <c r="U93" s="30"/>
    </row>
    <row r="94" spans="1:22" x14ac:dyDescent="0.25">
      <c r="A94" s="26">
        <v>93</v>
      </c>
      <c r="B94" s="30" t="s">
        <v>1061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1001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122" t="s">
        <v>94</v>
      </c>
      <c r="S94" s="122" t="s">
        <v>94</v>
      </c>
      <c r="T94" s="122" t="s">
        <v>94</v>
      </c>
      <c r="U94" s="30"/>
    </row>
    <row r="95" spans="1:22" hidden="1" x14ac:dyDescent="0.25">
      <c r="A95" s="26">
        <v>94</v>
      </c>
      <c r="B95" s="30" t="s">
        <v>1062</v>
      </c>
      <c r="C95" s="26" t="s">
        <v>29</v>
      </c>
      <c r="D95" s="30" t="s">
        <v>1066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1070</v>
      </c>
      <c r="T95" s="122" t="s">
        <v>27</v>
      </c>
      <c r="U95" s="30"/>
    </row>
    <row r="96" spans="1:22" hidden="1" x14ac:dyDescent="0.25">
      <c r="A96" s="26">
        <v>95</v>
      </c>
      <c r="B96" s="30" t="s">
        <v>1063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 t="s">
        <v>94</v>
      </c>
      <c r="S96" s="122" t="s">
        <v>94</v>
      </c>
      <c r="T96" s="122" t="s">
        <v>94</v>
      </c>
      <c r="U96" s="30"/>
    </row>
    <row r="97" spans="1:21" x14ac:dyDescent="0.25">
      <c r="A97" s="26">
        <v>96</v>
      </c>
      <c r="B97" s="30" t="s">
        <v>1064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122" t="s">
        <v>94</v>
      </c>
      <c r="S97" s="122" t="s">
        <v>94</v>
      </c>
      <c r="T97" s="122" t="s">
        <v>94</v>
      </c>
      <c r="U97" s="30"/>
    </row>
    <row r="98" spans="1:21" hidden="1" x14ac:dyDescent="0.25">
      <c r="A98" s="26">
        <v>97</v>
      </c>
      <c r="B98" s="30" t="s">
        <v>1067</v>
      </c>
      <c r="C98" s="26" t="s">
        <v>21</v>
      </c>
      <c r="D98" s="37" t="s">
        <v>1049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1070</v>
      </c>
      <c r="T98" s="122" t="s">
        <v>27</v>
      </c>
      <c r="U98" s="30"/>
    </row>
    <row r="99" spans="1:21" x14ac:dyDescent="0.25">
      <c r="A99" s="26">
        <v>98</v>
      </c>
      <c r="B99" s="30" t="s">
        <v>1076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1001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122" t="s">
        <v>94</v>
      </c>
      <c r="S99" s="122" t="s">
        <v>94</v>
      </c>
      <c r="T99" s="122" t="s">
        <v>94</v>
      </c>
      <c r="U99" s="30"/>
    </row>
    <row r="100" spans="1:21" x14ac:dyDescent="0.25">
      <c r="A100" s="26">
        <v>99</v>
      </c>
      <c r="B100" s="30" t="s">
        <v>1077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122" t="s">
        <v>94</v>
      </c>
      <c r="S100" s="122" t="s">
        <v>94</v>
      </c>
      <c r="T100" s="122" t="s">
        <v>94</v>
      </c>
      <c r="U100" s="30"/>
    </row>
    <row r="101" spans="1:21" x14ac:dyDescent="0.25">
      <c r="A101" s="26">
        <v>100</v>
      </c>
      <c r="B101" s="30" t="s">
        <v>1078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122" t="s">
        <v>94</v>
      </c>
      <c r="S101" s="122" t="s">
        <v>94</v>
      </c>
      <c r="T101" s="122" t="s">
        <v>94</v>
      </c>
      <c r="U101" s="30"/>
    </row>
    <row r="102" spans="1:21" x14ac:dyDescent="0.25">
      <c r="A102" s="26">
        <v>101</v>
      </c>
      <c r="B102" s="30" t="s">
        <v>1079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1000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122" t="s">
        <v>94</v>
      </c>
      <c r="S102" s="122" t="s">
        <v>94</v>
      </c>
      <c r="T102" s="122" t="s">
        <v>94</v>
      </c>
      <c r="U102" s="30"/>
    </row>
    <row r="103" spans="1:21" x14ac:dyDescent="0.25">
      <c r="A103" s="26">
        <v>102</v>
      </c>
      <c r="B103" s="30" t="s">
        <v>1080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122" t="s">
        <v>94</v>
      </c>
      <c r="S103" s="122" t="s">
        <v>94</v>
      </c>
      <c r="T103" s="122" t="s">
        <v>94</v>
      </c>
      <c r="U103" s="30"/>
    </row>
    <row r="104" spans="1:21" x14ac:dyDescent="0.25">
      <c r="A104" s="26">
        <v>103</v>
      </c>
      <c r="B104" s="30" t="s">
        <v>1081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122" t="s">
        <v>94</v>
      </c>
      <c r="S104" s="122" t="s">
        <v>94</v>
      </c>
      <c r="T104" s="122" t="s">
        <v>94</v>
      </c>
      <c r="U104" s="30"/>
    </row>
    <row r="105" spans="1:21" x14ac:dyDescent="0.25">
      <c r="A105" s="26">
        <v>104</v>
      </c>
      <c r="B105" s="30" t="s">
        <v>1082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122" t="s">
        <v>94</v>
      </c>
      <c r="S105" s="122" t="s">
        <v>94</v>
      </c>
      <c r="T105" s="122" t="s">
        <v>94</v>
      </c>
      <c r="U105" s="30"/>
    </row>
    <row r="106" spans="1:21" x14ac:dyDescent="0.25">
      <c r="A106" s="26">
        <v>105</v>
      </c>
      <c r="B106" s="30" t="s">
        <v>1083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122" t="s">
        <v>94</v>
      </c>
      <c r="S106" s="122" t="s">
        <v>94</v>
      </c>
      <c r="T106" s="122" t="s">
        <v>94</v>
      </c>
      <c r="U106" s="30"/>
    </row>
    <row r="107" spans="1:21" x14ac:dyDescent="0.25">
      <c r="A107" s="26">
        <v>106</v>
      </c>
      <c r="B107" s="30" t="s">
        <v>1084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122" t="s">
        <v>94</v>
      </c>
      <c r="S107" s="122" t="s">
        <v>94</v>
      </c>
      <c r="T107" s="122" t="s">
        <v>94</v>
      </c>
      <c r="U107" s="30"/>
    </row>
    <row r="108" spans="1:21" hidden="1" x14ac:dyDescent="0.25">
      <c r="A108" s="26">
        <v>107</v>
      </c>
      <c r="B108" s="30" t="s">
        <v>1085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1164</v>
      </c>
      <c r="T108" s="184" t="s">
        <v>27</v>
      </c>
      <c r="U108" s="30"/>
    </row>
    <row r="109" spans="1:21" hidden="1" x14ac:dyDescent="0.25">
      <c r="A109" s="26">
        <v>108</v>
      </c>
      <c r="B109" s="30" t="s">
        <v>1086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1099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1164</v>
      </c>
      <c r="T109" s="184" t="s">
        <v>27</v>
      </c>
      <c r="U109" s="30"/>
    </row>
    <row r="110" spans="1:21" hidden="1" x14ac:dyDescent="0.25">
      <c r="A110" s="26">
        <v>109</v>
      </c>
      <c r="B110" s="30" t="s">
        <v>1087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1100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1164</v>
      </c>
      <c r="T110" s="184" t="s">
        <v>27</v>
      </c>
      <c r="U110" s="30"/>
    </row>
    <row r="111" spans="1:21" hidden="1" x14ac:dyDescent="0.25">
      <c r="A111" s="26">
        <v>110</v>
      </c>
      <c r="B111" s="30" t="s">
        <v>1088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1283</v>
      </c>
      <c r="T111" s="122" t="s">
        <v>27</v>
      </c>
      <c r="U111" s="30"/>
    </row>
    <row r="112" spans="1:21" hidden="1" x14ac:dyDescent="0.25">
      <c r="A112" s="26">
        <v>111</v>
      </c>
      <c r="B112" s="30" t="s">
        <v>1089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x14ac:dyDescent="0.25">
      <c r="A113" s="26">
        <v>112</v>
      </c>
      <c r="B113" s="30" t="s">
        <v>1090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122" t="s">
        <v>94</v>
      </c>
      <c r="S113" s="122" t="s">
        <v>94</v>
      </c>
      <c r="T113" s="122" t="s">
        <v>94</v>
      </c>
      <c r="U113" s="30"/>
    </row>
    <row r="114" spans="1:21" x14ac:dyDescent="0.25">
      <c r="A114" s="26">
        <v>113</v>
      </c>
      <c r="B114" s="30" t="s">
        <v>1091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122" t="s">
        <v>94</v>
      </c>
      <c r="S114" s="122" t="s">
        <v>94</v>
      </c>
      <c r="T114" s="122" t="s">
        <v>94</v>
      </c>
      <c r="U114" s="30"/>
    </row>
    <row r="115" spans="1:21" x14ac:dyDescent="0.25">
      <c r="A115" s="26">
        <v>114</v>
      </c>
      <c r="B115" s="30" t="s">
        <v>1092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1000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122" t="s">
        <v>94</v>
      </c>
      <c r="S115" s="122" t="s">
        <v>94</v>
      </c>
      <c r="T115" s="122" t="s">
        <v>94</v>
      </c>
      <c r="U115" s="30"/>
    </row>
    <row r="116" spans="1:21" x14ac:dyDescent="0.25">
      <c r="A116" s="26">
        <v>115</v>
      </c>
      <c r="B116" s="30" t="s">
        <v>1093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122" t="s">
        <v>94</v>
      </c>
      <c r="S116" s="122" t="s">
        <v>94</v>
      </c>
      <c r="T116" s="122" t="s">
        <v>94</v>
      </c>
      <c r="U116" s="30"/>
    </row>
    <row r="117" spans="1:21" x14ac:dyDescent="0.25">
      <c r="A117" s="26">
        <v>116</v>
      </c>
      <c r="B117" s="30" t="s">
        <v>1094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1101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122" t="s">
        <v>94</v>
      </c>
      <c r="S117" s="122" t="s">
        <v>94</v>
      </c>
      <c r="T117" s="122" t="s">
        <v>94</v>
      </c>
      <c r="U117" s="30"/>
    </row>
    <row r="118" spans="1:21" x14ac:dyDescent="0.25">
      <c r="A118" s="26">
        <v>117</v>
      </c>
      <c r="B118" s="30" t="s">
        <v>1095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122" t="s">
        <v>94</v>
      </c>
      <c r="S118" s="122" t="s">
        <v>94</v>
      </c>
      <c r="T118" s="122" t="s">
        <v>94</v>
      </c>
      <c r="U118" s="30"/>
    </row>
    <row r="119" spans="1:21" x14ac:dyDescent="0.25">
      <c r="A119" s="26">
        <v>118</v>
      </c>
      <c r="B119" s="30" t="s">
        <v>1096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122" t="s">
        <v>94</v>
      </c>
      <c r="S119" s="122" t="s">
        <v>94</v>
      </c>
      <c r="T119" s="122" t="s">
        <v>94</v>
      </c>
      <c r="U119" s="30"/>
    </row>
    <row r="120" spans="1:21" hidden="1" x14ac:dyDescent="0.25">
      <c r="A120" s="26">
        <v>119</v>
      </c>
      <c r="B120" s="30" t="s">
        <v>1097</v>
      </c>
      <c r="C120" s="26" t="s">
        <v>29</v>
      </c>
      <c r="D120" s="30" t="s">
        <v>1102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1128</v>
      </c>
      <c r="T120" s="122" t="s">
        <v>27</v>
      </c>
      <c r="U120" s="30"/>
    </row>
    <row r="121" spans="1:21" hidden="1" x14ac:dyDescent="0.25">
      <c r="A121" s="26">
        <v>120</v>
      </c>
      <c r="B121" s="30" t="s">
        <v>1098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1164</v>
      </c>
      <c r="T121" s="184" t="s">
        <v>27</v>
      </c>
      <c r="U121" s="30"/>
    </row>
    <row r="122" spans="1:21" x14ac:dyDescent="0.25">
      <c r="A122" s="26">
        <v>121</v>
      </c>
      <c r="B122" s="30" t="s">
        <v>1105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122" t="s">
        <v>94</v>
      </c>
      <c r="S122" s="122" t="s">
        <v>94</v>
      </c>
      <c r="T122" s="122" t="s">
        <v>94</v>
      </c>
      <c r="U122" s="30"/>
    </row>
    <row r="123" spans="1:21" x14ac:dyDescent="0.25">
      <c r="A123" s="26">
        <v>122</v>
      </c>
      <c r="B123" s="30" t="s">
        <v>1106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1001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122" t="s">
        <v>94</v>
      </c>
      <c r="S123" s="122" t="s">
        <v>94</v>
      </c>
      <c r="T123" s="122" t="s">
        <v>94</v>
      </c>
      <c r="U123" s="30"/>
    </row>
    <row r="124" spans="1:21" x14ac:dyDescent="0.25">
      <c r="A124" s="26">
        <v>123</v>
      </c>
      <c r="B124" s="30" t="s">
        <v>1107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122" t="s">
        <v>94</v>
      </c>
      <c r="S124" s="122" t="s">
        <v>94</v>
      </c>
      <c r="T124" s="122" t="s">
        <v>94</v>
      </c>
      <c r="U124" s="30"/>
    </row>
    <row r="125" spans="1:21" x14ac:dyDescent="0.25">
      <c r="A125" s="26">
        <v>124</v>
      </c>
      <c r="B125" s="30" t="s">
        <v>1108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122" t="s">
        <v>94</v>
      </c>
      <c r="S125" s="122" t="s">
        <v>94</v>
      </c>
      <c r="T125" s="122" t="s">
        <v>94</v>
      </c>
      <c r="U125" s="30"/>
    </row>
    <row r="126" spans="1:21" hidden="1" x14ac:dyDescent="0.25">
      <c r="A126" s="26">
        <v>125</v>
      </c>
      <c r="B126" s="30" t="s">
        <v>1126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 t="s">
        <v>94</v>
      </c>
      <c r="S126" s="122" t="s">
        <v>94</v>
      </c>
      <c r="T126" s="122" t="s">
        <v>94</v>
      </c>
      <c r="U126" s="30"/>
    </row>
    <row r="127" spans="1:21" hidden="1" x14ac:dyDescent="0.25">
      <c r="A127" s="26">
        <v>126</v>
      </c>
      <c r="B127" s="30" t="s">
        <v>1109</v>
      </c>
      <c r="C127" s="26" t="s">
        <v>29</v>
      </c>
      <c r="D127" s="30" t="s">
        <v>1124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1127</v>
      </c>
      <c r="T127" s="122" t="s">
        <v>27</v>
      </c>
      <c r="U127" s="30"/>
    </row>
    <row r="128" spans="1:21" x14ac:dyDescent="0.25">
      <c r="A128" s="26">
        <v>127</v>
      </c>
      <c r="B128" s="30" t="s">
        <v>1110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122" t="s">
        <v>94</v>
      </c>
      <c r="S128" s="122" t="s">
        <v>94</v>
      </c>
      <c r="T128" s="122" t="s">
        <v>94</v>
      </c>
      <c r="U128" s="30"/>
    </row>
    <row r="129" spans="1:21" x14ac:dyDescent="0.25">
      <c r="A129" s="26">
        <v>128</v>
      </c>
      <c r="B129" s="30" t="s">
        <v>1111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122" t="s">
        <v>94</v>
      </c>
      <c r="S129" s="122" t="s">
        <v>94</v>
      </c>
      <c r="T129" s="122" t="s">
        <v>94</v>
      </c>
      <c r="U129" s="30"/>
    </row>
    <row r="130" spans="1:21" x14ac:dyDescent="0.25">
      <c r="A130" s="26">
        <v>129</v>
      </c>
      <c r="B130" s="30" t="s">
        <v>1112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122" t="s">
        <v>94</v>
      </c>
      <c r="S130" s="122" t="s">
        <v>94</v>
      </c>
      <c r="T130" s="122" t="s">
        <v>94</v>
      </c>
      <c r="U130" s="30"/>
    </row>
    <row r="131" spans="1:21" hidden="1" x14ac:dyDescent="0.25">
      <c r="A131" s="26">
        <v>130</v>
      </c>
      <c r="B131" s="30" t="s">
        <v>1113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1164</v>
      </c>
      <c r="T131" s="184" t="s">
        <v>27</v>
      </c>
      <c r="U131" s="30"/>
    </row>
    <row r="132" spans="1:21" hidden="1" x14ac:dyDescent="0.25">
      <c r="A132" s="26">
        <v>131</v>
      </c>
      <c r="B132" s="30" t="s">
        <v>1114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1283</v>
      </c>
      <c r="T132" s="122" t="s">
        <v>27</v>
      </c>
      <c r="U132" s="30"/>
    </row>
    <row r="133" spans="1:21" hidden="1" x14ac:dyDescent="0.25">
      <c r="A133" s="26">
        <v>132</v>
      </c>
      <c r="B133" s="30" t="s">
        <v>1115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1283</v>
      </c>
      <c r="T133" s="122" t="s">
        <v>27</v>
      </c>
      <c r="U133" s="30"/>
    </row>
    <row r="134" spans="1:21" hidden="1" x14ac:dyDescent="0.25">
      <c r="A134" s="26">
        <v>133</v>
      </c>
      <c r="B134" s="30" t="s">
        <v>1116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1283</v>
      </c>
      <c r="T134" s="122" t="s">
        <v>27</v>
      </c>
      <c r="U134" s="30"/>
    </row>
    <row r="135" spans="1:21" hidden="1" x14ac:dyDescent="0.25">
      <c r="A135" s="26">
        <v>134</v>
      </c>
      <c r="B135" s="30" t="s">
        <v>1117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1164</v>
      </c>
      <c r="T135" s="184" t="s">
        <v>27</v>
      </c>
      <c r="U135" s="30"/>
    </row>
    <row r="136" spans="1:21" x14ac:dyDescent="0.25">
      <c r="A136" s="26">
        <v>135</v>
      </c>
      <c r="B136" s="30" t="s">
        <v>1118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122" t="s">
        <v>94</v>
      </c>
      <c r="S136" s="122" t="s">
        <v>94</v>
      </c>
      <c r="T136" s="122" t="s">
        <v>94</v>
      </c>
      <c r="U136" s="30"/>
    </row>
    <row r="137" spans="1:21" x14ac:dyDescent="0.25">
      <c r="A137" s="26">
        <v>136</v>
      </c>
      <c r="B137" s="30" t="s">
        <v>1119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122" t="s">
        <v>94</v>
      </c>
      <c r="S137" s="122" t="s">
        <v>94</v>
      </c>
      <c r="T137" s="122" t="s">
        <v>94</v>
      </c>
      <c r="U137" s="30"/>
    </row>
    <row r="138" spans="1:21" x14ac:dyDescent="0.25">
      <c r="A138" s="26">
        <v>137</v>
      </c>
      <c r="B138" s="30" t="s">
        <v>1120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122" t="s">
        <v>94</v>
      </c>
      <c r="S138" s="122" t="s">
        <v>94</v>
      </c>
      <c r="T138" s="122" t="s">
        <v>94</v>
      </c>
      <c r="U138" s="30"/>
    </row>
    <row r="139" spans="1:21" x14ac:dyDescent="0.25">
      <c r="A139" s="26">
        <v>138</v>
      </c>
      <c r="B139" s="30" t="s">
        <v>1121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122" t="s">
        <v>94</v>
      </c>
      <c r="S139" s="122" t="s">
        <v>94</v>
      </c>
      <c r="T139" s="122" t="s">
        <v>94</v>
      </c>
      <c r="U139" s="30"/>
    </row>
    <row r="140" spans="1:21" x14ac:dyDescent="0.25">
      <c r="A140" s="26">
        <v>139</v>
      </c>
      <c r="B140" s="30" t="s">
        <v>1122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1125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122" t="s">
        <v>94</v>
      </c>
      <c r="S140" s="122" t="s">
        <v>94</v>
      </c>
      <c r="T140" s="122" t="s">
        <v>94</v>
      </c>
      <c r="U140" s="30"/>
    </row>
    <row r="141" spans="1:21" x14ac:dyDescent="0.25">
      <c r="A141" s="26">
        <v>140</v>
      </c>
      <c r="B141" s="30" t="s">
        <v>1123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122" t="s">
        <v>94</v>
      </c>
      <c r="S141" s="122" t="s">
        <v>94</v>
      </c>
      <c r="T141" s="122" t="s">
        <v>94</v>
      </c>
      <c r="U141" s="30"/>
    </row>
    <row r="142" spans="1:21" x14ac:dyDescent="0.25">
      <c r="A142" s="26">
        <v>141</v>
      </c>
      <c r="B142" s="30" t="s">
        <v>1129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122" t="s">
        <v>94</v>
      </c>
      <c r="S142" s="122" t="s">
        <v>94</v>
      </c>
      <c r="T142" s="122" t="s">
        <v>94</v>
      </c>
      <c r="U142" s="30"/>
    </row>
    <row r="143" spans="1:21" x14ac:dyDescent="0.25">
      <c r="A143" s="26">
        <v>142</v>
      </c>
      <c r="B143" s="30" t="s">
        <v>1130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122" t="s">
        <v>94</v>
      </c>
      <c r="S143" s="122" t="s">
        <v>94</v>
      </c>
      <c r="T143" s="122" t="s">
        <v>94</v>
      </c>
      <c r="U143" s="30"/>
    </row>
    <row r="144" spans="1:21" x14ac:dyDescent="0.25">
      <c r="A144" s="26">
        <v>143</v>
      </c>
      <c r="B144" s="30" t="s">
        <v>1131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1000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122" t="s">
        <v>94</v>
      </c>
      <c r="S144" s="122" t="s">
        <v>94</v>
      </c>
      <c r="T144" s="122" t="s">
        <v>94</v>
      </c>
      <c r="U144" s="30"/>
    </row>
    <row r="145" spans="1:21" x14ac:dyDescent="0.25">
      <c r="A145" s="26">
        <v>144</v>
      </c>
      <c r="B145" s="30" t="s">
        <v>1132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122" t="s">
        <v>94</v>
      </c>
      <c r="S145" s="122" t="s">
        <v>94</v>
      </c>
      <c r="T145" s="122" t="s">
        <v>94</v>
      </c>
      <c r="U145" s="30"/>
    </row>
    <row r="146" spans="1:21" x14ac:dyDescent="0.25">
      <c r="A146" s="26">
        <v>145</v>
      </c>
      <c r="B146" s="30" t="s">
        <v>1133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1001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122" t="s">
        <v>94</v>
      </c>
      <c r="S146" s="122" t="s">
        <v>94</v>
      </c>
      <c r="T146" s="122" t="s">
        <v>94</v>
      </c>
      <c r="U146" s="30"/>
    </row>
    <row r="147" spans="1:21" x14ac:dyDescent="0.25">
      <c r="A147" s="26">
        <v>146</v>
      </c>
      <c r="B147" s="30" t="s">
        <v>1134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122" t="s">
        <v>94</v>
      </c>
      <c r="S147" s="122" t="s">
        <v>94</v>
      </c>
      <c r="T147" s="122" t="s">
        <v>94</v>
      </c>
      <c r="U147" s="30"/>
    </row>
    <row r="148" spans="1:21" hidden="1" x14ac:dyDescent="0.25">
      <c r="A148" s="26">
        <v>147</v>
      </c>
      <c r="B148" s="30" t="s">
        <v>1135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122" t="s">
        <v>94</v>
      </c>
      <c r="S148" s="122" t="s">
        <v>94</v>
      </c>
      <c r="T148" s="122" t="s">
        <v>94</v>
      </c>
      <c r="U148" s="30"/>
    </row>
    <row r="149" spans="1:21" hidden="1" x14ac:dyDescent="0.25">
      <c r="A149" s="26">
        <v>148</v>
      </c>
      <c r="B149" s="30" t="s">
        <v>1136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122" t="s">
        <v>94</v>
      </c>
      <c r="S149" s="122" t="s">
        <v>94</v>
      </c>
      <c r="T149" s="122" t="s">
        <v>94</v>
      </c>
      <c r="U149" s="30"/>
    </row>
    <row r="150" spans="1:21" hidden="1" x14ac:dyDescent="0.25">
      <c r="A150" s="26">
        <v>149</v>
      </c>
      <c r="B150" s="30" t="s">
        <v>1137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1164</v>
      </c>
      <c r="T150" s="184" t="s">
        <v>27</v>
      </c>
      <c r="U150" s="30"/>
    </row>
    <row r="151" spans="1:21" hidden="1" x14ac:dyDescent="0.25">
      <c r="A151" s="26">
        <v>150</v>
      </c>
      <c r="B151" s="30" t="s">
        <v>1138</v>
      </c>
      <c r="C151" s="26" t="s">
        <v>29</v>
      </c>
      <c r="D151" s="30" t="s">
        <v>1161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1164</v>
      </c>
      <c r="T151" s="122" t="s">
        <v>27</v>
      </c>
      <c r="U151" s="30"/>
    </row>
    <row r="152" spans="1:21" hidden="1" x14ac:dyDescent="0.25">
      <c r="A152" s="26">
        <v>151</v>
      </c>
      <c r="B152" s="30" t="s">
        <v>1139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1268</v>
      </c>
      <c r="T152" s="211" t="s">
        <v>27</v>
      </c>
      <c r="U152" s="30"/>
    </row>
    <row r="153" spans="1:21" hidden="1" x14ac:dyDescent="0.25">
      <c r="A153" s="26">
        <v>152</v>
      </c>
      <c r="B153" s="30" t="s">
        <v>1140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1268</v>
      </c>
      <c r="T153" s="211" t="s">
        <v>27</v>
      </c>
      <c r="U153" s="30"/>
    </row>
    <row r="154" spans="1:21" hidden="1" x14ac:dyDescent="0.25">
      <c r="A154" s="26">
        <v>153</v>
      </c>
      <c r="B154" s="30" t="s">
        <v>1141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1268</v>
      </c>
      <c r="T154" s="211" t="s">
        <v>27</v>
      </c>
      <c r="U154" s="30"/>
    </row>
    <row r="155" spans="1:21" hidden="1" x14ac:dyDescent="0.25">
      <c r="A155" s="26">
        <v>154</v>
      </c>
      <c r="B155" s="30" t="s">
        <v>1142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1268</v>
      </c>
      <c r="T155" s="211" t="s">
        <v>27</v>
      </c>
      <c r="U155" s="30"/>
    </row>
    <row r="156" spans="1:21" x14ac:dyDescent="0.25">
      <c r="A156" s="26">
        <v>155</v>
      </c>
      <c r="B156" s="30" t="s">
        <v>1143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1125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122" t="s">
        <v>94</v>
      </c>
      <c r="S156" s="122" t="s">
        <v>94</v>
      </c>
      <c r="T156" s="122" t="s">
        <v>94</v>
      </c>
      <c r="U156" s="30"/>
    </row>
    <row r="157" spans="1:21" x14ac:dyDescent="0.25">
      <c r="A157" s="26">
        <v>156</v>
      </c>
      <c r="B157" s="30" t="s">
        <v>1144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122" t="s">
        <v>94</v>
      </c>
      <c r="S157" s="122" t="s">
        <v>94</v>
      </c>
      <c r="T157" s="122" t="s">
        <v>94</v>
      </c>
      <c r="U157" s="30"/>
    </row>
    <row r="158" spans="1:21" x14ac:dyDescent="0.25">
      <c r="A158" s="26">
        <v>157</v>
      </c>
      <c r="B158" s="30" t="s">
        <v>1145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122" t="s">
        <v>94</v>
      </c>
      <c r="S158" s="122" t="s">
        <v>94</v>
      </c>
      <c r="T158" s="122" t="s">
        <v>94</v>
      </c>
      <c r="U158" s="30"/>
    </row>
    <row r="159" spans="1:21" x14ac:dyDescent="0.25">
      <c r="A159" s="26">
        <v>158</v>
      </c>
      <c r="B159" s="30" t="s">
        <v>1146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122" t="s">
        <v>94</v>
      </c>
      <c r="S159" s="122" t="s">
        <v>94</v>
      </c>
      <c r="T159" s="122" t="s">
        <v>94</v>
      </c>
      <c r="U159" s="30"/>
    </row>
    <row r="160" spans="1:21" x14ac:dyDescent="0.25">
      <c r="A160" s="26">
        <v>159</v>
      </c>
      <c r="B160" s="30" t="s">
        <v>1147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122" t="s">
        <v>94</v>
      </c>
      <c r="S160" s="122" t="s">
        <v>94</v>
      </c>
      <c r="T160" s="122" t="s">
        <v>94</v>
      </c>
      <c r="U160" s="30"/>
    </row>
    <row r="161" spans="1:21" x14ac:dyDescent="0.25">
      <c r="A161" s="26">
        <v>160</v>
      </c>
      <c r="B161" s="30" t="s">
        <v>1148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122" t="s">
        <v>94</v>
      </c>
      <c r="S161" s="122" t="s">
        <v>94</v>
      </c>
      <c r="T161" s="122" t="s">
        <v>94</v>
      </c>
      <c r="U161" s="30"/>
    </row>
    <row r="162" spans="1:21" x14ac:dyDescent="0.25">
      <c r="A162" s="26">
        <v>161</v>
      </c>
      <c r="B162" s="30" t="s">
        <v>1149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1001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122" t="s">
        <v>94</v>
      </c>
      <c r="S162" s="122" t="s">
        <v>94</v>
      </c>
      <c r="T162" s="122" t="s">
        <v>94</v>
      </c>
      <c r="U162" s="30"/>
    </row>
    <row r="163" spans="1:21" hidden="1" x14ac:dyDescent="0.25">
      <c r="A163" s="26">
        <v>162</v>
      </c>
      <c r="B163" s="30" t="s">
        <v>1165</v>
      </c>
      <c r="C163" s="26" t="s">
        <v>21</v>
      </c>
      <c r="D163" s="37" t="s">
        <v>1166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1164</v>
      </c>
      <c r="T163" s="122" t="s">
        <v>27</v>
      </c>
      <c r="U163" s="30"/>
    </row>
    <row r="164" spans="1:21" x14ac:dyDescent="0.25">
      <c r="A164" s="26">
        <v>163</v>
      </c>
      <c r="B164" s="30" t="s">
        <v>1150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1000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122" t="s">
        <v>94</v>
      </c>
      <c r="S164" s="122" t="s">
        <v>94</v>
      </c>
      <c r="T164" s="122" t="s">
        <v>94</v>
      </c>
      <c r="U164" s="30"/>
    </row>
    <row r="165" spans="1:21" x14ac:dyDescent="0.25">
      <c r="A165" s="26">
        <v>164</v>
      </c>
      <c r="B165" s="30" t="s">
        <v>1151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122" t="s">
        <v>94</v>
      </c>
      <c r="S165" s="122" t="s">
        <v>94</v>
      </c>
      <c r="T165" s="122" t="s">
        <v>94</v>
      </c>
      <c r="U165" s="30"/>
    </row>
    <row r="166" spans="1:21" x14ac:dyDescent="0.25">
      <c r="A166" s="26">
        <v>165</v>
      </c>
      <c r="B166" s="30" t="s">
        <v>1152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122" t="s">
        <v>94</v>
      </c>
      <c r="S166" s="122" t="s">
        <v>94</v>
      </c>
      <c r="T166" s="122" t="s">
        <v>94</v>
      </c>
      <c r="U166" s="30"/>
    </row>
    <row r="167" spans="1:21" x14ac:dyDescent="0.25">
      <c r="A167" s="26">
        <v>166</v>
      </c>
      <c r="B167" s="30" t="s">
        <v>1153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122" t="s">
        <v>94</v>
      </c>
      <c r="S167" s="122" t="s">
        <v>94</v>
      </c>
      <c r="T167" s="122" t="s">
        <v>94</v>
      </c>
      <c r="U167" s="30"/>
    </row>
    <row r="168" spans="1:21" x14ac:dyDescent="0.25">
      <c r="A168" s="26">
        <v>167</v>
      </c>
      <c r="B168" s="30" t="s">
        <v>1154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122" t="s">
        <v>94</v>
      </c>
      <c r="S168" s="122" t="s">
        <v>94</v>
      </c>
      <c r="T168" s="122" t="s">
        <v>94</v>
      </c>
      <c r="U168" s="30"/>
    </row>
    <row r="169" spans="1:21" x14ac:dyDescent="0.25">
      <c r="A169" s="26">
        <v>168</v>
      </c>
      <c r="B169" s="30" t="s">
        <v>1155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1001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122" t="s">
        <v>94</v>
      </c>
      <c r="S169" s="122" t="s">
        <v>94</v>
      </c>
      <c r="T169" s="122" t="s">
        <v>94</v>
      </c>
      <c r="U169" s="30"/>
    </row>
    <row r="170" spans="1:21" x14ac:dyDescent="0.25">
      <c r="A170" s="26">
        <v>169</v>
      </c>
      <c r="B170" s="30" t="s">
        <v>1156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122" t="s">
        <v>94</v>
      </c>
      <c r="S170" s="122" t="s">
        <v>94</v>
      </c>
      <c r="T170" s="122" t="s">
        <v>94</v>
      </c>
      <c r="U170" s="30"/>
    </row>
    <row r="171" spans="1:21" x14ac:dyDescent="0.25">
      <c r="A171" s="26">
        <v>170</v>
      </c>
      <c r="B171" s="30" t="s">
        <v>1157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122" t="s">
        <v>94</v>
      </c>
      <c r="S171" s="122" t="s">
        <v>94</v>
      </c>
      <c r="T171" s="122" t="s">
        <v>94</v>
      </c>
      <c r="U171" s="30"/>
    </row>
    <row r="172" spans="1:21" hidden="1" x14ac:dyDescent="0.25">
      <c r="A172" s="26">
        <v>171</v>
      </c>
      <c r="B172" s="30" t="s">
        <v>1158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1162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122" t="s">
        <v>94</v>
      </c>
      <c r="S172" s="122" t="s">
        <v>94</v>
      </c>
      <c r="T172" s="122" t="s">
        <v>94</v>
      </c>
      <c r="U172" s="30"/>
    </row>
    <row r="173" spans="1:21" hidden="1" x14ac:dyDescent="0.25">
      <c r="A173" s="26">
        <v>172</v>
      </c>
      <c r="B173" s="30" t="s">
        <v>1159</v>
      </c>
      <c r="C173" s="26" t="s">
        <v>29</v>
      </c>
      <c r="D173" s="30" t="s">
        <v>30</v>
      </c>
      <c r="E173" s="30" t="s">
        <v>473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122" t="s">
        <v>94</v>
      </c>
      <c r="S173" s="122" t="s">
        <v>94</v>
      </c>
      <c r="T173" s="122" t="s">
        <v>94</v>
      </c>
      <c r="U173" s="30"/>
    </row>
    <row r="174" spans="1:21" hidden="1" x14ac:dyDescent="0.25">
      <c r="A174" s="26">
        <v>173</v>
      </c>
      <c r="B174" s="30" t="s">
        <v>1160</v>
      </c>
      <c r="C174" s="26" t="s">
        <v>29</v>
      </c>
      <c r="D174" s="30" t="s">
        <v>1163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1284</v>
      </c>
      <c r="T174" s="122" t="s">
        <v>27</v>
      </c>
      <c r="U174" s="30"/>
    </row>
    <row r="175" spans="1:21" hidden="1" x14ac:dyDescent="0.25">
      <c r="A175" s="26">
        <v>174</v>
      </c>
      <c r="B175" s="30" t="s">
        <v>1167</v>
      </c>
      <c r="C175" s="26" t="s">
        <v>21</v>
      </c>
      <c r="D175" s="37" t="s">
        <v>1168</v>
      </c>
      <c r="E175" s="30" t="s">
        <v>23</v>
      </c>
      <c r="F175" s="30" t="s">
        <v>21</v>
      </c>
      <c r="G175" s="30" t="s">
        <v>621</v>
      </c>
      <c r="H175" s="30" t="s">
        <v>1052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1169</v>
      </c>
      <c r="T175" s="30" t="s">
        <v>27</v>
      </c>
      <c r="U175" s="30"/>
    </row>
    <row r="176" spans="1:21" x14ac:dyDescent="0.25">
      <c r="A176" s="26">
        <v>175</v>
      </c>
      <c r="B176" s="69" t="s">
        <v>1170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122" t="s">
        <v>94</v>
      </c>
      <c r="S176" s="122" t="s">
        <v>94</v>
      </c>
      <c r="T176" s="122" t="s">
        <v>94</v>
      </c>
      <c r="U176" s="30"/>
    </row>
    <row r="177" spans="1:21" x14ac:dyDescent="0.25">
      <c r="A177" s="26">
        <v>176</v>
      </c>
      <c r="B177" s="69" t="s">
        <v>1171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1001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122" t="s">
        <v>94</v>
      </c>
      <c r="S177" s="122" t="s">
        <v>94</v>
      </c>
      <c r="T177" s="122" t="s">
        <v>94</v>
      </c>
      <c r="U177" s="30"/>
    </row>
    <row r="178" spans="1:21" hidden="1" x14ac:dyDescent="0.25">
      <c r="A178" s="26">
        <v>177</v>
      </c>
      <c r="B178" s="69" t="s">
        <v>1172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1268</v>
      </c>
      <c r="T178" s="211" t="s">
        <v>27</v>
      </c>
      <c r="U178" s="30"/>
    </row>
    <row r="179" spans="1:21" x14ac:dyDescent="0.25">
      <c r="A179" s="26">
        <v>178</v>
      </c>
      <c r="B179" s="30" t="s">
        <v>1173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122" t="s">
        <v>94</v>
      </c>
      <c r="S179" s="122" t="s">
        <v>94</v>
      </c>
      <c r="T179" s="122" t="s">
        <v>94</v>
      </c>
      <c r="U179" s="30"/>
    </row>
    <row r="180" spans="1:21" x14ac:dyDescent="0.25">
      <c r="A180" s="26">
        <v>179</v>
      </c>
      <c r="B180" s="30" t="s">
        <v>1174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122" t="s">
        <v>94</v>
      </c>
      <c r="S180" s="122" t="s">
        <v>94</v>
      </c>
      <c r="T180" s="122" t="s">
        <v>94</v>
      </c>
      <c r="U180" s="30"/>
    </row>
    <row r="181" spans="1:21" x14ac:dyDescent="0.25">
      <c r="A181" s="26">
        <v>180</v>
      </c>
      <c r="B181" s="30" t="s">
        <v>1175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122" t="s">
        <v>94</v>
      </c>
      <c r="S181" s="122" t="s">
        <v>94</v>
      </c>
      <c r="T181" s="122" t="s">
        <v>94</v>
      </c>
      <c r="U181" s="30"/>
    </row>
    <row r="182" spans="1:21" hidden="1" x14ac:dyDescent="0.25">
      <c r="A182" s="26">
        <v>181</v>
      </c>
      <c r="B182" s="30" t="s">
        <v>1176</v>
      </c>
      <c r="C182" s="26" t="s">
        <v>29</v>
      </c>
      <c r="D182" s="30" t="s">
        <v>1177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1178</v>
      </c>
      <c r="T182" s="122" t="s">
        <v>1179</v>
      </c>
      <c r="U182" s="30"/>
    </row>
    <row r="183" spans="1:21" hidden="1" x14ac:dyDescent="0.25">
      <c r="A183" s="26">
        <v>182</v>
      </c>
      <c r="B183" s="30" t="s">
        <v>1221</v>
      </c>
      <c r="C183" s="26" t="s">
        <v>21</v>
      </c>
      <c r="D183" s="37" t="s">
        <v>1220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1178</v>
      </c>
      <c r="T183" s="30" t="s">
        <v>27</v>
      </c>
      <c r="U183" s="30"/>
    </row>
    <row r="184" spans="1:21" x14ac:dyDescent="0.25">
      <c r="A184" s="26">
        <v>183</v>
      </c>
      <c r="B184" s="69" t="s">
        <v>1180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122" t="s">
        <v>94</v>
      </c>
      <c r="S184" s="122" t="s">
        <v>94</v>
      </c>
      <c r="T184" s="122" t="s">
        <v>94</v>
      </c>
      <c r="U184" s="30"/>
    </row>
    <row r="185" spans="1:21" x14ac:dyDescent="0.25">
      <c r="A185" s="26">
        <v>184</v>
      </c>
      <c r="B185" s="69" t="s">
        <v>1181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122" t="s">
        <v>94</v>
      </c>
      <c r="S185" s="122" t="s">
        <v>94</v>
      </c>
      <c r="T185" s="122" t="s">
        <v>94</v>
      </c>
      <c r="U185" s="30"/>
    </row>
    <row r="186" spans="1:21" x14ac:dyDescent="0.25">
      <c r="A186" s="26">
        <v>185</v>
      </c>
      <c r="B186" s="30" t="s">
        <v>1182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1001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122" t="s">
        <v>94</v>
      </c>
      <c r="S186" s="122" t="s">
        <v>94</v>
      </c>
      <c r="T186" s="122" t="s">
        <v>94</v>
      </c>
      <c r="U186" s="30"/>
    </row>
    <row r="187" spans="1:21" x14ac:dyDescent="0.25">
      <c r="A187" s="26">
        <v>186</v>
      </c>
      <c r="B187" s="30" t="s">
        <v>1183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122" t="s">
        <v>94</v>
      </c>
      <c r="S187" s="122" t="s">
        <v>94</v>
      </c>
      <c r="T187" s="122" t="s">
        <v>94</v>
      </c>
      <c r="U187" s="30"/>
    </row>
    <row r="188" spans="1:21" hidden="1" x14ac:dyDescent="0.25">
      <c r="A188" s="26">
        <v>187</v>
      </c>
      <c r="B188" s="30" t="s">
        <v>1222</v>
      </c>
      <c r="C188" s="26" t="s">
        <v>21</v>
      </c>
      <c r="D188" s="30" t="s">
        <v>1223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1178</v>
      </c>
      <c r="T188" s="30" t="s">
        <v>27</v>
      </c>
      <c r="U188" s="30"/>
    </row>
    <row r="189" spans="1:21" hidden="1" x14ac:dyDescent="0.25">
      <c r="A189" s="26">
        <v>188</v>
      </c>
      <c r="B189" s="69" t="s">
        <v>1184</v>
      </c>
      <c r="C189" s="26" t="s">
        <v>29</v>
      </c>
      <c r="D189" s="69" t="s">
        <v>1188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1285</v>
      </c>
      <c r="T189" s="122" t="s">
        <v>27</v>
      </c>
      <c r="U189" s="30"/>
    </row>
    <row r="190" spans="1:21" hidden="1" x14ac:dyDescent="0.25">
      <c r="A190" s="26">
        <v>189</v>
      </c>
      <c r="B190" s="69" t="s">
        <v>1185</v>
      </c>
      <c r="C190" s="26" t="s">
        <v>29</v>
      </c>
      <c r="D190" s="69" t="s">
        <v>1188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1285</v>
      </c>
      <c r="T190" s="122" t="s">
        <v>27</v>
      </c>
      <c r="U190" s="30"/>
    </row>
    <row r="191" spans="1:21" hidden="1" x14ac:dyDescent="0.25">
      <c r="A191" s="26">
        <v>190</v>
      </c>
      <c r="B191" s="30" t="s">
        <v>1186</v>
      </c>
      <c r="C191" s="26" t="s">
        <v>29</v>
      </c>
      <c r="D191" s="69" t="s">
        <v>1188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1285</v>
      </c>
      <c r="T191" s="122" t="s">
        <v>27</v>
      </c>
      <c r="U191" s="30"/>
    </row>
    <row r="192" spans="1:21" x14ac:dyDescent="0.25">
      <c r="A192" s="26">
        <v>191</v>
      </c>
      <c r="B192" s="30" t="s">
        <v>1187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1001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1" hidden="1" x14ac:dyDescent="0.25">
      <c r="A193" s="26">
        <v>192</v>
      </c>
      <c r="B193" s="30" t="s">
        <v>1224</v>
      </c>
      <c r="C193" s="26" t="s">
        <v>21</v>
      </c>
      <c r="D193" s="30" t="s">
        <v>1166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1225</v>
      </c>
      <c r="T193" s="122" t="s">
        <v>27</v>
      </c>
      <c r="U193" s="30"/>
    </row>
    <row r="194" spans="1:21" hidden="1" x14ac:dyDescent="0.25">
      <c r="A194" s="26">
        <v>193</v>
      </c>
      <c r="B194" s="69" t="s">
        <v>1189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122" t="s">
        <v>94</v>
      </c>
      <c r="S194" s="122" t="s">
        <v>94</v>
      </c>
      <c r="T194" s="122" t="s">
        <v>94</v>
      </c>
      <c r="U194" s="30"/>
    </row>
    <row r="195" spans="1:21" x14ac:dyDescent="0.25">
      <c r="A195" s="26">
        <v>194</v>
      </c>
      <c r="B195" s="69" t="s">
        <v>1190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1" hidden="1" x14ac:dyDescent="0.25">
      <c r="A196" s="26">
        <v>195</v>
      </c>
      <c r="B196" s="69" t="s">
        <v>1191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1162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122" t="s">
        <v>94</v>
      </c>
      <c r="S196" s="122" t="s">
        <v>94</v>
      </c>
      <c r="T196" s="122" t="s">
        <v>94</v>
      </c>
      <c r="U196" s="30"/>
    </row>
    <row r="197" spans="1:21" hidden="1" x14ac:dyDescent="0.25">
      <c r="A197" s="26">
        <v>196</v>
      </c>
      <c r="B197" s="69" t="s">
        <v>1192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122" t="s">
        <v>94</v>
      </c>
      <c r="S197" s="122" t="s">
        <v>94</v>
      </c>
      <c r="T197" s="122" t="s">
        <v>94</v>
      </c>
      <c r="U197" s="30"/>
    </row>
    <row r="198" spans="1:21" x14ac:dyDescent="0.25">
      <c r="A198" s="26">
        <v>197</v>
      </c>
      <c r="B198" s="69" t="s">
        <v>1193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1" x14ac:dyDescent="0.25">
      <c r="A199" s="26">
        <v>198</v>
      </c>
      <c r="B199" s="69" t="s">
        <v>1194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1" x14ac:dyDescent="0.25">
      <c r="A200" s="26">
        <v>199</v>
      </c>
      <c r="B200" s="69" t="s">
        <v>1195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1001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1" x14ac:dyDescent="0.25">
      <c r="A201" s="26">
        <v>200</v>
      </c>
      <c r="B201" s="69" t="s">
        <v>1196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1201</v>
      </c>
      <c r="H201" s="30" t="s">
        <v>1202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1" hidden="1" x14ac:dyDescent="0.25">
      <c r="A202" s="26">
        <v>201</v>
      </c>
      <c r="B202" s="69" t="s">
        <v>1197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1203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122" t="s">
        <v>94</v>
      </c>
      <c r="S202" s="122" t="s">
        <v>94</v>
      </c>
      <c r="T202" s="122" t="s">
        <v>94</v>
      </c>
      <c r="U202" s="30"/>
    </row>
    <row r="203" spans="1:21" x14ac:dyDescent="0.25">
      <c r="A203" s="26">
        <v>202</v>
      </c>
      <c r="B203" s="30" t="s">
        <v>1198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1" x14ac:dyDescent="0.25">
      <c r="A204" s="26">
        <v>203</v>
      </c>
      <c r="B204" s="30" t="s">
        <v>1199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1" x14ac:dyDescent="0.25">
      <c r="A205" s="26">
        <v>204</v>
      </c>
      <c r="B205" s="30" t="s">
        <v>1200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1" hidden="1" x14ac:dyDescent="0.25">
      <c r="A206" s="26">
        <v>205</v>
      </c>
      <c r="B206" s="30" t="s">
        <v>1226</v>
      </c>
      <c r="C206" s="26" t="s">
        <v>21</v>
      </c>
      <c r="D206" s="30" t="s">
        <v>1227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1267</v>
      </c>
      <c r="T206" s="122" t="s">
        <v>27</v>
      </c>
      <c r="U206" s="30"/>
    </row>
    <row r="207" spans="1:21" x14ac:dyDescent="0.25">
      <c r="A207" s="26">
        <v>206</v>
      </c>
      <c r="B207" s="30" t="s">
        <v>1204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1006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1" hidden="1" x14ac:dyDescent="0.25">
      <c r="A208" s="26">
        <v>207</v>
      </c>
      <c r="B208" s="30" t="s">
        <v>1205</v>
      </c>
      <c r="C208" s="26" t="s">
        <v>29</v>
      </c>
      <c r="D208" s="30" t="s">
        <v>1215</v>
      </c>
      <c r="E208" s="30" t="s">
        <v>23</v>
      </c>
      <c r="F208" s="30" t="s">
        <v>29</v>
      </c>
      <c r="G208" s="30" t="s">
        <v>24</v>
      </c>
      <c r="H208" s="30" t="s">
        <v>1202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1219</v>
      </c>
      <c r="T208" s="30" t="s">
        <v>1179</v>
      </c>
      <c r="U208" s="30"/>
    </row>
    <row r="209" spans="1:21" x14ac:dyDescent="0.25">
      <c r="A209" s="26">
        <v>208</v>
      </c>
      <c r="B209" s="30" t="s">
        <v>1206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1001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1207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1201</v>
      </c>
      <c r="H210" s="30" t="s">
        <v>1202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1208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hidden="1" x14ac:dyDescent="0.25">
      <c r="A212" s="26">
        <v>211</v>
      </c>
      <c r="B212" s="30" t="s">
        <v>1209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1268</v>
      </c>
      <c r="T212" s="211" t="s">
        <v>27</v>
      </c>
      <c r="U212" s="30"/>
    </row>
    <row r="213" spans="1:21" x14ac:dyDescent="0.25">
      <c r="A213" s="26">
        <v>212</v>
      </c>
      <c r="B213" s="30" t="s">
        <v>1210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1216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((L213*19000)+(L213*19000)*10%)+8250+((L2102*165))</f>
        <v>990550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1240159</v>
      </c>
      <c r="R213" s="122" t="s">
        <v>94</v>
      </c>
      <c r="S213" s="122" t="s">
        <v>94</v>
      </c>
      <c r="T213" s="122" t="s">
        <v>94</v>
      </c>
      <c r="U213" s="30"/>
    </row>
    <row r="214" spans="1:21" hidden="1" x14ac:dyDescent="0.25">
      <c r="A214" s="26">
        <v>213</v>
      </c>
      <c r="B214" s="30" t="s">
        <v>1211</v>
      </c>
      <c r="C214" s="26" t="s">
        <v>29</v>
      </c>
      <c r="D214" s="30" t="s">
        <v>1217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1286</v>
      </c>
      <c r="T214" s="122" t="s">
        <v>27</v>
      </c>
      <c r="U214" s="30"/>
    </row>
    <row r="215" spans="1:21" x14ac:dyDescent="0.25">
      <c r="A215" s="26">
        <v>214</v>
      </c>
      <c r="B215" s="30" t="s">
        <v>1212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1218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1213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1214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1216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((L217*19000)+(L217*19000)*10%)+8250+((L2106*165))</f>
        <v>488950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612631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1269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1270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1271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1272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1273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1006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1274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1275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1276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1277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1000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1278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1001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1279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1280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1201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1281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1201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hidden="1" x14ac:dyDescent="0.25">
      <c r="A231" s="26">
        <v>230</v>
      </c>
      <c r="B231" s="30" t="s">
        <v>1282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 t="s">
        <v>94</v>
      </c>
      <c r="S231" s="122" t="s">
        <v>94</v>
      </c>
      <c r="T231" s="122" t="s">
        <v>94</v>
      </c>
    </row>
  </sheetData>
  <autoFilter ref="A1:V231">
    <filterColumn colId="3">
      <filters>
        <filter val="Pandu Siwi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APLOG</vt:lpstr>
      <vt:lpstr>Projek</vt:lpstr>
      <vt:lpstr>Rekap Outstanding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2021-10-14T08:02:43Z</dcterms:modified>
</cp:coreProperties>
</file>