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0" windowWidth="18960" windowHeight="11020"/>
  </bookViews>
  <sheets>
    <sheet name="REVENUE ANALYSIS" sheetId="1" r:id="rId1"/>
    <sheet name="Sheet1" sheetId="2" r:id="rId2"/>
  </sheets>
  <definedNames>
    <definedName name="_xlnm.Print_Area" localSheetId="0">'REVENUE ANALYSIS'!$A$6:$J$39</definedName>
  </definedNames>
  <calcPr calcId="144525"/>
</workbook>
</file>

<file path=xl/calcChain.xml><?xml version="1.0" encoding="utf-8"?>
<calcChain xmlns="http://schemas.openxmlformats.org/spreadsheetml/2006/main">
  <c r="I33" i="1" l="1"/>
  <c r="F32" i="1"/>
  <c r="I38" i="1" s="1"/>
  <c r="I23" i="1"/>
  <c r="I24" i="1" s="1"/>
  <c r="I25" i="1" s="1"/>
  <c r="H23" i="1"/>
  <c r="H24" i="1" s="1"/>
  <c r="G23" i="1"/>
  <c r="G24" i="1" s="1"/>
  <c r="H25" i="1" l="1"/>
  <c r="G25" i="1"/>
  <c r="D23" i="1"/>
  <c r="E23" i="1"/>
  <c r="F23" i="1"/>
  <c r="F24" i="1" s="1"/>
  <c r="D18" i="1"/>
  <c r="E18" i="1"/>
  <c r="F18" i="1"/>
  <c r="F25" i="1" l="1"/>
  <c r="F26" i="1" s="1"/>
  <c r="E24" i="1"/>
  <c r="E25" i="1" s="1"/>
  <c r="E26" i="1" s="1"/>
  <c r="D24" i="1"/>
  <c r="D25" i="1" s="1"/>
  <c r="D26" i="1" s="1"/>
  <c r="R22" i="1"/>
  <c r="R21" i="1"/>
  <c r="R20" i="1"/>
  <c r="R19" i="1"/>
  <c r="R17" i="1"/>
  <c r="R15" i="1"/>
  <c r="R14" i="1"/>
  <c r="S22" i="1"/>
  <c r="S21" i="1"/>
  <c r="S20" i="1"/>
  <c r="S19" i="1"/>
  <c r="S17" i="1"/>
  <c r="S14" i="1"/>
  <c r="F27" i="1" l="1"/>
  <c r="I37" i="1" s="1"/>
  <c r="R23" i="1"/>
  <c r="R24" i="1"/>
  <c r="S23" i="1"/>
  <c r="T23" i="1" l="1"/>
  <c r="Z20" i="1"/>
  <c r="Z13" i="1" l="1"/>
  <c r="Z22" i="1" l="1"/>
  <c r="AA22" i="1" s="1"/>
  <c r="I15" i="1"/>
  <c r="I16" i="1" s="1"/>
  <c r="I26" i="1" s="1"/>
  <c r="I56" i="1" l="1"/>
  <c r="F56" i="1"/>
  <c r="H15" i="1"/>
  <c r="H16" i="1" s="1"/>
  <c r="H26" i="1" s="1"/>
  <c r="G15" i="1"/>
  <c r="G16" i="1" s="1"/>
  <c r="G26" i="1" s="1"/>
  <c r="I27" i="1" l="1"/>
  <c r="I36" i="1" s="1"/>
  <c r="I39" i="1" s="1"/>
  <c r="Y36" i="1"/>
  <c r="Y12" i="1"/>
  <c r="S15" i="1"/>
  <c r="S24" i="1" s="1"/>
  <c r="T24" i="1" s="1"/>
  <c r="T15" i="1"/>
  <c r="Y13" i="1"/>
  <c r="Y29" i="1"/>
  <c r="H56" i="1" l="1"/>
  <c r="AA20" i="1"/>
  <c r="Z21" i="1"/>
  <c r="AA21" i="1" s="1"/>
  <c r="T34" i="1"/>
  <c r="F58" i="1" l="1"/>
  <c r="Y35" i="1"/>
  <c r="G56" i="1" l="1"/>
  <c r="I57" i="1" s="1"/>
  <c r="I58" i="1" s="1"/>
  <c r="I59" i="1" s="1"/>
  <c r="Y32" i="1"/>
  <c r="AA37" i="1" l="1"/>
</calcChain>
</file>

<file path=xl/sharedStrings.xml><?xml version="1.0" encoding="utf-8"?>
<sst xmlns="http://schemas.openxmlformats.org/spreadsheetml/2006/main" count="84" uniqueCount="60">
  <si>
    <t xml:space="preserve"> </t>
  </si>
  <si>
    <t>REVENUE MIT-E</t>
  </si>
  <si>
    <t>MIT-E</t>
  </si>
  <si>
    <t>COMBI</t>
  </si>
  <si>
    <t>REVENUE</t>
  </si>
  <si>
    <t>AWB FEE</t>
  </si>
  <si>
    <t>HANDLING GREEN LANE</t>
  </si>
  <si>
    <t>HANDLING GREEN LANE (&gt;=100 KG)</t>
  </si>
  <si>
    <t>AIB DECLARATION</t>
  </si>
  <si>
    <t>DOC PREPARATION</t>
  </si>
  <si>
    <t>DESCRIPTION</t>
  </si>
  <si>
    <t>TOTAL</t>
  </si>
  <si>
    <t>STORAGE</t>
  </si>
  <si>
    <t>HANDLING</t>
  </si>
  <si>
    <t>DOCS PREP</t>
  </si>
  <si>
    <t>CH. WT.</t>
  </si>
  <si>
    <t>TAGIHAN COMBI KE BDL</t>
  </si>
  <si>
    <t>MAWB</t>
  </si>
  <si>
    <t>HAWB</t>
  </si>
  <si>
    <t>INWARD MANIFEST</t>
  </si>
  <si>
    <t>TAGIHAN MIT-E KE GGS</t>
  </si>
  <si>
    <t>WH &amp; CLEARANCE</t>
  </si>
  <si>
    <t>-</t>
  </si>
  <si>
    <t>GRAND TOTAL</t>
  </si>
  <si>
    <t>(0-100 KG)</t>
  </si>
  <si>
    <t>&gt;100 KG</t>
  </si>
  <si>
    <t>KALKULASI HANDLING (QUOTATION MIT-E)</t>
  </si>
  <si>
    <t>TOTAL TAGIHAN COMBI KE BDL</t>
  </si>
  <si>
    <t>TOTAL TAGIHAN MIT-E KE GGS (VIVERE)</t>
  </si>
  <si>
    <t>CH. WEIGHT (KG)</t>
  </si>
  <si>
    <t>INV. IN</t>
  </si>
  <si>
    <t>INV. OUT</t>
  </si>
  <si>
    <t>TOTAL TONASE</t>
  </si>
  <si>
    <t>CARGO HANDLING</t>
  </si>
  <si>
    <t>AIR INBOUND DECLARATION</t>
  </si>
  <si>
    <t>TOTAL TAGIHAN TRUCKING</t>
  </si>
  <si>
    <t>PPN 10%</t>
  </si>
  <si>
    <t>REV. CLEARANCE</t>
  </si>
  <si>
    <t>REV. WH.</t>
  </si>
  <si>
    <t>DOCUMENT FEE</t>
  </si>
  <si>
    <t>SUB TOTAL STORAGE &amp; DOCUMENT FEE</t>
  </si>
  <si>
    <t>SUB-TOTAL HANDLING &amp; CLEARANCE (BEFORE TAX)</t>
  </si>
  <si>
    <t>SUB-TOTAL HANDLING &amp; CLEARANCE (AFTER TAX)</t>
  </si>
  <si>
    <t>TOTAL TAGIHAN COMBI (IMPORT CLEARANCE HANDLING)</t>
  </si>
  <si>
    <t>TOTAL TAGIHAN KE VIVERE/GGS (IMPORT CLEARANCE HANDLING)</t>
  </si>
  <si>
    <t>SUB TOTAL STORAGE &amp; HANDLING</t>
  </si>
  <si>
    <t>TRUCKING JKT-SRG (BY SJE)</t>
  </si>
  <si>
    <t>CHARGEABLE WEIGHT</t>
  </si>
  <si>
    <t>COST/KG</t>
  </si>
  <si>
    <t>TOTAL COST</t>
  </si>
  <si>
    <t>TAGIHAN KE VENDOR</t>
  </si>
  <si>
    <t>TAGIHAN KE VIVERE/GGS</t>
  </si>
  <si>
    <t>TOTAL TAGIHAN KE VIVERE/GGS (TRUCKING CK-SRG))</t>
  </si>
  <si>
    <t>TOTAL TAGIHAN DARI COMBI</t>
  </si>
  <si>
    <t>TOTAL TAGIHAN DARI SJE</t>
  </si>
  <si>
    <t>WAREHOUSE &amp; CUSTOMS CLEARANCE</t>
  </si>
  <si>
    <t>COSTS BREAKDOWN &amp; REVENUE ANALYSIS - CUSTOM CLEARANCE PROJECT GGS (VIVERE)</t>
  </si>
  <si>
    <t>TOTAL REVENUE MIT-E:</t>
  </si>
  <si>
    <t>TOTAL TAGIHAN KE VIVERE/GGS =&gt; IMPORT CLEARANCE &amp; TRUCKING CGK-SRG</t>
  </si>
  <si>
    <t>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</si>
</sst>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[$IDR]\ * #,##0_);_([$IDR]\ * \(#,##0\);_([$IDR]\ * &quot;-&quot;_);_(@_)"/>
  </numFmts>
  <fonts count="20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u val="singleAccounting"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41" fontId="0" fillId="0" borderId="0" xfId="0" applyNumberForma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horizontal="center" vertical="top"/>
    </xf>
    <xf numFmtId="3" fontId="7" fillId="2" borderId="5" xfId="0" applyNumberFormat="1" applyFont="1" applyFill="1" applyBorder="1" applyAlignment="1">
      <alignment horizontal="center" vertical="center"/>
    </xf>
    <xf numFmtId="3" fontId="7" fillId="2" borderId="6" xfId="0" applyNumberFormat="1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164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/>
    </xf>
    <xf numFmtId="3" fontId="10" fillId="0" borderId="1" xfId="0" quotePrefix="1" applyNumberFormat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1" fontId="2" fillId="0" borderId="0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4" fontId="4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top"/>
    </xf>
    <xf numFmtId="3" fontId="5" fillId="0" borderId="9" xfId="0" applyNumberFormat="1" applyFont="1" applyFill="1" applyBorder="1" applyAlignment="1">
      <alignment horizontal="center" vertical="center"/>
    </xf>
    <xf numFmtId="4" fontId="7" fillId="2" borderId="3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164" fontId="13" fillId="0" borderId="0" xfId="0" applyNumberFormat="1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Border="1" applyAlignment="1">
      <alignment horizontal="center" vertical="top"/>
    </xf>
    <xf numFmtId="41" fontId="10" fillId="2" borderId="0" xfId="0" applyNumberFormat="1" applyFont="1" applyFill="1" applyBorder="1" applyAlignment="1">
      <alignment horizontal="center" vertical="center"/>
    </xf>
    <xf numFmtId="3" fontId="10" fillId="2" borderId="0" xfId="0" applyNumberFormat="1" applyFont="1" applyFill="1" applyBorder="1" applyAlignment="1">
      <alignment horizontal="center" vertical="center"/>
    </xf>
    <xf numFmtId="3" fontId="10" fillId="2" borderId="0" xfId="0" applyNumberFormat="1" applyFont="1" applyFill="1" applyBorder="1" applyAlignment="1">
      <alignment horizontal="left" vertical="center"/>
    </xf>
    <xf numFmtId="3" fontId="10" fillId="2" borderId="0" xfId="0" applyNumberFormat="1" applyFont="1" applyFill="1" applyBorder="1" applyAlignment="1">
      <alignment horizontal="center" vertical="top"/>
    </xf>
    <xf numFmtId="164" fontId="7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vertical="center" wrapText="1"/>
    </xf>
    <xf numFmtId="164" fontId="8" fillId="0" borderId="0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top"/>
    </xf>
    <xf numFmtId="164" fontId="14" fillId="0" borderId="1" xfId="0" applyNumberFormat="1" applyFont="1" applyFill="1" applyBorder="1" applyAlignment="1">
      <alignment horizontal="left" vertical="center"/>
    </xf>
    <xf numFmtId="164" fontId="8" fillId="5" borderId="1" xfId="0" applyNumberFormat="1" applyFont="1" applyFill="1" applyBorder="1" applyAlignment="1">
      <alignment horizontal="left" vertical="center"/>
    </xf>
    <xf numFmtId="164" fontId="7" fillId="5" borderId="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164" fontId="14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3" fontId="5" fillId="0" borderId="9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7" xfId="0" quotePrefix="1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 wrapText="1"/>
    </xf>
    <xf numFmtId="0" fontId="7" fillId="0" borderId="10" xfId="0" quotePrefix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quotePrefix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left" vertical="center"/>
    </xf>
    <xf numFmtId="0" fontId="17" fillId="5" borderId="3" xfId="0" applyFont="1" applyFill="1" applyBorder="1" applyAlignment="1">
      <alignment horizontal="left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1" xfId="0" quotePrefix="1" applyFont="1" applyFill="1" applyBorder="1" applyAlignment="1">
      <alignment horizontal="left" vertical="center"/>
    </xf>
    <xf numFmtId="0" fontId="7" fillId="0" borderId="5" xfId="0" quotePrefix="1" applyFont="1" applyFill="1" applyBorder="1" applyAlignment="1">
      <alignment horizontal="left" vertical="center"/>
    </xf>
    <xf numFmtId="164" fontId="6" fillId="3" borderId="6" xfId="0" applyNumberFormat="1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3" fontId="6" fillId="2" borderId="6" xfId="0" applyNumberFormat="1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vertical="center"/>
    </xf>
    <xf numFmtId="1" fontId="6" fillId="3" borderId="6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B68"/>
  <sheetViews>
    <sheetView showGridLines="0" tabSelected="1" topLeftCell="A24" zoomScale="90" zoomScaleNormal="90" workbookViewId="0">
      <selection activeCell="B6" sqref="B6:I6"/>
    </sheetView>
  </sheetViews>
  <sheetFormatPr defaultRowHeight="13" x14ac:dyDescent="0.3"/>
  <cols>
    <col min="1" max="1" width="3.69921875" customWidth="1"/>
    <col min="2" max="2" width="1.59765625" customWidth="1"/>
    <col min="3" max="3" width="35.69921875" customWidth="1"/>
    <col min="4" max="9" width="24.19921875" customWidth="1"/>
    <col min="10" max="15" width="2.69921875" customWidth="1"/>
    <col min="16" max="16" width="15.296875" customWidth="1"/>
    <col min="17" max="17" width="2.69921875" customWidth="1"/>
    <col min="18" max="18" width="11" customWidth="1"/>
    <col min="19" max="19" width="11.19921875" customWidth="1"/>
    <col min="20" max="20" width="9.8984375" customWidth="1"/>
    <col min="21" max="23" width="2.69921875" customWidth="1"/>
    <col min="24" max="24" width="10.19921875" bestFit="1" customWidth="1"/>
    <col min="25" max="25" width="17.19921875" bestFit="1" customWidth="1"/>
    <col min="26" max="26" width="18.19921875" bestFit="1" customWidth="1"/>
    <col min="27" max="27" width="16.8984375" bestFit="1" customWidth="1"/>
    <col min="28" max="28" width="3.69921875" customWidth="1"/>
  </cols>
  <sheetData>
    <row r="4" spans="2:28" ht="15" customHeight="1" x14ac:dyDescent="0.3"/>
    <row r="5" spans="2:28" ht="20" customHeight="1" x14ac:dyDescent="0.3"/>
    <row r="6" spans="2:28" ht="23.5" x14ac:dyDescent="0.3">
      <c r="B6" s="112" t="s">
        <v>56</v>
      </c>
      <c r="C6" s="112"/>
      <c r="D6" s="112"/>
      <c r="E6" s="112"/>
      <c r="F6" s="112"/>
      <c r="G6" s="112"/>
      <c r="H6" s="112"/>
      <c r="I6" s="112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2:28" ht="24" thickBot="1" x14ac:dyDescent="0.35">
      <c r="B7" s="45"/>
      <c r="C7" s="45"/>
      <c r="D7" s="45"/>
      <c r="E7" s="45"/>
      <c r="F7" s="45"/>
      <c r="G7" s="45"/>
      <c r="H7" s="45"/>
      <c r="I7" s="45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14.5" customHeight="1" x14ac:dyDescent="0.3">
      <c r="B8" s="105" t="s">
        <v>10</v>
      </c>
      <c r="C8" s="106"/>
      <c r="D8" s="92" t="s">
        <v>16</v>
      </c>
      <c r="E8" s="92"/>
      <c r="F8" s="93"/>
      <c r="G8" s="94" t="s">
        <v>20</v>
      </c>
      <c r="H8" s="95"/>
      <c r="I8" s="9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2:28" ht="15" customHeight="1" thickBot="1" x14ac:dyDescent="0.35">
      <c r="B9" s="107"/>
      <c r="C9" s="82"/>
      <c r="D9" s="97"/>
      <c r="E9" s="97"/>
      <c r="F9" s="98"/>
      <c r="G9" s="99"/>
      <c r="H9" s="100"/>
      <c r="I9" s="10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8" ht="25" customHeight="1" thickBot="1" x14ac:dyDescent="0.35">
      <c r="B10" s="108"/>
      <c r="C10" s="109"/>
      <c r="D10" s="110" t="s">
        <v>55</v>
      </c>
      <c r="E10" s="110"/>
      <c r="F10" s="110"/>
      <c r="G10" s="110"/>
      <c r="H10" s="110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2:28" ht="25" customHeight="1" x14ac:dyDescent="0.3">
      <c r="B11" s="89" t="s">
        <v>22</v>
      </c>
      <c r="C11" s="85" t="s">
        <v>17</v>
      </c>
      <c r="D11" s="6">
        <v>1555</v>
      </c>
      <c r="E11" s="7">
        <v>1781</v>
      </c>
      <c r="F11" s="7">
        <v>2094</v>
      </c>
      <c r="G11" s="15">
        <v>1555</v>
      </c>
      <c r="H11" s="15">
        <v>1781</v>
      </c>
      <c r="I11" s="15">
        <v>2094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28" ht="25" customHeight="1" x14ac:dyDescent="0.3">
      <c r="B12" s="87" t="s">
        <v>22</v>
      </c>
      <c r="C12" s="86" t="s">
        <v>18</v>
      </c>
      <c r="D12" s="8">
        <v>1578</v>
      </c>
      <c r="E12" s="9">
        <v>4654</v>
      </c>
      <c r="F12" s="9">
        <v>5895</v>
      </c>
      <c r="G12" s="16">
        <v>1578</v>
      </c>
      <c r="H12" s="16">
        <v>4654</v>
      </c>
      <c r="I12" s="16">
        <v>5895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>
        <f>G14+G15</f>
        <v>11300897</v>
      </c>
    </row>
    <row r="13" spans="2:28" ht="25" customHeight="1" x14ac:dyDescent="0.3">
      <c r="B13" s="87" t="s">
        <v>22</v>
      </c>
      <c r="C13" s="86" t="s">
        <v>29</v>
      </c>
      <c r="D13" s="47">
        <v>248.5</v>
      </c>
      <c r="E13" s="9">
        <v>758</v>
      </c>
      <c r="F13" s="9">
        <v>500</v>
      </c>
      <c r="G13" s="48">
        <v>248.5</v>
      </c>
      <c r="H13" s="16">
        <v>758</v>
      </c>
      <c r="I13" s="16">
        <v>500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2">
        <f>H14+H15</f>
        <v>22102138</v>
      </c>
      <c r="Z13" s="29">
        <f>G13+I13+F13</f>
        <v>1248.5</v>
      </c>
    </row>
    <row r="14" spans="2:28" ht="25" customHeight="1" x14ac:dyDescent="0.3">
      <c r="B14" s="87" t="s">
        <v>22</v>
      </c>
      <c r="C14" s="86" t="s">
        <v>12</v>
      </c>
      <c r="D14" s="13">
        <v>10555397</v>
      </c>
      <c r="E14" s="14">
        <v>19828138</v>
      </c>
      <c r="F14" s="14">
        <v>13156000</v>
      </c>
      <c r="G14" s="17">
        <v>10555397</v>
      </c>
      <c r="H14" s="17">
        <v>19828138</v>
      </c>
      <c r="I14" s="17">
        <v>11781000</v>
      </c>
      <c r="J14" s="5"/>
      <c r="K14" s="5"/>
      <c r="L14" s="5"/>
      <c r="M14" s="5"/>
      <c r="N14" s="5"/>
      <c r="O14" s="5"/>
      <c r="P14" s="5"/>
      <c r="Q14" s="5"/>
      <c r="R14" s="12">
        <f>D14+E14+F14</f>
        <v>43539535</v>
      </c>
      <c r="S14" s="12">
        <f t="shared" ref="S14:S22" si="0">G14+H14+I14</f>
        <v>42164535</v>
      </c>
      <c r="T14" s="5"/>
      <c r="U14" s="5"/>
      <c r="V14" s="5"/>
      <c r="W14" s="5"/>
      <c r="X14" s="5"/>
      <c r="Y14" s="5"/>
      <c r="Z14" s="30" t="s">
        <v>32</v>
      </c>
    </row>
    <row r="15" spans="2:28" ht="25" customHeight="1" x14ac:dyDescent="0.3">
      <c r="B15" s="87" t="s">
        <v>22</v>
      </c>
      <c r="C15" s="86" t="s">
        <v>13</v>
      </c>
      <c r="D15" s="13">
        <v>0</v>
      </c>
      <c r="E15" s="14"/>
      <c r="F15" s="14">
        <v>0</v>
      </c>
      <c r="G15" s="17">
        <f>G13*3000</f>
        <v>745500</v>
      </c>
      <c r="H15" s="17">
        <f>H13*3000</f>
        <v>2274000</v>
      </c>
      <c r="I15" s="17">
        <f>I13*3000</f>
        <v>1500000</v>
      </c>
      <c r="J15" s="5"/>
      <c r="K15" s="5"/>
      <c r="L15" s="5"/>
      <c r="M15" s="5"/>
      <c r="N15" s="5"/>
      <c r="O15" s="5"/>
      <c r="P15" s="64" t="s">
        <v>38</v>
      </c>
      <c r="Q15" s="65"/>
      <c r="R15" s="63">
        <f t="shared" ref="R15:R22" si="1">D15+E15+F15</f>
        <v>0</v>
      </c>
      <c r="S15" s="63">
        <f t="shared" si="0"/>
        <v>4519500</v>
      </c>
      <c r="T15" s="63">
        <f>G15+H15+I15</f>
        <v>4519500</v>
      </c>
      <c r="U15" s="5"/>
      <c r="V15" s="5"/>
      <c r="W15" s="5"/>
      <c r="X15" s="5"/>
      <c r="Y15" s="5"/>
    </row>
    <row r="16" spans="2:28" ht="36" customHeight="1" x14ac:dyDescent="0.3">
      <c r="B16" s="88" t="s">
        <v>45</v>
      </c>
      <c r="C16" s="81"/>
      <c r="D16" s="75"/>
      <c r="E16" s="66"/>
      <c r="F16" s="66"/>
      <c r="G16" s="67">
        <f>SUM(G14:G15)</f>
        <v>11300897</v>
      </c>
      <c r="H16" s="67">
        <f>SUM(H14:H15)</f>
        <v>22102138</v>
      </c>
      <c r="I16" s="67">
        <f>SUM(I14:I15)</f>
        <v>13281000</v>
      </c>
      <c r="J16" s="5"/>
      <c r="K16" s="5"/>
      <c r="L16" s="5"/>
      <c r="M16" s="5"/>
      <c r="N16" s="5"/>
      <c r="O16" s="5"/>
      <c r="P16" s="64"/>
      <c r="Q16" s="65"/>
      <c r="R16" s="63"/>
      <c r="S16" s="63"/>
      <c r="T16" s="63"/>
      <c r="U16" s="5"/>
      <c r="V16" s="5"/>
      <c r="W16" s="5"/>
      <c r="X16" s="5"/>
      <c r="Y16" s="5"/>
    </row>
    <row r="17" spans="2:27" ht="25" customHeight="1" x14ac:dyDescent="0.3">
      <c r="B17" s="89" t="s">
        <v>22</v>
      </c>
      <c r="C17" s="86" t="s">
        <v>39</v>
      </c>
      <c r="D17" s="13">
        <v>781000</v>
      </c>
      <c r="E17" s="14">
        <v>781000</v>
      </c>
      <c r="F17" s="14">
        <v>781000</v>
      </c>
      <c r="G17" s="17">
        <v>900000</v>
      </c>
      <c r="H17" s="17">
        <v>900000</v>
      </c>
      <c r="I17" s="17">
        <v>900000</v>
      </c>
      <c r="J17" s="5"/>
      <c r="K17" s="5"/>
      <c r="L17" s="5"/>
      <c r="M17" s="5"/>
      <c r="N17" s="5"/>
      <c r="O17" s="5"/>
      <c r="P17" s="5"/>
      <c r="Q17" s="5"/>
      <c r="R17" s="12">
        <f t="shared" si="1"/>
        <v>2343000</v>
      </c>
      <c r="S17" s="12">
        <f t="shared" si="0"/>
        <v>2700000</v>
      </c>
      <c r="T17" s="5"/>
      <c r="U17" s="5"/>
      <c r="V17" s="5"/>
      <c r="W17" s="5"/>
      <c r="X17" s="79" t="s">
        <v>26</v>
      </c>
      <c r="Y17" s="79"/>
      <c r="Z17" s="79"/>
      <c r="AA17" s="79"/>
    </row>
    <row r="18" spans="2:27" ht="37" customHeight="1" x14ac:dyDescent="0.3">
      <c r="B18" s="88" t="s">
        <v>40</v>
      </c>
      <c r="C18" s="81"/>
      <c r="D18" s="67">
        <f>SUM(D14+D17)</f>
        <v>11336397</v>
      </c>
      <c r="E18" s="67">
        <f>SUM(E14+E17)</f>
        <v>20609138</v>
      </c>
      <c r="F18" s="67">
        <f>SUM(F14+F17)</f>
        <v>13937000</v>
      </c>
      <c r="G18" s="17"/>
      <c r="H18" s="17"/>
      <c r="I18" s="17"/>
      <c r="J18" s="5"/>
      <c r="K18" s="5"/>
      <c r="L18" s="5"/>
      <c r="M18" s="5"/>
      <c r="N18" s="5"/>
      <c r="O18" s="5"/>
      <c r="P18" s="5"/>
      <c r="Q18" s="5"/>
      <c r="R18" s="12"/>
      <c r="S18" s="12"/>
      <c r="T18" s="5"/>
      <c r="U18" s="5"/>
      <c r="V18" s="5"/>
      <c r="W18" s="5"/>
      <c r="X18" s="46"/>
      <c r="Y18" s="46"/>
      <c r="Z18" s="46"/>
      <c r="AA18" s="46"/>
    </row>
    <row r="19" spans="2:27" ht="25" customHeight="1" x14ac:dyDescent="0.3">
      <c r="B19" s="87" t="s">
        <v>22</v>
      </c>
      <c r="C19" s="86" t="s">
        <v>33</v>
      </c>
      <c r="D19" s="13">
        <v>639050</v>
      </c>
      <c r="E19" s="14">
        <v>1122600</v>
      </c>
      <c r="F19" s="14">
        <v>867050</v>
      </c>
      <c r="G19" s="17">
        <v>649000</v>
      </c>
      <c r="H19" s="17">
        <v>1158000</v>
      </c>
      <c r="I19" s="17">
        <v>900000</v>
      </c>
      <c r="J19" s="5"/>
      <c r="K19" s="5"/>
      <c r="L19" s="5"/>
      <c r="M19" s="5"/>
      <c r="N19" s="5"/>
      <c r="O19" s="5"/>
      <c r="P19" s="5"/>
      <c r="Q19" s="5"/>
      <c r="R19" s="12">
        <f t="shared" si="1"/>
        <v>2628700</v>
      </c>
      <c r="S19" s="12">
        <f t="shared" si="0"/>
        <v>2707000</v>
      </c>
      <c r="T19" s="5"/>
      <c r="U19" s="5"/>
      <c r="V19" s="5"/>
      <c r="W19" s="5"/>
      <c r="X19" s="34" t="s">
        <v>15</v>
      </c>
      <c r="Y19" s="35" t="s">
        <v>24</v>
      </c>
      <c r="Z19" s="36" t="s">
        <v>25</v>
      </c>
      <c r="AA19" s="37" t="s">
        <v>11</v>
      </c>
    </row>
    <row r="20" spans="2:27" ht="25" customHeight="1" x14ac:dyDescent="0.3">
      <c r="B20" s="87" t="s">
        <v>22</v>
      </c>
      <c r="C20" s="86" t="s">
        <v>34</v>
      </c>
      <c r="D20" s="13">
        <v>250000</v>
      </c>
      <c r="E20" s="14">
        <v>250000</v>
      </c>
      <c r="F20" s="14">
        <v>250000</v>
      </c>
      <c r="G20" s="17">
        <v>350000</v>
      </c>
      <c r="H20" s="17">
        <v>350000</v>
      </c>
      <c r="I20" s="17">
        <v>350000</v>
      </c>
      <c r="J20" s="5"/>
      <c r="K20" s="5"/>
      <c r="L20" s="5"/>
      <c r="M20" s="5"/>
      <c r="N20" s="5"/>
      <c r="O20" s="5"/>
      <c r="P20" s="5"/>
      <c r="Q20" s="5"/>
      <c r="R20" s="12">
        <f t="shared" si="1"/>
        <v>750000</v>
      </c>
      <c r="S20" s="12">
        <f t="shared" si="0"/>
        <v>1050000</v>
      </c>
      <c r="T20" s="5"/>
      <c r="U20" s="5"/>
      <c r="V20" s="5"/>
      <c r="W20" s="5"/>
      <c r="X20" s="44">
        <v>248.5</v>
      </c>
      <c r="Y20" s="38">
        <v>500000</v>
      </c>
      <c r="Z20" s="38">
        <f>148.5*1000</f>
        <v>148500</v>
      </c>
      <c r="AA20" s="26">
        <f>Y20+Z20</f>
        <v>648500</v>
      </c>
    </row>
    <row r="21" spans="2:27" ht="25" customHeight="1" x14ac:dyDescent="0.3">
      <c r="B21" s="87" t="s">
        <v>22</v>
      </c>
      <c r="C21" s="86" t="s">
        <v>14</v>
      </c>
      <c r="D21" s="13">
        <v>250000</v>
      </c>
      <c r="E21" s="14">
        <v>250000</v>
      </c>
      <c r="F21" s="14">
        <v>250000</v>
      </c>
      <c r="G21" s="17">
        <v>300000</v>
      </c>
      <c r="H21" s="17">
        <v>300000</v>
      </c>
      <c r="I21" s="17">
        <v>300000</v>
      </c>
      <c r="J21" s="5"/>
      <c r="K21" s="5"/>
      <c r="L21" s="5"/>
      <c r="M21" s="5"/>
      <c r="N21" s="5"/>
      <c r="O21" s="5"/>
      <c r="P21" s="5"/>
      <c r="Q21" s="5"/>
      <c r="R21" s="12">
        <f t="shared" si="1"/>
        <v>750000</v>
      </c>
      <c r="S21" s="12">
        <f t="shared" si="0"/>
        <v>900000</v>
      </c>
      <c r="T21" s="5"/>
      <c r="U21" s="5"/>
      <c r="V21" s="5"/>
      <c r="W21" s="5"/>
      <c r="X21" s="39">
        <v>758</v>
      </c>
      <c r="Y21" s="38">
        <v>500000</v>
      </c>
      <c r="Z21" s="38">
        <f>658*1000</f>
        <v>658000</v>
      </c>
      <c r="AA21" s="26">
        <f>Y21+Z21</f>
        <v>1158000</v>
      </c>
    </row>
    <row r="22" spans="2:27" ht="25" customHeight="1" x14ac:dyDescent="0.3">
      <c r="B22" s="91" t="s">
        <v>22</v>
      </c>
      <c r="C22" s="90" t="s">
        <v>19</v>
      </c>
      <c r="D22" s="13">
        <v>250000</v>
      </c>
      <c r="E22" s="14">
        <v>250000</v>
      </c>
      <c r="F22" s="14">
        <v>250000</v>
      </c>
      <c r="G22" s="17">
        <v>250000</v>
      </c>
      <c r="H22" s="17">
        <v>250000</v>
      </c>
      <c r="I22" s="17">
        <v>250000</v>
      </c>
      <c r="J22" s="5"/>
      <c r="K22" s="5"/>
      <c r="L22" s="5"/>
      <c r="M22" s="5"/>
      <c r="N22" s="5"/>
      <c r="O22" s="5"/>
      <c r="P22" s="5"/>
      <c r="Q22" s="5"/>
      <c r="R22" s="12">
        <f t="shared" si="1"/>
        <v>750000</v>
      </c>
      <c r="S22" s="12">
        <f t="shared" si="0"/>
        <v>750000</v>
      </c>
      <c r="T22" s="5"/>
      <c r="U22" s="5"/>
      <c r="V22" s="5"/>
      <c r="W22" s="5"/>
      <c r="X22" s="23">
        <v>500</v>
      </c>
      <c r="Y22" s="38">
        <v>500000</v>
      </c>
      <c r="Z22" s="38">
        <f>400*1000</f>
        <v>400000</v>
      </c>
      <c r="AA22" s="26">
        <f>Y22+Z22</f>
        <v>900000</v>
      </c>
    </row>
    <row r="23" spans="2:27" ht="37" customHeight="1" x14ac:dyDescent="0.3">
      <c r="B23" s="80" t="s">
        <v>41</v>
      </c>
      <c r="C23" s="81"/>
      <c r="D23" s="68">
        <f>SUM(D19:D22)</f>
        <v>1389050</v>
      </c>
      <c r="E23" s="68">
        <f>SUM(E19:E22)</f>
        <v>1872600</v>
      </c>
      <c r="F23" s="68">
        <f>SUM(F19:F22)</f>
        <v>1617050</v>
      </c>
      <c r="G23" s="68">
        <f>SUM(G17:G22)</f>
        <v>2449000</v>
      </c>
      <c r="H23" s="68">
        <f>SUM(H17:H22)</f>
        <v>2958000</v>
      </c>
      <c r="I23" s="68">
        <f>SUM(I17:I22)</f>
        <v>2700000</v>
      </c>
      <c r="J23" s="5"/>
      <c r="K23" s="5"/>
      <c r="L23" s="5"/>
      <c r="M23" s="5"/>
      <c r="N23" s="5"/>
      <c r="O23" s="5"/>
      <c r="P23" s="60" t="s">
        <v>37</v>
      </c>
      <c r="Q23" s="61"/>
      <c r="R23" s="62">
        <f>SUM(R17:R22)</f>
        <v>7221700</v>
      </c>
      <c r="S23" s="62">
        <f>SUM(S17:S22)</f>
        <v>8107000</v>
      </c>
      <c r="T23" s="63">
        <f>S23-R23</f>
        <v>885300</v>
      </c>
      <c r="U23" s="5"/>
      <c r="V23" s="5"/>
      <c r="W23" s="5"/>
      <c r="X23" s="5"/>
      <c r="Y23" s="5"/>
    </row>
    <row r="24" spans="2:27" ht="25" customHeight="1" x14ac:dyDescent="0.3">
      <c r="B24" s="102" t="s">
        <v>36</v>
      </c>
      <c r="C24" s="103"/>
      <c r="D24" s="104">
        <f t="shared" ref="D24:I24" si="2">10%*D23</f>
        <v>138905</v>
      </c>
      <c r="E24" s="104">
        <f t="shared" si="2"/>
        <v>187260</v>
      </c>
      <c r="F24" s="104">
        <f t="shared" si="2"/>
        <v>161705</v>
      </c>
      <c r="G24" s="104">
        <f t="shared" si="2"/>
        <v>244900</v>
      </c>
      <c r="H24" s="104">
        <f t="shared" si="2"/>
        <v>295800</v>
      </c>
      <c r="I24" s="104">
        <f t="shared" si="2"/>
        <v>270000</v>
      </c>
      <c r="J24" s="5"/>
      <c r="K24" s="5"/>
      <c r="L24" s="5"/>
      <c r="M24" s="5"/>
      <c r="N24" s="5"/>
      <c r="O24" s="5"/>
      <c r="P24" s="5"/>
      <c r="Q24" s="5"/>
      <c r="R24" s="12">
        <f>R14+R15+R17+R19+R20+R21+R22</f>
        <v>50761235</v>
      </c>
      <c r="S24" s="12">
        <f>S14+S15+S17+S19+S20+S21+S22</f>
        <v>54791035</v>
      </c>
      <c r="T24" s="12">
        <f>S24-R24</f>
        <v>4029800</v>
      </c>
      <c r="U24" s="5"/>
      <c r="V24" s="5"/>
      <c r="W24" s="5"/>
      <c r="X24" s="5"/>
      <c r="Y24" s="5"/>
    </row>
    <row r="25" spans="2:27" ht="37" customHeight="1" x14ac:dyDescent="0.3">
      <c r="B25" s="80" t="s">
        <v>42</v>
      </c>
      <c r="C25" s="81"/>
      <c r="D25" s="69">
        <f t="shared" ref="D25:I25" si="3">SUM(D23:D24)</f>
        <v>1527955</v>
      </c>
      <c r="E25" s="69">
        <f t="shared" si="3"/>
        <v>2059860</v>
      </c>
      <c r="F25" s="69">
        <f t="shared" si="3"/>
        <v>1778755</v>
      </c>
      <c r="G25" s="68">
        <f t="shared" si="3"/>
        <v>2693900</v>
      </c>
      <c r="H25" s="68">
        <f t="shared" si="3"/>
        <v>3253800</v>
      </c>
      <c r="I25" s="68">
        <f t="shared" si="3"/>
        <v>2970000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7" ht="25" customHeight="1" x14ac:dyDescent="0.3">
      <c r="B26" s="83" t="s">
        <v>23</v>
      </c>
      <c r="C26" s="84"/>
      <c r="D26" s="71">
        <f>D25+D18</f>
        <v>12864352</v>
      </c>
      <c r="E26" s="71">
        <f>E25+E18</f>
        <v>22668998</v>
      </c>
      <c r="F26" s="71">
        <f>F25+F18</f>
        <v>15715755</v>
      </c>
      <c r="G26" s="72">
        <f>G25+G16</f>
        <v>13994797</v>
      </c>
      <c r="H26" s="72">
        <f>H25+H16</f>
        <v>25355938</v>
      </c>
      <c r="I26" s="72">
        <f>I25+I16</f>
        <v>16251000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0" t="s">
        <v>21</v>
      </c>
      <c r="Y26" s="32"/>
      <c r="Z26" s="1"/>
    </row>
    <row r="27" spans="2:27" ht="43" customHeight="1" x14ac:dyDescent="0.3">
      <c r="D27" s="123" t="s">
        <v>43</v>
      </c>
      <c r="E27" s="124"/>
      <c r="F27" s="74">
        <f>D26+E26+F26</f>
        <v>51249105</v>
      </c>
      <c r="G27" s="125" t="s">
        <v>44</v>
      </c>
      <c r="H27" s="126"/>
      <c r="I27" s="73">
        <f>G26+H26+I26</f>
        <v>55601735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0"/>
      <c r="Y27" s="32"/>
      <c r="Z27" s="1"/>
    </row>
    <row r="28" spans="2:27" ht="25" customHeight="1" thickBot="1" x14ac:dyDescent="0.35">
      <c r="F28" s="70"/>
      <c r="I28" s="5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0"/>
      <c r="Y28" s="32"/>
      <c r="Z28" s="1"/>
    </row>
    <row r="29" spans="2:27" ht="21" x14ac:dyDescent="0.3">
      <c r="B29" s="105" t="s">
        <v>10</v>
      </c>
      <c r="C29" s="106"/>
      <c r="D29" s="120" t="s">
        <v>46</v>
      </c>
      <c r="E29" s="120"/>
      <c r="F29" s="120"/>
      <c r="G29" s="120"/>
      <c r="H29" s="120"/>
      <c r="I29" s="12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1" t="s">
        <v>30</v>
      </c>
      <c r="Y29" s="32">
        <f>D23+E23+F23</f>
        <v>4878700</v>
      </c>
      <c r="Z29" s="1"/>
    </row>
    <row r="30" spans="2:27" ht="21" customHeight="1" x14ac:dyDescent="0.3">
      <c r="B30" s="107"/>
      <c r="C30" s="82"/>
      <c r="D30" s="82" t="s">
        <v>50</v>
      </c>
      <c r="E30" s="82"/>
      <c r="F30" s="82"/>
      <c r="G30" s="113" t="s">
        <v>51</v>
      </c>
      <c r="H30" s="113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1"/>
      <c r="Y30" s="32"/>
      <c r="Z30" s="1"/>
    </row>
    <row r="31" spans="2:27" ht="37.5" thickBot="1" x14ac:dyDescent="0.35">
      <c r="B31" s="108"/>
      <c r="C31" s="109"/>
      <c r="D31" s="118" t="s">
        <v>47</v>
      </c>
      <c r="E31" s="117" t="s">
        <v>48</v>
      </c>
      <c r="F31" s="117" t="s">
        <v>49</v>
      </c>
      <c r="G31" s="118" t="s">
        <v>47</v>
      </c>
      <c r="H31" s="117" t="s">
        <v>48</v>
      </c>
      <c r="I31" s="119" t="s">
        <v>49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1"/>
      <c r="Y31" s="32"/>
      <c r="Z31" s="1"/>
    </row>
    <row r="32" spans="2:27" ht="25" customHeight="1" x14ac:dyDescent="0.3">
      <c r="B32" s="114" t="s">
        <v>46</v>
      </c>
      <c r="C32" s="115"/>
      <c r="D32" s="127">
        <v>365</v>
      </c>
      <c r="E32" s="128">
        <v>3500</v>
      </c>
      <c r="F32" s="129">
        <f>D32*E32</f>
        <v>1277500</v>
      </c>
      <c r="G32" s="130">
        <v>365</v>
      </c>
      <c r="H32" s="116">
        <v>0</v>
      </c>
      <c r="I32" s="116">
        <v>2500000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2" t="s">
        <v>31</v>
      </c>
      <c r="Y32" s="32">
        <f>G23+H23+I23</f>
        <v>8107000</v>
      </c>
      <c r="Z32" s="1"/>
    </row>
    <row r="33" spans="2:27" ht="41" customHeight="1" x14ac:dyDescent="0.3">
      <c r="D33" s="56"/>
      <c r="E33" s="56"/>
      <c r="F33" s="54" t="s">
        <v>0</v>
      </c>
      <c r="G33" s="125" t="s">
        <v>52</v>
      </c>
      <c r="H33" s="126"/>
      <c r="I33" s="71">
        <f>I32</f>
        <v>2500000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0"/>
      <c r="Y33" s="32"/>
      <c r="Z33" s="41"/>
    </row>
    <row r="34" spans="2:27" ht="25" customHeight="1" x14ac:dyDescent="0.3">
      <c r="D34" s="56"/>
      <c r="E34" s="56"/>
      <c r="F34" s="52" t="s">
        <v>0</v>
      </c>
      <c r="G34" s="53"/>
      <c r="H34" s="53"/>
      <c r="J34" s="5"/>
      <c r="K34" s="5"/>
      <c r="L34" s="5"/>
      <c r="M34" s="5"/>
      <c r="N34" s="5"/>
      <c r="O34" s="5"/>
      <c r="P34" s="59" t="s">
        <v>0</v>
      </c>
      <c r="Q34" s="5"/>
      <c r="S34" s="5"/>
      <c r="T34" s="58">
        <f>I36</f>
        <v>58101735</v>
      </c>
      <c r="U34" s="5"/>
      <c r="V34" s="5"/>
      <c r="W34" s="5"/>
      <c r="X34" s="40"/>
      <c r="Y34" s="32"/>
      <c r="Z34" s="41"/>
    </row>
    <row r="35" spans="2:27" ht="25" customHeight="1" x14ac:dyDescent="0.3">
      <c r="B35" s="132" t="s">
        <v>59</v>
      </c>
      <c r="D35" s="56"/>
      <c r="E35" s="56"/>
      <c r="F35" s="54" t="s">
        <v>0</v>
      </c>
      <c r="G35" s="55"/>
      <c r="H35" s="55"/>
      <c r="I35" s="54" t="s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1" t="s">
        <v>30</v>
      </c>
      <c r="Y35" s="32" t="e">
        <f>#REF!</f>
        <v>#REF!</v>
      </c>
      <c r="Z35" s="41"/>
    </row>
    <row r="36" spans="2:27" ht="21" x14ac:dyDescent="0.3">
      <c r="B36" s="78" t="s">
        <v>58</v>
      </c>
      <c r="C36" s="78"/>
      <c r="D36" s="78"/>
      <c r="E36" s="78"/>
      <c r="F36" s="78"/>
      <c r="G36" s="56"/>
      <c r="I36" s="77">
        <f>I27+I33</f>
        <v>58101735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1" t="s">
        <v>31</v>
      </c>
      <c r="Y36" s="32" t="e">
        <f>#REF!</f>
        <v>#REF!</v>
      </c>
      <c r="Z36" s="41"/>
    </row>
    <row r="37" spans="2:27" ht="21" x14ac:dyDescent="0.3">
      <c r="B37" s="78" t="s">
        <v>53</v>
      </c>
      <c r="C37" s="78"/>
      <c r="D37" s="78"/>
      <c r="E37" s="78"/>
      <c r="F37" s="78"/>
      <c r="G37" s="56"/>
      <c r="H37" s="76"/>
      <c r="I37" s="70">
        <f>F27</f>
        <v>51249105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AA37" s="42" t="e">
        <f>1.1*#REF!</f>
        <v>#REF!</v>
      </c>
    </row>
    <row r="38" spans="2:27" ht="24" x14ac:dyDescent="0.3">
      <c r="B38" s="78" t="s">
        <v>54</v>
      </c>
      <c r="C38" s="78"/>
      <c r="D38" s="78"/>
      <c r="E38" s="78"/>
      <c r="F38" s="78"/>
      <c r="H38" s="76"/>
      <c r="I38" s="131">
        <f>F32</f>
        <v>1277500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7" ht="21" x14ac:dyDescent="0.3">
      <c r="B39" s="78" t="s">
        <v>57</v>
      </c>
      <c r="C39" s="78"/>
      <c r="D39" s="78"/>
      <c r="E39" s="78"/>
      <c r="F39" s="78"/>
      <c r="H39" s="76"/>
      <c r="I39" s="70">
        <f>I36-I37-I38</f>
        <v>5575130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7" ht="15.5" customHeight="1" x14ac:dyDescent="0.3"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7" ht="15.5" customHeight="1" x14ac:dyDescent="0.3">
      <c r="B41" s="10"/>
      <c r="C41" s="11"/>
      <c r="D41" s="12"/>
      <c r="E41" s="12"/>
      <c r="F41" s="12"/>
      <c r="G41" s="12"/>
      <c r="H41" s="12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7" ht="15.5" customHeight="1" x14ac:dyDescent="0.3">
      <c r="B42" s="10"/>
      <c r="C42" s="11"/>
      <c r="D42" s="12"/>
      <c r="E42" s="12"/>
      <c r="F42" s="12"/>
      <c r="G42" s="12"/>
      <c r="H42" s="12"/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7" ht="15.5" customHeight="1" x14ac:dyDescent="0.3">
      <c r="B43" s="10"/>
      <c r="C43" s="11"/>
      <c r="D43" s="12"/>
      <c r="E43" s="12"/>
      <c r="F43" s="12"/>
      <c r="G43" s="12"/>
      <c r="H43" s="12"/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7" ht="15.5" customHeight="1" x14ac:dyDescent="0.3">
      <c r="B44" s="10"/>
      <c r="C44" s="11"/>
      <c r="D44" s="12"/>
      <c r="E44" s="12"/>
      <c r="F44" s="12"/>
      <c r="G44" s="12"/>
      <c r="H44" s="12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7" ht="15.5" customHeight="1" x14ac:dyDescent="0.3">
      <c r="B45" s="10"/>
      <c r="C45" s="11"/>
      <c r="D45" s="12"/>
      <c r="E45" s="12"/>
      <c r="F45" s="12"/>
      <c r="G45" s="12"/>
      <c r="H45" s="12"/>
      <c r="I45" s="1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7" ht="15.5" customHeight="1" x14ac:dyDescent="0.3">
      <c r="B46" s="10"/>
      <c r="C46" s="11"/>
      <c r="D46" s="12"/>
      <c r="E46" s="12"/>
      <c r="F46" s="12"/>
      <c r="G46" s="12"/>
      <c r="H46" s="12"/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7" ht="15.5" customHeight="1" x14ac:dyDescent="0.3">
      <c r="B47" s="10"/>
      <c r="C47" s="11"/>
      <c r="D47" s="12"/>
      <c r="E47" s="12"/>
      <c r="F47" s="12"/>
      <c r="G47" s="12"/>
      <c r="H47" s="12"/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7" ht="15.5" customHeight="1" x14ac:dyDescent="0.3">
      <c r="B48" s="10"/>
      <c r="C48" s="11"/>
      <c r="D48" s="12"/>
      <c r="E48" s="12"/>
      <c r="F48" s="12"/>
      <c r="G48" s="12"/>
      <c r="H48" s="12"/>
      <c r="I48" s="1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5" customHeight="1" x14ac:dyDescent="0.3">
      <c r="B49" s="10"/>
      <c r="C49" s="11"/>
      <c r="D49" s="12"/>
      <c r="E49" s="12"/>
      <c r="F49" s="12"/>
      <c r="G49" s="12"/>
      <c r="H49" s="12"/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5" customHeight="1" x14ac:dyDescent="0.3">
      <c r="B50" s="10"/>
      <c r="C50" s="11"/>
      <c r="D50" s="12"/>
      <c r="E50" s="12"/>
      <c r="F50" s="12"/>
      <c r="G50" s="12"/>
      <c r="H50" s="12"/>
      <c r="I50" s="1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5" customHeight="1" x14ac:dyDescent="0.3">
      <c r="B51" s="10"/>
      <c r="C51" s="11"/>
      <c r="D51" s="12"/>
      <c r="E51" s="12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5" customHeight="1" x14ac:dyDescent="0.3">
      <c r="B52" s="10"/>
      <c r="C52" s="11"/>
      <c r="D52" s="12"/>
      <c r="E52" s="12"/>
      <c r="F52" s="12"/>
      <c r="G52" s="12"/>
      <c r="H52" s="12"/>
      <c r="I52" s="1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5" customHeight="1" x14ac:dyDescent="0.3">
      <c r="B53" s="10"/>
      <c r="C53" s="11"/>
      <c r="D53" s="12"/>
      <c r="E53" s="12"/>
      <c r="F53" s="12"/>
      <c r="G53" s="12"/>
      <c r="H53" s="12"/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5" customHeight="1" x14ac:dyDescent="0.3">
      <c r="B54" s="21"/>
      <c r="C54" s="20" t="s">
        <v>0</v>
      </c>
      <c r="D54" s="18" t="s">
        <v>0</v>
      </c>
      <c r="E54" s="14"/>
      <c r="F54" s="14"/>
      <c r="G54" s="17"/>
      <c r="H54" s="17"/>
      <c r="I54" s="1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5" customHeight="1" x14ac:dyDescent="0.3">
      <c r="B55" s="21"/>
      <c r="C55" s="20"/>
      <c r="D55" s="14"/>
      <c r="E55" s="14"/>
      <c r="F55" s="14"/>
      <c r="G55" s="17"/>
      <c r="H55" s="17"/>
      <c r="I55" s="1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5" customHeight="1" x14ac:dyDescent="0.3">
      <c r="B56" s="50" t="s">
        <v>23</v>
      </c>
      <c r="C56" s="51"/>
      <c r="D56" s="18">
        <v>0</v>
      </c>
      <c r="E56" s="18">
        <v>0</v>
      </c>
      <c r="F56" s="18" t="e">
        <f>F23+#REF!+#REF!</f>
        <v>#REF!</v>
      </c>
      <c r="G56" s="19" t="e">
        <f>G23+#REF!+#REF!</f>
        <v>#REF!</v>
      </c>
      <c r="H56" s="19" t="e">
        <f>H23+#REF!+#REF!</f>
        <v>#REF!</v>
      </c>
      <c r="I56" s="19" t="e">
        <f>I23+#REF!+#REF!</f>
        <v>#REF!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5" customHeight="1" x14ac:dyDescent="0.3">
      <c r="B57" s="10"/>
      <c r="C57" s="11"/>
      <c r="D57" s="43" t="s">
        <v>27</v>
      </c>
      <c r="E57" s="43"/>
      <c r="F57" s="22"/>
      <c r="G57" s="43" t="s">
        <v>28</v>
      </c>
      <c r="H57" s="43"/>
      <c r="I57" s="22" t="e">
        <f>G56+H56+I56</f>
        <v>#REF!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1" x14ac:dyDescent="0.3">
      <c r="A58" s="1"/>
      <c r="D58" s="43" t="s">
        <v>35</v>
      </c>
      <c r="E58" s="43"/>
      <c r="F58" s="49" t="e">
        <f>#REF!+#REF!</f>
        <v>#REF!</v>
      </c>
      <c r="G58" s="25"/>
      <c r="H58" s="27" t="s">
        <v>1</v>
      </c>
      <c r="I58" s="28" t="e">
        <f>I57-F57</f>
        <v>#REF!</v>
      </c>
    </row>
    <row r="59" spans="1:25" ht="15.5" x14ac:dyDescent="0.3">
      <c r="A59" s="1"/>
      <c r="B59" s="10"/>
      <c r="C59" s="11"/>
      <c r="D59" s="12"/>
      <c r="E59" s="12"/>
      <c r="F59" s="12"/>
      <c r="G59" s="12"/>
      <c r="H59" s="12"/>
      <c r="I59" s="33" t="e">
        <f>I58/F57</f>
        <v>#REF!</v>
      </c>
    </row>
    <row r="60" spans="1:25" ht="15.5" x14ac:dyDescent="0.3">
      <c r="A60" s="1"/>
      <c r="B60" s="1"/>
      <c r="C60" s="1"/>
      <c r="D60" s="1"/>
    </row>
    <row r="61" spans="1:25" ht="15.5" x14ac:dyDescent="0.3">
      <c r="A61" s="1"/>
      <c r="B61" s="1"/>
      <c r="C61" s="1"/>
      <c r="D61" s="1"/>
    </row>
    <row r="62" spans="1:25" ht="15.5" x14ac:dyDescent="0.3">
      <c r="A62" s="1"/>
      <c r="B62" s="1"/>
      <c r="C62" s="1"/>
      <c r="D62" s="1"/>
    </row>
    <row r="63" spans="1:25" ht="15.5" x14ac:dyDescent="0.3">
      <c r="A63" s="1"/>
      <c r="B63" s="1"/>
      <c r="C63" s="1"/>
      <c r="D63" s="1"/>
    </row>
    <row r="64" spans="1:25" ht="15.5" x14ac:dyDescent="0.3">
      <c r="A64" s="1"/>
      <c r="B64" s="1"/>
      <c r="C64" s="1"/>
      <c r="D64" s="1"/>
    </row>
    <row r="65" spans="1:4" ht="15.5" x14ac:dyDescent="0.3">
      <c r="A65" s="1"/>
      <c r="B65" s="1"/>
      <c r="C65" s="1"/>
      <c r="D65" s="1"/>
    </row>
    <row r="66" spans="1:4" ht="15.5" x14ac:dyDescent="0.3">
      <c r="A66" s="1"/>
      <c r="B66" s="1"/>
      <c r="C66" s="1"/>
      <c r="D66" s="1"/>
    </row>
    <row r="67" spans="1:4" ht="15.5" x14ac:dyDescent="0.3">
      <c r="A67" s="1"/>
      <c r="B67" s="1"/>
      <c r="C67" s="1"/>
      <c r="D67" s="1"/>
    </row>
    <row r="68" spans="1:4" ht="15.5" x14ac:dyDescent="0.3">
      <c r="A68" s="1"/>
      <c r="B68" s="1"/>
      <c r="C68" s="1"/>
      <c r="D68" s="1"/>
    </row>
  </sheetData>
  <mergeCells count="24">
    <mergeCell ref="D29:I29"/>
    <mergeCell ref="B29:C31"/>
    <mergeCell ref="X17:AA17"/>
    <mergeCell ref="B23:C23"/>
    <mergeCell ref="D8:F9"/>
    <mergeCell ref="G8:I9"/>
    <mergeCell ref="B18:C18"/>
    <mergeCell ref="B16:C16"/>
    <mergeCell ref="D10:I10"/>
    <mergeCell ref="B8:C10"/>
    <mergeCell ref="B38:F38"/>
    <mergeCell ref="B39:F39"/>
    <mergeCell ref="G33:H33"/>
    <mergeCell ref="B36:F36"/>
    <mergeCell ref="B6:I6"/>
    <mergeCell ref="B37:F37"/>
    <mergeCell ref="D30:F30"/>
    <mergeCell ref="G30:I30"/>
    <mergeCell ref="B32:C32"/>
    <mergeCell ref="B25:C25"/>
    <mergeCell ref="B26:C26"/>
    <mergeCell ref="B24:C24"/>
    <mergeCell ref="D27:E27"/>
    <mergeCell ref="G27:H27"/>
  </mergeCells>
  <pageMargins left="1.69" right="0.39" top="0.75" bottom="0.54" header="0.16" footer="0.3"/>
  <pageSetup scale="5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workbookViewId="0">
      <selection activeCell="D6" sqref="D6"/>
    </sheetView>
  </sheetViews>
  <sheetFormatPr defaultRowHeight="13" x14ac:dyDescent="0.3"/>
  <cols>
    <col min="3" max="3" width="34.59765625" bestFit="1" customWidth="1"/>
    <col min="4" max="5" width="10.3984375" bestFit="1" customWidth="1"/>
    <col min="6" max="6" width="10.296875" bestFit="1" customWidth="1"/>
  </cols>
  <sheetData>
    <row r="4" spans="3:6" x14ac:dyDescent="0.3">
      <c r="C4" s="4" t="s">
        <v>10</v>
      </c>
      <c r="D4" s="2" t="s">
        <v>2</v>
      </c>
      <c r="E4" s="2" t="s">
        <v>3</v>
      </c>
      <c r="F4" s="2" t="s">
        <v>4</v>
      </c>
    </row>
    <row r="5" spans="3:6" x14ac:dyDescent="0.3">
      <c r="C5" t="s">
        <v>5</v>
      </c>
      <c r="D5" s="3">
        <v>3600000</v>
      </c>
      <c r="E5" s="3">
        <v>3400000</v>
      </c>
      <c r="F5" s="3">
        <v>200000</v>
      </c>
    </row>
    <row r="6" spans="3:6" x14ac:dyDescent="0.3">
      <c r="C6" t="s">
        <v>6</v>
      </c>
      <c r="D6" s="3">
        <v>2000000</v>
      </c>
      <c r="E6" s="3">
        <v>1800000</v>
      </c>
      <c r="F6" s="3">
        <v>200000</v>
      </c>
    </row>
    <row r="7" spans="3:6" x14ac:dyDescent="0.3">
      <c r="C7" t="s">
        <v>7</v>
      </c>
      <c r="D7" s="3">
        <v>619800.00000000012</v>
      </c>
      <c r="E7" s="3">
        <v>588810.00000000012</v>
      </c>
      <c r="F7" s="3">
        <v>30990</v>
      </c>
    </row>
    <row r="8" spans="3:6" x14ac:dyDescent="0.3">
      <c r="C8" t="s">
        <v>8</v>
      </c>
      <c r="D8" s="3">
        <v>1400000</v>
      </c>
      <c r="E8" s="3">
        <v>1000000</v>
      </c>
      <c r="F8" s="3">
        <v>400000</v>
      </c>
    </row>
    <row r="9" spans="3:6" x14ac:dyDescent="0.3">
      <c r="C9" t="s">
        <v>9</v>
      </c>
      <c r="D9" s="3">
        <v>1200000</v>
      </c>
      <c r="E9" s="3">
        <v>1000000</v>
      </c>
      <c r="F9" s="3">
        <v>200000</v>
      </c>
    </row>
    <row r="10" spans="3:6" x14ac:dyDescent="0.3">
      <c r="D10" s="2"/>
      <c r="E10" s="2"/>
      <c r="F10" s="2"/>
    </row>
    <row r="11" spans="3:6" x14ac:dyDescent="0.3">
      <c r="D11" s="3">
        <v>8819800</v>
      </c>
      <c r="E11" s="3">
        <v>7788810</v>
      </c>
      <c r="F11" s="3">
        <v>1030990</v>
      </c>
    </row>
    <row r="12" spans="3:6" x14ac:dyDescent="0.3">
      <c r="F12">
        <v>0.13236810244440422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 ANALYSIS</vt:lpstr>
      <vt:lpstr>Sheet1</vt:lpstr>
      <vt:lpstr>'REVENUE ANALYSIS'!Print_Area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BARU INV COMBI.xlsx</dc:title>
  <dc:creator>PC Manifes</dc:creator>
  <cp:lastModifiedBy>Andi Burhan</cp:lastModifiedBy>
  <cp:lastPrinted>2021-08-12T02:31:34Z</cp:lastPrinted>
  <dcterms:created xsi:type="dcterms:W3CDTF">2021-05-25T01:30:51Z</dcterms:created>
  <dcterms:modified xsi:type="dcterms:W3CDTF">2021-08-12T03:29:10Z</dcterms:modified>
</cp:coreProperties>
</file>