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eting Mingguan Pengelola\8. Agustus 2021\230821\"/>
    </mc:Choice>
  </mc:AlternateContent>
  <bookViews>
    <workbookView xWindow="0" yWindow="0" windowWidth="16815" windowHeight="7755" activeTab="2"/>
  </bookViews>
  <sheets>
    <sheet name="CGK" sheetId="1" r:id="rId1"/>
    <sheet name="Hlp" sheetId="2" r:id="rId2"/>
    <sheet name="Rekap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2" l="1"/>
  <c r="G61" i="2"/>
  <c r="G60" i="2"/>
  <c r="H31" i="2"/>
  <c r="H30" i="2"/>
  <c r="H24" i="2"/>
  <c r="H21" i="2"/>
  <c r="H16" i="2"/>
  <c r="H11" i="2"/>
  <c r="H7" i="2"/>
  <c r="D10" i="3" l="1"/>
  <c r="G50" i="2"/>
  <c r="G51" i="2"/>
  <c r="G52" i="2"/>
  <c r="G53" i="2"/>
  <c r="G54" i="2"/>
  <c r="G55" i="2"/>
  <c r="G56" i="2"/>
  <c r="G49" i="2"/>
  <c r="F52" i="2"/>
  <c r="G41" i="2"/>
  <c r="G42" i="2"/>
  <c r="G44" i="2"/>
  <c r="G45" i="2"/>
  <c r="G46" i="2"/>
  <c r="G40" i="2"/>
  <c r="G34" i="2"/>
  <c r="G35" i="2"/>
  <c r="G38" i="2" s="1"/>
  <c r="F7" i="3" s="1"/>
  <c r="G36" i="2"/>
  <c r="G37" i="2"/>
  <c r="G33" i="2"/>
  <c r="F43" i="2"/>
  <c r="G43" i="2" s="1"/>
  <c r="G57" i="2" l="1"/>
  <c r="F9" i="3" s="1"/>
  <c r="H9" i="3" s="1"/>
  <c r="I9" i="3" s="1"/>
  <c r="G63" i="2"/>
  <c r="G47" i="2"/>
  <c r="E6" i="3"/>
  <c r="E5" i="3"/>
  <c r="E7" i="3"/>
  <c r="E8" i="3"/>
  <c r="E9" i="3"/>
  <c r="H7" i="3"/>
  <c r="I7" i="3" s="1"/>
  <c r="F8" i="3" l="1"/>
  <c r="H8" i="3" s="1"/>
  <c r="I8" i="3" s="1"/>
  <c r="G62" i="2"/>
  <c r="G64" i="2" s="1"/>
  <c r="E10" i="3"/>
  <c r="G7" i="2"/>
  <c r="G26" i="2"/>
  <c r="G27" i="2"/>
  <c r="G28" i="2"/>
  <c r="G29" i="2"/>
  <c r="G30" i="2"/>
  <c r="F23" i="2"/>
  <c r="G23" i="2" s="1"/>
  <c r="F21" i="2"/>
  <c r="G21" i="2" s="1"/>
  <c r="F18" i="2"/>
  <c r="G18" i="2" s="1"/>
  <c r="F14" i="2"/>
  <c r="G14" i="2" s="1"/>
  <c r="F15" i="2"/>
  <c r="G15" i="2" s="1"/>
  <c r="F10" i="2"/>
  <c r="G10" i="2" s="1"/>
  <c r="F9" i="2"/>
  <c r="G9" i="2" s="1"/>
  <c r="F6" i="2"/>
  <c r="G6" i="2" s="1"/>
  <c r="F5" i="2"/>
  <c r="G5" i="2" s="1"/>
  <c r="F4" i="2"/>
  <c r="G4" i="2" s="1"/>
  <c r="H54" i="1"/>
  <c r="I54" i="1" s="1"/>
  <c r="H53" i="1"/>
  <c r="I53" i="1" s="1"/>
  <c r="H52" i="1"/>
  <c r="I52" i="1" s="1"/>
  <c r="H50" i="1"/>
  <c r="I50" i="1" s="1"/>
  <c r="H49" i="1"/>
  <c r="I49" i="1" s="1"/>
  <c r="H47" i="1"/>
  <c r="I47" i="1" s="1"/>
  <c r="H46" i="1"/>
  <c r="I46" i="1" s="1"/>
  <c r="H44" i="1"/>
  <c r="I44" i="1" s="1"/>
  <c r="H43" i="1"/>
  <c r="I43" i="1" s="1"/>
  <c r="H42" i="1"/>
  <c r="H41" i="1"/>
  <c r="I41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0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I16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H7" i="1"/>
  <c r="I7" i="1" s="1"/>
  <c r="H6" i="1"/>
  <c r="I6" i="1" s="1"/>
  <c r="H5" i="1"/>
  <c r="I5" i="1" s="1"/>
  <c r="I18" i="1"/>
  <c r="I20" i="1"/>
  <c r="I22" i="1"/>
  <c r="I30" i="1"/>
  <c r="I31" i="1"/>
  <c r="I42" i="1"/>
  <c r="F13" i="2" l="1"/>
  <c r="G13" i="2" s="1"/>
  <c r="F11" i="2"/>
  <c r="G9" i="1"/>
  <c r="I9" i="1" s="1"/>
  <c r="I55" i="1" s="1"/>
  <c r="F5" i="3" l="1"/>
  <c r="I69" i="1"/>
  <c r="H5" i="3"/>
  <c r="I5" i="3" s="1"/>
  <c r="F16" i="2"/>
  <c r="G11" i="2"/>
  <c r="G16" i="2" l="1"/>
  <c r="F19" i="2"/>
  <c r="G19" i="2" s="1"/>
  <c r="F24" i="2"/>
  <c r="G24" i="2" s="1"/>
  <c r="G31" i="2" l="1"/>
  <c r="F6" i="3" s="1"/>
  <c r="H6" i="3" l="1"/>
  <c r="F10" i="3"/>
  <c r="G6" i="3" s="1"/>
  <c r="H10" i="3" l="1"/>
  <c r="I10" i="3" s="1"/>
  <c r="I6" i="3"/>
  <c r="G5" i="3"/>
  <c r="G7" i="3"/>
  <c r="G8" i="3"/>
  <c r="G9" i="3"/>
  <c r="G10" i="3" l="1"/>
</calcChain>
</file>

<file path=xl/sharedStrings.xml><?xml version="1.0" encoding="utf-8"?>
<sst xmlns="http://schemas.openxmlformats.org/spreadsheetml/2006/main" count="285" uniqueCount="164">
  <si>
    <t>No.</t>
  </si>
  <si>
    <t>Jumlah</t>
  </si>
  <si>
    <t>Keterangan</t>
  </si>
  <si>
    <t>ukuran</t>
  </si>
  <si>
    <t>Liaison officer</t>
  </si>
  <si>
    <t>Continues form</t>
  </si>
  <si>
    <t>4 box</t>
  </si>
  <si>
    <t>KERTAS</t>
  </si>
  <si>
    <t>A4</t>
  </si>
  <si>
    <t>8 RIM</t>
  </si>
  <si>
    <t>FORM OPS</t>
  </si>
  <si>
    <t>PAPAN JALAN</t>
  </si>
  <si>
    <t>4 PCS</t>
  </si>
  <si>
    <t xml:space="preserve">FREIGHTER CARDIG </t>
  </si>
  <si>
    <t>SPIDOL</t>
  </si>
  <si>
    <t>ISI STEPLES</t>
  </si>
  <si>
    <t>PERMANENT</t>
  </si>
  <si>
    <t>BESAR</t>
  </si>
  <si>
    <t>KECIL</t>
  </si>
  <si>
    <t>5 BOX</t>
  </si>
  <si>
    <t>DOKUMENT UNTUK AIRLINES,RA.APK,KASIR BDL</t>
  </si>
  <si>
    <t>4 PLAY/1/2</t>
  </si>
  <si>
    <t>3 BOX</t>
  </si>
  <si>
    <t>ACCEPTANCE PRINT OUT BTB</t>
  </si>
  <si>
    <t>PENULISAN ULD TEKS</t>
  </si>
  <si>
    <t>SPLIT DOKUMENT TO AIRLINES DAN APK</t>
  </si>
  <si>
    <t>INTERNASIONAL</t>
  </si>
  <si>
    <t>LAKBAN</t>
  </si>
  <si>
    <t>PLASTIK WRAP</t>
  </si>
  <si>
    <t>CONTINUES FORM</t>
  </si>
  <si>
    <t>BINDER CLIP</t>
  </si>
  <si>
    <t>LOGBOOK</t>
  </si>
  <si>
    <t>ISI STREPLES</t>
  </si>
  <si>
    <t>STICKY NOTE</t>
  </si>
  <si>
    <t>MAP COKLAT</t>
  </si>
  <si>
    <t>MAP BENING</t>
  </si>
  <si>
    <t>PENGHAPUS WHITEBOARD</t>
  </si>
  <si>
    <t>4 BOX</t>
  </si>
  <si>
    <t>35 ROLL</t>
  </si>
  <si>
    <t>NON PERMANENT</t>
  </si>
  <si>
    <t>NO 105</t>
  </si>
  <si>
    <t>NO 107</t>
  </si>
  <si>
    <t>1 BOX</t>
  </si>
  <si>
    <t>DOKUMENT</t>
  </si>
  <si>
    <t>BENING</t>
  </si>
  <si>
    <t>COKLAT</t>
  </si>
  <si>
    <t>20 ROLL</t>
  </si>
  <si>
    <t>2 PCS</t>
  </si>
  <si>
    <t>DOKUMENT AIRLINES</t>
  </si>
  <si>
    <t>UNTUK KARGO EXPORT DAN IMPORT (PERIKSA FISIK)</t>
  </si>
  <si>
    <t>UNTUK KEAGENAN MENINDO</t>
  </si>
  <si>
    <t>4 PLY/ 1/2</t>
  </si>
  <si>
    <t>PRINT OUT BTB</t>
  </si>
  <si>
    <t>PLP DIGUDANG ASAL UNTUK ISI SEGEL, PERIKSA FISIK</t>
  </si>
  <si>
    <t>SPIDOL HITAM</t>
  </si>
  <si>
    <t>DOKUMENT EXIM</t>
  </si>
  <si>
    <t>5 PCS</t>
  </si>
  <si>
    <t>PENULISAN PENGAMBILAN DOKUMENT AIRLINES</t>
  </si>
  <si>
    <t>SPLIT DOKUMENT TO AIRLINES</t>
  </si>
  <si>
    <t>CATATAN PENTING</t>
  </si>
  <si>
    <t>1 LUSIN</t>
  </si>
  <si>
    <t>DOK. BORTAS EXPORT</t>
  </si>
  <si>
    <t>DOKUMENT PLP</t>
  </si>
  <si>
    <t>SEKALI PERMINTAAN</t>
  </si>
  <si>
    <t xml:space="preserve">AVSEC </t>
  </si>
  <si>
    <t xml:space="preserve">KERTAS </t>
  </si>
  <si>
    <t>1 RIM</t>
  </si>
  <si>
    <t>SURAT PERIJINAN</t>
  </si>
  <si>
    <t>10 PCS</t>
  </si>
  <si>
    <t>REPORT OPERASIONAL</t>
  </si>
  <si>
    <t>ISI STERPLES</t>
  </si>
  <si>
    <t>SPLIT DOKUMEN</t>
  </si>
  <si>
    <t>BUSSINES FILE FOLIO</t>
  </si>
  <si>
    <t>DOK. PAM,PLN,ABSENSI</t>
  </si>
  <si>
    <t>PENGGARIS</t>
  </si>
  <si>
    <t>30 CM</t>
  </si>
  <si>
    <t>6 PCS</t>
  </si>
  <si>
    <t>3 PLASTIK, 3 BESI</t>
  </si>
  <si>
    <t>1 PCS</t>
  </si>
  <si>
    <t>FINANCE</t>
  </si>
  <si>
    <t>HIJAU</t>
  </si>
  <si>
    <t>KUNING</t>
  </si>
  <si>
    <t>PUTIH</t>
  </si>
  <si>
    <t>3 RIM</t>
  </si>
  <si>
    <t xml:space="preserve">PRINT DOKUMENT </t>
  </si>
  <si>
    <t>MATERAI</t>
  </si>
  <si>
    <t>10 RIBU</t>
  </si>
  <si>
    <t>50 PCS</t>
  </si>
  <si>
    <t>TANDA TANGAN CEK</t>
  </si>
  <si>
    <t>KASIR BAWAH</t>
  </si>
  <si>
    <t>5 RIM</t>
  </si>
  <si>
    <t>8 BOX</t>
  </si>
  <si>
    <t>CF K4 W/4 PLY</t>
  </si>
  <si>
    <t>UNTUK DOKUMENT</t>
  </si>
  <si>
    <t>DOKUMENT OPERASIONAL</t>
  </si>
  <si>
    <t>REVENUE</t>
  </si>
  <si>
    <t>ODNER</t>
  </si>
  <si>
    <t>FOLIO</t>
  </si>
  <si>
    <t>2 PLY / 9,5 X 11 INC</t>
  </si>
  <si>
    <t>HRD</t>
  </si>
  <si>
    <t>FILING DOKUMENT</t>
  </si>
  <si>
    <t>MP COKLAT</t>
  </si>
  <si>
    <t>3 LSN</t>
  </si>
  <si>
    <t>2 LSN</t>
  </si>
  <si>
    <t>KEBUTUHAN WAJIB ATK CGK/BULAN</t>
  </si>
  <si>
    <t>CHECKER LION PARCEL</t>
  </si>
  <si>
    <t>Harga</t>
  </si>
  <si>
    <t>total</t>
  </si>
  <si>
    <t>Qty</t>
  </si>
  <si>
    <t>4 ply/full</t>
  </si>
  <si>
    <t>KEBUTUHAN WAJIB ATK HLP/BULAN</t>
  </si>
  <si>
    <t>KASIR</t>
  </si>
  <si>
    <t>OPS. GUDANG</t>
  </si>
  <si>
    <t>ACCOUNTING &amp; TAX</t>
  </si>
  <si>
    <t>ASSET &amp; PROPERTI</t>
  </si>
  <si>
    <t>Kertas A4</t>
  </si>
  <si>
    <t>Materai</t>
  </si>
  <si>
    <t>Lem kertas</t>
  </si>
  <si>
    <t>Isi streples</t>
  </si>
  <si>
    <t>CF 2ply full</t>
  </si>
  <si>
    <t>Lakban Bening</t>
  </si>
  <si>
    <t>Lakban coklat</t>
  </si>
  <si>
    <t>Odner</t>
  </si>
  <si>
    <t>GGD</t>
  </si>
  <si>
    <t>Map Bening</t>
  </si>
  <si>
    <t>Isi Streples</t>
  </si>
  <si>
    <t>Mite</t>
  </si>
  <si>
    <t>Benang karung</t>
  </si>
  <si>
    <t>Spidol Permanen</t>
  </si>
  <si>
    <t>Amplop</t>
  </si>
  <si>
    <t>Lakban Coklat</t>
  </si>
  <si>
    <t>Map bening</t>
  </si>
  <si>
    <t>APK</t>
  </si>
  <si>
    <t>HLP</t>
  </si>
  <si>
    <t>CGK</t>
  </si>
  <si>
    <t>September 2021</t>
  </si>
  <si>
    <t>Agustus 2021</t>
  </si>
  <si>
    <t>MITE</t>
  </si>
  <si>
    <t>Lokasi</t>
  </si>
  <si>
    <t>OPS</t>
  </si>
  <si>
    <t>ASET</t>
  </si>
  <si>
    <t>ACC&amp;TAX</t>
  </si>
  <si>
    <t>GUDANG HALIM</t>
  </si>
  <si>
    <t>GRAHA</t>
  </si>
  <si>
    <t>NOMINAL</t>
  </si>
  <si>
    <t>PEMBELIAN AGUSTUS</t>
  </si>
  <si>
    <t>Prosentase selisih</t>
  </si>
  <si>
    <t>Jenis ATK</t>
  </si>
  <si>
    <t>Station</t>
  </si>
  <si>
    <t>Wrapping</t>
  </si>
  <si>
    <t>Periode Permintaan ATK</t>
  </si>
  <si>
    <t>Selisih</t>
  </si>
  <si>
    <t>ada revisi A4</t>
  </si>
  <si>
    <t>ada revisi A4 dan plastik wrapping</t>
  </si>
  <si>
    <t>PERMINTAAN SEPTEMBER</t>
  </si>
  <si>
    <t>Divisi</t>
  </si>
  <si>
    <t>LO</t>
  </si>
  <si>
    <t>CARDIG</t>
  </si>
  <si>
    <t>EXIM</t>
  </si>
  <si>
    <t>AVSEC</t>
  </si>
  <si>
    <t>REVENUE (KASIR)</t>
  </si>
  <si>
    <t>REVENUE (PENAGIHAN)</t>
  </si>
  <si>
    <t>KONKLUSI</t>
  </si>
  <si>
    <t xml:space="preserve">Terdapat kenaikan permintaan dari masing2 Unit, namun dalam pemakaiannya pada Unit MITE dan APK, bisa lebih dari 1 bulan. Untuk unit lain, permintaan sudah sesuai dengan estimasi pemakaian.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</si>
</sst>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/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2" fillId="0" borderId="1" xfId="1" applyNumberFormat="1" applyFont="1" applyBorder="1"/>
    <xf numFmtId="0" fontId="2" fillId="4" borderId="0" xfId="0" applyFont="1" applyFill="1"/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64" fontId="2" fillId="3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/>
    </xf>
    <xf numFmtId="164" fontId="7" fillId="0" borderId="0" xfId="1" applyNumberFormat="1" applyFont="1"/>
    <xf numFmtId="164" fontId="6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8" fillId="2" borderId="0" xfId="1" applyNumberFormat="1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1" fillId="0" borderId="0" xfId="0" applyFont="1" applyAlignment="1"/>
    <xf numFmtId="164" fontId="11" fillId="0" borderId="0" xfId="1" applyNumberFormat="1" applyFont="1" applyAlignment="1"/>
    <xf numFmtId="164" fontId="0" fillId="2" borderId="1" xfId="1" applyNumberFormat="1" applyFont="1" applyFill="1" applyBorder="1"/>
    <xf numFmtId="164" fontId="0" fillId="3" borderId="1" xfId="1" applyNumberFormat="1" applyFont="1" applyFill="1" applyBorder="1" applyAlignment="1"/>
    <xf numFmtId="164" fontId="0" fillId="2" borderId="1" xfId="1" applyNumberFormat="1" applyFont="1" applyFill="1" applyBorder="1" applyAlignment="1"/>
    <xf numFmtId="164" fontId="9" fillId="2" borderId="1" xfId="1" applyNumberFormat="1" applyFont="1" applyFill="1" applyBorder="1"/>
    <xf numFmtId="164" fontId="0" fillId="5" borderId="0" xfId="1" applyNumberFormat="1" applyFont="1" applyFill="1"/>
    <xf numFmtId="164" fontId="0" fillId="0" borderId="0" xfId="1" applyNumberFormat="1" applyFont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8" fillId="2" borderId="1" xfId="1" applyNumberFormat="1" applyFont="1" applyFill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0" fillId="0" borderId="10" xfId="0" applyFont="1" applyBorder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4" fontId="0" fillId="0" borderId="5" xfId="1" applyNumberFormat="1" applyFont="1" applyBorder="1"/>
    <xf numFmtId="10" fontId="0" fillId="0" borderId="6" xfId="2" applyNumberFormat="1" applyFont="1" applyBorder="1"/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164" fontId="0" fillId="0" borderId="7" xfId="1" applyNumberFormat="1" applyFont="1" applyBorder="1"/>
    <xf numFmtId="10" fontId="0" fillId="0" borderId="8" xfId="2" applyNumberFormat="1" applyFont="1" applyBorder="1"/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164" fontId="0" fillId="0" borderId="9" xfId="1" applyNumberFormat="1" applyFont="1" applyBorder="1"/>
    <xf numFmtId="0" fontId="10" fillId="0" borderId="15" xfId="0" applyFont="1" applyBorder="1" applyAlignment="1">
      <alignment horizontal="center" vertical="center"/>
    </xf>
    <xf numFmtId="164" fontId="10" fillId="0" borderId="10" xfId="1" applyNumberFormat="1" applyFont="1" applyBorder="1"/>
    <xf numFmtId="10" fontId="10" fillId="0" borderId="11" xfId="2" applyNumberFormat="1" applyFont="1" applyBorder="1"/>
    <xf numFmtId="0" fontId="0" fillId="4" borderId="0" xfId="0" applyFont="1" applyFill="1" applyBorder="1"/>
    <xf numFmtId="164" fontId="0" fillId="4" borderId="0" xfId="1" applyNumberFormat="1" applyFont="1" applyFill="1" applyBorder="1"/>
    <xf numFmtId="0" fontId="10" fillId="4" borderId="0" xfId="0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4" fontId="10" fillId="2" borderId="18" xfId="1" quotePrefix="1" applyNumberFormat="1" applyFont="1" applyFill="1" applyBorder="1" applyAlignment="1">
      <alignment horizontal="center" vertical="center"/>
    </xf>
    <xf numFmtId="164" fontId="10" fillId="6" borderId="19" xfId="1" quotePrefix="1" applyNumberFormat="1" applyFont="1" applyFill="1" applyBorder="1" applyAlignment="1">
      <alignment horizontal="center" vertical="center"/>
    </xf>
    <xf numFmtId="164" fontId="10" fillId="6" borderId="20" xfId="1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0" borderId="26" xfId="1" applyNumberFormat="1" applyFont="1" applyBorder="1"/>
    <xf numFmtId="10" fontId="0" fillId="0" borderId="27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10" fontId="0" fillId="0" borderId="14" xfId="2" applyNumberFormat="1" applyFont="1" applyBorder="1"/>
    <xf numFmtId="10" fontId="10" fillId="0" borderId="15" xfId="2" applyNumberFormat="1" applyFont="1" applyBorder="1"/>
    <xf numFmtId="164" fontId="10" fillId="0" borderId="31" xfId="1" applyNumberFormat="1" applyFont="1" applyBorder="1" applyAlignment="1">
      <alignment horizontal="center" vertical="center"/>
    </xf>
    <xf numFmtId="164" fontId="10" fillId="0" borderId="32" xfId="1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0" fontId="0" fillId="0" borderId="28" xfId="2" applyNumberFormat="1" applyFont="1" applyBorder="1"/>
    <xf numFmtId="10" fontId="0" fillId="0" borderId="29" xfId="2" applyNumberFormat="1" applyFont="1" applyBorder="1"/>
    <xf numFmtId="10" fontId="0" fillId="0" borderId="30" xfId="2" applyNumberFormat="1" applyFont="1" applyBorder="1"/>
    <xf numFmtId="164" fontId="10" fillId="2" borderId="33" xfId="1" quotePrefix="1" applyNumberFormat="1" applyFont="1" applyFill="1" applyBorder="1" applyAlignment="1">
      <alignment horizontal="center" vertical="center"/>
    </xf>
    <xf numFmtId="10" fontId="10" fillId="0" borderId="25" xfId="2" applyNumberFormat="1" applyFont="1" applyBorder="1"/>
    <xf numFmtId="164" fontId="0" fillId="0" borderId="0" xfId="1" applyNumberFormat="1" applyFont="1" applyAlignment="1">
      <alignment horizontal="center"/>
    </xf>
    <xf numFmtId="10" fontId="0" fillId="0" borderId="34" xfId="2" applyNumberFormat="1" applyFont="1" applyBorder="1" applyAlignment="1">
      <alignment horizontal="center" wrapText="1"/>
    </xf>
    <xf numFmtId="10" fontId="0" fillId="0" borderId="35" xfId="2" applyNumberFormat="1" applyFont="1" applyBorder="1" applyAlignment="1">
      <alignment horizontal="center" wrapText="1"/>
    </xf>
    <xf numFmtId="10" fontId="0" fillId="0" borderId="36" xfId="2" applyNumberFormat="1" applyFont="1" applyBorder="1" applyAlignment="1">
      <alignment horizontal="center" wrapText="1"/>
    </xf>
    <xf numFmtId="164" fontId="10" fillId="7" borderId="28" xfId="1" applyNumberFormat="1" applyFont="1" applyFill="1" applyBorder="1" applyAlignment="1">
      <alignment horizontal="center" vertical="center"/>
    </xf>
    <xf numFmtId="164" fontId="10" fillId="7" borderId="30" xfId="1" applyNumberFormat="1" applyFont="1" applyFill="1" applyBorder="1" applyAlignment="1">
      <alignment horizontal="center" vertical="center"/>
    </xf>
    <xf numFmtId="164" fontId="0" fillId="7" borderId="28" xfId="1" applyNumberFormat="1" applyFont="1" applyFill="1" applyBorder="1"/>
    <xf numFmtId="164" fontId="0" fillId="7" borderId="29" xfId="1" applyNumberFormat="1" applyFont="1" applyFill="1" applyBorder="1"/>
    <xf numFmtId="164" fontId="0" fillId="7" borderId="30" xfId="1" applyNumberFormat="1" applyFont="1" applyFill="1" applyBorder="1"/>
    <xf numFmtId="164" fontId="10" fillId="7" borderId="25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LIM/ATK/ATK%207/AT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ntaan asli"/>
      <sheetName val="Pembagian Quota"/>
      <sheetName val="Pembelian ke vendor"/>
    </sheetNames>
    <sheetDataSet>
      <sheetData sheetId="0"/>
      <sheetData sheetId="1"/>
      <sheetData sheetId="2">
        <row r="8">
          <cell r="E8">
            <v>30000</v>
          </cell>
        </row>
        <row r="12">
          <cell r="E12">
            <v>36000</v>
          </cell>
        </row>
        <row r="13">
          <cell r="E13">
            <v>36000</v>
          </cell>
        </row>
        <row r="18">
          <cell r="E18">
            <v>20000</v>
          </cell>
        </row>
        <row r="21">
          <cell r="E21">
            <v>40000</v>
          </cell>
        </row>
        <row r="24">
          <cell r="E24">
            <v>6000</v>
          </cell>
        </row>
        <row r="33">
          <cell r="E33">
            <v>70000</v>
          </cell>
        </row>
        <row r="34">
          <cell r="E34">
            <v>35000</v>
          </cell>
        </row>
        <row r="38">
          <cell r="E38">
            <v>8000</v>
          </cell>
        </row>
        <row r="40">
          <cell r="E40">
            <v>25000</v>
          </cell>
        </row>
        <row r="43">
          <cell r="E43">
            <v>180000</v>
          </cell>
        </row>
        <row r="48">
          <cell r="E48">
            <v>2500</v>
          </cell>
        </row>
        <row r="49">
          <cell r="E49">
            <v>12000</v>
          </cell>
        </row>
        <row r="51">
          <cell r="E51">
            <v>72000</v>
          </cell>
        </row>
        <row r="52">
          <cell r="E52">
            <v>78000</v>
          </cell>
        </row>
        <row r="61">
          <cell r="E61">
            <v>37000</v>
          </cell>
        </row>
        <row r="63">
          <cell r="E63">
            <v>80000</v>
          </cell>
        </row>
        <row r="64">
          <cell r="E64">
            <v>80000</v>
          </cell>
        </row>
        <row r="67">
          <cell r="E67">
            <v>330000</v>
          </cell>
        </row>
        <row r="68">
          <cell r="E68">
            <v>290000</v>
          </cell>
        </row>
        <row r="72">
          <cell r="E72">
            <v>10000</v>
          </cell>
        </row>
        <row r="73">
          <cell r="E73">
            <v>10000</v>
          </cell>
        </row>
        <row r="74">
          <cell r="E74">
            <v>100000</v>
          </cell>
        </row>
        <row r="75">
          <cell r="E75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zoomScale="90" zoomScaleNormal="90" workbookViewId="0">
      <selection activeCell="I59" sqref="I59"/>
    </sheetView>
  </sheetViews>
  <sheetFormatPr defaultRowHeight="15" x14ac:dyDescent="0.25"/>
  <cols>
    <col min="1" max="1" width="3.7109375" style="8" customWidth="1"/>
    <col min="2" max="2" width="8.85546875" style="9" customWidth="1"/>
    <col min="3" max="3" width="13.7109375" style="10" customWidth="1"/>
    <col min="4" max="4" width="26.7109375" style="11" customWidth="1"/>
    <col min="5" max="5" width="18.7109375" style="11" customWidth="1"/>
    <col min="6" max="6" width="11.140625" style="9" bestFit="1" customWidth="1"/>
    <col min="7" max="7" width="8.7109375" style="9" customWidth="1"/>
    <col min="8" max="8" width="13.5703125" style="12" bestFit="1" customWidth="1"/>
    <col min="9" max="9" width="15" style="35" bestFit="1" customWidth="1"/>
    <col min="10" max="10" width="53.7109375" style="11" customWidth="1"/>
  </cols>
  <sheetData>
    <row r="2" spans="1:10" ht="34.5" x14ac:dyDescent="0.45">
      <c r="B2" s="106" t="s">
        <v>104</v>
      </c>
      <c r="C2" s="106"/>
      <c r="D2" s="106"/>
      <c r="E2" s="106"/>
      <c r="F2" s="106"/>
      <c r="G2" s="106"/>
      <c r="H2" s="106"/>
      <c r="I2" s="106"/>
      <c r="J2" s="106"/>
    </row>
    <row r="3" spans="1:10" ht="6" customHeight="1" x14ac:dyDescent="0.25"/>
    <row r="4" spans="1:10" s="4" customFormat="1" ht="21" customHeight="1" x14ac:dyDescent="0.25">
      <c r="A4" s="13"/>
      <c r="B4" s="14" t="s">
        <v>0</v>
      </c>
      <c r="C4" s="33" t="s">
        <v>155</v>
      </c>
      <c r="D4" s="14" t="s">
        <v>147</v>
      </c>
      <c r="E4" s="14" t="s">
        <v>3</v>
      </c>
      <c r="F4" s="14" t="s">
        <v>1</v>
      </c>
      <c r="G4" s="14" t="s">
        <v>108</v>
      </c>
      <c r="H4" s="34" t="s">
        <v>106</v>
      </c>
      <c r="I4" s="36" t="s">
        <v>107</v>
      </c>
      <c r="J4" s="14" t="s">
        <v>2</v>
      </c>
    </row>
    <row r="5" spans="1:10" x14ac:dyDescent="0.25">
      <c r="B5" s="100">
        <v>1</v>
      </c>
      <c r="C5" s="107" t="s">
        <v>4</v>
      </c>
      <c r="D5" s="15" t="s">
        <v>5</v>
      </c>
      <c r="E5" s="15" t="s">
        <v>109</v>
      </c>
      <c r="F5" s="16" t="s">
        <v>6</v>
      </c>
      <c r="G5" s="16">
        <v>4</v>
      </c>
      <c r="H5" s="17">
        <f>'[1]Pembelian ke vendor'!$E$67</f>
        <v>330000</v>
      </c>
      <c r="I5" s="37">
        <f>G5*H5</f>
        <v>1320000</v>
      </c>
      <c r="J5" s="15" t="s">
        <v>105</v>
      </c>
    </row>
    <row r="6" spans="1:10" x14ac:dyDescent="0.25">
      <c r="B6" s="101"/>
      <c r="C6" s="108"/>
      <c r="D6" s="15" t="s">
        <v>7</v>
      </c>
      <c r="E6" s="15" t="s">
        <v>8</v>
      </c>
      <c r="F6" s="16" t="s">
        <v>9</v>
      </c>
      <c r="G6" s="16">
        <v>8</v>
      </c>
      <c r="H6" s="17">
        <f>'[1]Pembelian ke vendor'!$E$61</f>
        <v>37000</v>
      </c>
      <c r="I6" s="37">
        <f t="shared" ref="I6:I54" si="0">G6*H6</f>
        <v>296000</v>
      </c>
      <c r="J6" s="15" t="s">
        <v>10</v>
      </c>
    </row>
    <row r="7" spans="1:10" s="5" customFormat="1" x14ac:dyDescent="0.25">
      <c r="A7" s="18"/>
      <c r="B7" s="102"/>
      <c r="C7" s="109"/>
      <c r="D7" s="19" t="s">
        <v>11</v>
      </c>
      <c r="E7" s="19"/>
      <c r="F7" s="20" t="s">
        <v>12</v>
      </c>
      <c r="G7" s="20">
        <v>4</v>
      </c>
      <c r="H7" s="21">
        <f>'[1]Pembelian ke vendor'!$E$24</f>
        <v>6000</v>
      </c>
      <c r="I7" s="37">
        <f t="shared" si="0"/>
        <v>24000</v>
      </c>
      <c r="J7" s="19" t="s">
        <v>63</v>
      </c>
    </row>
    <row r="8" spans="1:10" x14ac:dyDescent="0.25">
      <c r="B8" s="22"/>
      <c r="C8" s="23"/>
      <c r="D8" s="24"/>
      <c r="E8" s="24"/>
      <c r="F8" s="22"/>
      <c r="G8" s="22"/>
      <c r="H8" s="25"/>
      <c r="I8" s="37"/>
      <c r="J8" s="24"/>
    </row>
    <row r="9" spans="1:10" x14ac:dyDescent="0.25">
      <c r="B9" s="100">
        <v>2</v>
      </c>
      <c r="C9" s="107" t="s">
        <v>13</v>
      </c>
      <c r="D9" s="15" t="s">
        <v>7</v>
      </c>
      <c r="E9" s="15" t="s">
        <v>8</v>
      </c>
      <c r="F9" s="16" t="s">
        <v>19</v>
      </c>
      <c r="G9" s="16">
        <f>5*5</f>
        <v>25</v>
      </c>
      <c r="H9" s="17">
        <f>'[1]Pembelian ke vendor'!$E$61</f>
        <v>37000</v>
      </c>
      <c r="I9" s="37">
        <f t="shared" si="0"/>
        <v>925000</v>
      </c>
      <c r="J9" s="15" t="s">
        <v>20</v>
      </c>
    </row>
    <row r="10" spans="1:10" x14ac:dyDescent="0.25">
      <c r="B10" s="101"/>
      <c r="C10" s="108"/>
      <c r="D10" s="15" t="s">
        <v>5</v>
      </c>
      <c r="E10" s="15" t="s">
        <v>21</v>
      </c>
      <c r="F10" s="16" t="s">
        <v>22</v>
      </c>
      <c r="G10" s="16">
        <v>3</v>
      </c>
      <c r="H10" s="17">
        <f>'[1]Pembelian ke vendor'!$E$67</f>
        <v>330000</v>
      </c>
      <c r="I10" s="37">
        <f t="shared" si="0"/>
        <v>990000</v>
      </c>
      <c r="J10" s="15" t="s">
        <v>23</v>
      </c>
    </row>
    <row r="11" spans="1:10" x14ac:dyDescent="0.25">
      <c r="B11" s="101"/>
      <c r="C11" s="108"/>
      <c r="D11" s="15" t="s">
        <v>14</v>
      </c>
      <c r="E11" s="15" t="s">
        <v>16</v>
      </c>
      <c r="F11" s="16">
        <v>6</v>
      </c>
      <c r="G11" s="16">
        <v>6</v>
      </c>
      <c r="H11" s="17">
        <f>'[1]Pembelian ke vendor'!$E$51/12</f>
        <v>6000</v>
      </c>
      <c r="I11" s="37">
        <f t="shared" si="0"/>
        <v>36000</v>
      </c>
      <c r="J11" s="15" t="s">
        <v>24</v>
      </c>
    </row>
    <row r="12" spans="1:10" x14ac:dyDescent="0.25">
      <c r="B12" s="101"/>
      <c r="C12" s="108"/>
      <c r="D12" s="15" t="s">
        <v>15</v>
      </c>
      <c r="E12" s="15" t="s">
        <v>17</v>
      </c>
      <c r="F12" s="16" t="s">
        <v>42</v>
      </c>
      <c r="G12" s="16">
        <v>20</v>
      </c>
      <c r="H12" s="17">
        <f>'[1]Pembelian ke vendor'!$E$33/20</f>
        <v>3500</v>
      </c>
      <c r="I12" s="37">
        <f t="shared" si="0"/>
        <v>70000</v>
      </c>
      <c r="J12" s="15" t="s">
        <v>25</v>
      </c>
    </row>
    <row r="13" spans="1:10" x14ac:dyDescent="0.25">
      <c r="B13" s="101"/>
      <c r="C13" s="108"/>
      <c r="D13" s="15" t="s">
        <v>15</v>
      </c>
      <c r="E13" s="15" t="s">
        <v>18</v>
      </c>
      <c r="F13" s="16" t="s">
        <v>42</v>
      </c>
      <c r="G13" s="16">
        <v>20</v>
      </c>
      <c r="H13" s="17">
        <f>'[1]Pembelian ke vendor'!$E$34/20</f>
        <v>1750</v>
      </c>
      <c r="I13" s="37">
        <f t="shared" si="0"/>
        <v>35000</v>
      </c>
      <c r="J13" s="15" t="s">
        <v>25</v>
      </c>
    </row>
    <row r="14" spans="1:10" x14ac:dyDescent="0.25">
      <c r="B14" s="102"/>
      <c r="C14" s="109"/>
      <c r="D14" s="26" t="s">
        <v>34</v>
      </c>
      <c r="E14" s="15" t="s">
        <v>17</v>
      </c>
      <c r="F14" s="16" t="s">
        <v>42</v>
      </c>
      <c r="G14" s="16">
        <v>1</v>
      </c>
      <c r="H14" s="17">
        <f>'[1]Pembelian ke vendor'!$E$8</f>
        <v>30000</v>
      </c>
      <c r="I14" s="37">
        <f t="shared" si="0"/>
        <v>30000</v>
      </c>
      <c r="J14" s="15" t="s">
        <v>43</v>
      </c>
    </row>
    <row r="15" spans="1:10" x14ac:dyDescent="0.25">
      <c r="B15" s="22"/>
      <c r="C15" s="23"/>
      <c r="D15" s="27"/>
      <c r="E15" s="24"/>
      <c r="F15" s="22"/>
      <c r="G15" s="22"/>
      <c r="H15" s="25"/>
      <c r="I15" s="37"/>
      <c r="J15" s="24"/>
    </row>
    <row r="16" spans="1:10" x14ac:dyDescent="0.25">
      <c r="B16" s="100">
        <v>3</v>
      </c>
      <c r="C16" s="107" t="s">
        <v>26</v>
      </c>
      <c r="D16" s="15" t="s">
        <v>7</v>
      </c>
      <c r="E16" s="15" t="s">
        <v>37</v>
      </c>
      <c r="F16" s="16" t="s">
        <v>37</v>
      </c>
      <c r="G16" s="16">
        <v>20</v>
      </c>
      <c r="H16" s="17">
        <f>'[1]Pembelian ke vendor'!$E$61</f>
        <v>37000</v>
      </c>
      <c r="I16" s="37">
        <f t="shared" si="0"/>
        <v>740000</v>
      </c>
      <c r="J16" s="15" t="s">
        <v>48</v>
      </c>
    </row>
    <row r="17" spans="1:10" x14ac:dyDescent="0.25">
      <c r="B17" s="101"/>
      <c r="C17" s="108"/>
      <c r="D17" s="15" t="s">
        <v>27</v>
      </c>
      <c r="E17" s="15" t="s">
        <v>45</v>
      </c>
      <c r="F17" s="16" t="s">
        <v>46</v>
      </c>
      <c r="G17" s="16">
        <v>20</v>
      </c>
      <c r="H17" s="17">
        <f>'[1]Pembelian ke vendor'!$E$73</f>
        <v>10000</v>
      </c>
      <c r="I17" s="37">
        <f t="shared" si="0"/>
        <v>200000</v>
      </c>
      <c r="J17" s="15" t="s">
        <v>49</v>
      </c>
    </row>
    <row r="18" spans="1:10" x14ac:dyDescent="0.25">
      <c r="B18" s="101"/>
      <c r="C18" s="108"/>
      <c r="D18" s="15" t="s">
        <v>27</v>
      </c>
      <c r="E18" s="15" t="s">
        <v>44</v>
      </c>
      <c r="F18" s="16" t="s">
        <v>38</v>
      </c>
      <c r="G18" s="16">
        <v>35</v>
      </c>
      <c r="H18" s="17">
        <f>'[1]Pembelian ke vendor'!$E$72</f>
        <v>10000</v>
      </c>
      <c r="I18" s="37">
        <f t="shared" si="0"/>
        <v>350000</v>
      </c>
      <c r="J18" s="15" t="s">
        <v>49</v>
      </c>
    </row>
    <row r="19" spans="1:10" s="5" customFormat="1" x14ac:dyDescent="0.25">
      <c r="A19" s="18"/>
      <c r="B19" s="101"/>
      <c r="C19" s="108"/>
      <c r="D19" s="28" t="s">
        <v>28</v>
      </c>
      <c r="E19" s="28"/>
      <c r="F19" s="29" t="s">
        <v>47</v>
      </c>
      <c r="G19" s="29">
        <v>2</v>
      </c>
      <c r="H19" s="21">
        <f>'[1]Pembelian ke vendor'!$E$74</f>
        <v>100000</v>
      </c>
      <c r="I19" s="37">
        <f t="shared" si="0"/>
        <v>200000</v>
      </c>
      <c r="J19" s="28" t="s">
        <v>50</v>
      </c>
    </row>
    <row r="20" spans="1:10" x14ac:dyDescent="0.25">
      <c r="B20" s="101"/>
      <c r="C20" s="108"/>
      <c r="D20" s="26" t="s">
        <v>29</v>
      </c>
      <c r="E20" s="26" t="s">
        <v>51</v>
      </c>
      <c r="F20" s="30" t="s">
        <v>22</v>
      </c>
      <c r="G20" s="30">
        <v>3</v>
      </c>
      <c r="H20" s="17">
        <f>'[1]Pembelian ke vendor'!$E$67</f>
        <v>330000</v>
      </c>
      <c r="I20" s="37">
        <f t="shared" si="0"/>
        <v>990000</v>
      </c>
      <c r="J20" s="26" t="s">
        <v>52</v>
      </c>
    </row>
    <row r="21" spans="1:10" x14ac:dyDescent="0.25">
      <c r="B21" s="101"/>
      <c r="C21" s="108"/>
      <c r="D21" s="26" t="s">
        <v>54</v>
      </c>
      <c r="E21" s="26" t="s">
        <v>16</v>
      </c>
      <c r="F21" s="30" t="s">
        <v>42</v>
      </c>
      <c r="G21" s="30">
        <v>1</v>
      </c>
      <c r="H21" s="17">
        <f>'[1]Pembelian ke vendor'!$E$51/12</f>
        <v>6000</v>
      </c>
      <c r="I21" s="37">
        <f t="shared" si="0"/>
        <v>6000</v>
      </c>
      <c r="J21" s="26" t="s">
        <v>53</v>
      </c>
    </row>
    <row r="22" spans="1:10" x14ac:dyDescent="0.25">
      <c r="B22" s="101"/>
      <c r="C22" s="108"/>
      <c r="D22" s="26" t="s">
        <v>54</v>
      </c>
      <c r="E22" s="26" t="s">
        <v>39</v>
      </c>
      <c r="F22" s="30" t="s">
        <v>42</v>
      </c>
      <c r="G22" s="30">
        <v>1</v>
      </c>
      <c r="H22" s="17">
        <f>'[1]Pembelian ke vendor'!$E$52/12</f>
        <v>6500</v>
      </c>
      <c r="I22" s="37">
        <f t="shared" si="0"/>
        <v>6500</v>
      </c>
      <c r="J22" s="26" t="s">
        <v>53</v>
      </c>
    </row>
    <row r="23" spans="1:10" x14ac:dyDescent="0.25">
      <c r="B23" s="101"/>
      <c r="C23" s="108"/>
      <c r="D23" s="26" t="s">
        <v>30</v>
      </c>
      <c r="E23" s="26" t="s">
        <v>40</v>
      </c>
      <c r="F23" s="30" t="s">
        <v>19</v>
      </c>
      <c r="G23" s="30">
        <v>5</v>
      </c>
      <c r="H23" s="17">
        <f>'[1]Pembelian ke vendor'!$E$12/12</f>
        <v>3000</v>
      </c>
      <c r="I23" s="37">
        <f t="shared" si="0"/>
        <v>15000</v>
      </c>
      <c r="J23" s="26" t="s">
        <v>55</v>
      </c>
    </row>
    <row r="24" spans="1:10" x14ac:dyDescent="0.25">
      <c r="B24" s="101"/>
      <c r="C24" s="108"/>
      <c r="D24" s="26" t="s">
        <v>30</v>
      </c>
      <c r="E24" s="26" t="s">
        <v>41</v>
      </c>
      <c r="F24" s="30" t="s">
        <v>19</v>
      </c>
      <c r="G24" s="30">
        <v>5</v>
      </c>
      <c r="H24" s="17">
        <f>'[1]Pembelian ke vendor'!$E$13/12</f>
        <v>3000</v>
      </c>
      <c r="I24" s="37">
        <f t="shared" si="0"/>
        <v>15000</v>
      </c>
      <c r="J24" s="26" t="s">
        <v>55</v>
      </c>
    </row>
    <row r="25" spans="1:10" x14ac:dyDescent="0.25">
      <c r="B25" s="101"/>
      <c r="C25" s="108"/>
      <c r="D25" s="26" t="s">
        <v>31</v>
      </c>
      <c r="E25" s="26" t="s">
        <v>17</v>
      </c>
      <c r="F25" s="30" t="s">
        <v>56</v>
      </c>
      <c r="G25" s="30">
        <v>5</v>
      </c>
      <c r="H25" s="17">
        <f>'[1]Pembelian ke vendor'!$E$18</f>
        <v>20000</v>
      </c>
      <c r="I25" s="37">
        <f t="shared" si="0"/>
        <v>100000</v>
      </c>
      <c r="J25" s="26" t="s">
        <v>57</v>
      </c>
    </row>
    <row r="26" spans="1:10" x14ac:dyDescent="0.25">
      <c r="B26" s="101"/>
      <c r="C26" s="108"/>
      <c r="D26" s="26" t="s">
        <v>32</v>
      </c>
      <c r="E26" s="26" t="s">
        <v>17</v>
      </c>
      <c r="F26" s="30" t="s">
        <v>42</v>
      </c>
      <c r="G26" s="30">
        <v>20</v>
      </c>
      <c r="H26" s="17">
        <f>'[1]Pembelian ke vendor'!$E$33/20</f>
        <v>3500</v>
      </c>
      <c r="I26" s="37">
        <f t="shared" si="0"/>
        <v>70000</v>
      </c>
      <c r="J26" s="26" t="s">
        <v>58</v>
      </c>
    </row>
    <row r="27" spans="1:10" x14ac:dyDescent="0.25">
      <c r="B27" s="101"/>
      <c r="C27" s="108"/>
      <c r="D27" s="26" t="s">
        <v>32</v>
      </c>
      <c r="E27" s="26" t="s">
        <v>18</v>
      </c>
      <c r="F27" s="30" t="s">
        <v>42</v>
      </c>
      <c r="G27" s="30">
        <v>20</v>
      </c>
      <c r="H27" s="17">
        <f>'[1]Pembelian ke vendor'!$E$34/20</f>
        <v>1750</v>
      </c>
      <c r="I27" s="37">
        <f t="shared" si="0"/>
        <v>35000</v>
      </c>
      <c r="J27" s="26" t="s">
        <v>58</v>
      </c>
    </row>
    <row r="28" spans="1:10" x14ac:dyDescent="0.25">
      <c r="B28" s="101"/>
      <c r="C28" s="108"/>
      <c r="D28" s="26" t="s">
        <v>33</v>
      </c>
      <c r="E28" s="26" t="s">
        <v>33</v>
      </c>
      <c r="F28" s="30" t="s">
        <v>47</v>
      </c>
      <c r="G28" s="30">
        <v>2</v>
      </c>
      <c r="H28" s="17">
        <f>'[1]Pembelian ke vendor'!$E$49</f>
        <v>12000</v>
      </c>
      <c r="I28" s="37">
        <f t="shared" si="0"/>
        <v>24000</v>
      </c>
      <c r="J28" s="26" t="s">
        <v>59</v>
      </c>
    </row>
    <row r="29" spans="1:10" x14ac:dyDescent="0.25">
      <c r="B29" s="101"/>
      <c r="C29" s="108"/>
      <c r="D29" s="26" t="s">
        <v>34</v>
      </c>
      <c r="E29" s="26" t="s">
        <v>17</v>
      </c>
      <c r="F29" s="30" t="s">
        <v>60</v>
      </c>
      <c r="G29" s="30">
        <v>1</v>
      </c>
      <c r="H29" s="17">
        <f>'[1]Pembelian ke vendor'!$E$8</f>
        <v>30000</v>
      </c>
      <c r="I29" s="37">
        <f t="shared" si="0"/>
        <v>30000</v>
      </c>
      <c r="J29" s="26" t="s">
        <v>61</v>
      </c>
    </row>
    <row r="30" spans="1:10" x14ac:dyDescent="0.25">
      <c r="B30" s="101"/>
      <c r="C30" s="108"/>
      <c r="D30" s="26" t="s">
        <v>35</v>
      </c>
      <c r="E30" s="26" t="s">
        <v>8</v>
      </c>
      <c r="F30" s="30" t="s">
        <v>60</v>
      </c>
      <c r="G30" s="30">
        <v>1</v>
      </c>
      <c r="H30" s="17">
        <f>'[1]Pembelian ke vendor'!$E$40</f>
        <v>25000</v>
      </c>
      <c r="I30" s="37">
        <f t="shared" si="0"/>
        <v>25000</v>
      </c>
      <c r="J30" s="26" t="s">
        <v>62</v>
      </c>
    </row>
    <row r="31" spans="1:10" s="5" customFormat="1" x14ac:dyDescent="0.25">
      <c r="A31" s="18"/>
      <c r="B31" s="102"/>
      <c r="C31" s="109"/>
      <c r="D31" s="28" t="s">
        <v>36</v>
      </c>
      <c r="E31" s="28"/>
      <c r="F31" s="29" t="s">
        <v>47</v>
      </c>
      <c r="G31" s="29">
        <v>2</v>
      </c>
      <c r="H31" s="21"/>
      <c r="I31" s="37">
        <f t="shared" si="0"/>
        <v>0</v>
      </c>
      <c r="J31" s="28" t="s">
        <v>63</v>
      </c>
    </row>
    <row r="32" spans="1:10" x14ac:dyDescent="0.25">
      <c r="B32" s="31"/>
      <c r="C32" s="32"/>
      <c r="D32" s="27"/>
      <c r="E32" s="27"/>
      <c r="F32" s="31"/>
      <c r="G32" s="31"/>
      <c r="H32" s="25"/>
      <c r="I32" s="37"/>
      <c r="J32" s="27"/>
    </row>
    <row r="33" spans="2:10" x14ac:dyDescent="0.25">
      <c r="B33" s="103">
        <v>4</v>
      </c>
      <c r="C33" s="97" t="s">
        <v>64</v>
      </c>
      <c r="D33" s="26" t="s">
        <v>65</v>
      </c>
      <c r="E33" s="26" t="s">
        <v>8</v>
      </c>
      <c r="F33" s="30" t="s">
        <v>66</v>
      </c>
      <c r="G33" s="30">
        <v>1</v>
      </c>
      <c r="H33" s="17">
        <f>'[1]Pembelian ke vendor'!$E$61</f>
        <v>37000</v>
      </c>
      <c r="I33" s="37">
        <f t="shared" si="0"/>
        <v>37000</v>
      </c>
      <c r="J33" s="26" t="s">
        <v>67</v>
      </c>
    </row>
    <row r="34" spans="2:10" x14ac:dyDescent="0.25">
      <c r="B34" s="104"/>
      <c r="C34" s="98"/>
      <c r="D34" s="26" t="s">
        <v>31</v>
      </c>
      <c r="E34" s="26" t="s">
        <v>17</v>
      </c>
      <c r="F34" s="30" t="s">
        <v>68</v>
      </c>
      <c r="G34" s="30">
        <v>10</v>
      </c>
      <c r="H34" s="17">
        <f>'[1]Pembelian ke vendor'!$E$18</f>
        <v>20000</v>
      </c>
      <c r="I34" s="37">
        <f t="shared" si="0"/>
        <v>200000</v>
      </c>
      <c r="J34" s="26" t="s">
        <v>69</v>
      </c>
    </row>
    <row r="35" spans="2:10" x14ac:dyDescent="0.25">
      <c r="B35" s="104"/>
      <c r="C35" s="98"/>
      <c r="D35" s="26" t="s">
        <v>70</v>
      </c>
      <c r="E35" s="26" t="s">
        <v>17</v>
      </c>
      <c r="F35" s="30" t="s">
        <v>42</v>
      </c>
      <c r="G35" s="30">
        <v>20</v>
      </c>
      <c r="H35" s="17">
        <f>'[1]Pembelian ke vendor'!$E$33/20</f>
        <v>3500</v>
      </c>
      <c r="I35" s="37">
        <f t="shared" si="0"/>
        <v>70000</v>
      </c>
      <c r="J35" s="26" t="s">
        <v>71</v>
      </c>
    </row>
    <row r="36" spans="2:10" x14ac:dyDescent="0.25">
      <c r="B36" s="104"/>
      <c r="C36" s="98"/>
      <c r="D36" s="26" t="s">
        <v>70</v>
      </c>
      <c r="E36" s="26" t="s">
        <v>18</v>
      </c>
      <c r="F36" s="30" t="s">
        <v>42</v>
      </c>
      <c r="G36" s="30">
        <v>20</v>
      </c>
      <c r="H36" s="17">
        <f>'[1]Pembelian ke vendor'!$E$34/20</f>
        <v>1750</v>
      </c>
      <c r="I36" s="37">
        <f t="shared" si="0"/>
        <v>35000</v>
      </c>
      <c r="J36" s="26" t="s">
        <v>71</v>
      </c>
    </row>
    <row r="37" spans="2:10" x14ac:dyDescent="0.25">
      <c r="B37" s="104"/>
      <c r="C37" s="98"/>
      <c r="D37" s="26" t="s">
        <v>72</v>
      </c>
      <c r="E37" s="26"/>
      <c r="F37" s="30">
        <v>3</v>
      </c>
      <c r="G37" s="30">
        <v>3</v>
      </c>
      <c r="H37" s="17">
        <f>'[1]Pembelian ke vendor'!$E$21/12</f>
        <v>3333.3333333333335</v>
      </c>
      <c r="I37" s="37">
        <f t="shared" si="0"/>
        <v>10000</v>
      </c>
      <c r="J37" s="26" t="s">
        <v>73</v>
      </c>
    </row>
    <row r="38" spans="2:10" x14ac:dyDescent="0.25">
      <c r="B38" s="104"/>
      <c r="C38" s="98"/>
      <c r="D38" s="26" t="s">
        <v>74</v>
      </c>
      <c r="E38" s="26" t="s">
        <v>75</v>
      </c>
      <c r="F38" s="30" t="s">
        <v>76</v>
      </c>
      <c r="G38" s="30">
        <v>6</v>
      </c>
      <c r="H38" s="17">
        <f>'[1]Pembelian ke vendor'!$E$48</f>
        <v>2500</v>
      </c>
      <c r="I38" s="37">
        <f t="shared" si="0"/>
        <v>15000</v>
      </c>
      <c r="J38" s="26" t="s">
        <v>77</v>
      </c>
    </row>
    <row r="39" spans="2:10" x14ac:dyDescent="0.25">
      <c r="B39" s="105"/>
      <c r="C39" s="99"/>
      <c r="D39" s="26" t="s">
        <v>33</v>
      </c>
      <c r="E39" s="26" t="s">
        <v>33</v>
      </c>
      <c r="F39" s="30" t="s">
        <v>78</v>
      </c>
      <c r="G39" s="30">
        <v>1</v>
      </c>
      <c r="H39" s="17">
        <f>'[1]Pembelian ke vendor'!$E$49</f>
        <v>12000</v>
      </c>
      <c r="I39" s="37">
        <f t="shared" si="0"/>
        <v>12000</v>
      </c>
      <c r="J39" s="26" t="s">
        <v>59</v>
      </c>
    </row>
    <row r="40" spans="2:10" x14ac:dyDescent="0.25">
      <c r="B40" s="31"/>
      <c r="C40" s="32"/>
      <c r="D40" s="27"/>
      <c r="E40" s="27"/>
      <c r="F40" s="31"/>
      <c r="G40" s="31"/>
      <c r="H40" s="25"/>
      <c r="I40" s="37"/>
      <c r="J40" s="27"/>
    </row>
    <row r="41" spans="2:10" x14ac:dyDescent="0.25">
      <c r="B41" s="103">
        <v>5</v>
      </c>
      <c r="C41" s="97" t="s">
        <v>79</v>
      </c>
      <c r="D41" s="26" t="s">
        <v>65</v>
      </c>
      <c r="E41" s="26" t="s">
        <v>80</v>
      </c>
      <c r="F41" s="30" t="s">
        <v>83</v>
      </c>
      <c r="G41" s="30">
        <v>3</v>
      </c>
      <c r="H41" s="17">
        <f>'[1]Pembelian ke vendor'!$E$63</f>
        <v>80000</v>
      </c>
      <c r="I41" s="37">
        <f t="shared" si="0"/>
        <v>240000</v>
      </c>
      <c r="J41" s="26" t="s">
        <v>84</v>
      </c>
    </row>
    <row r="42" spans="2:10" x14ac:dyDescent="0.25">
      <c r="B42" s="104"/>
      <c r="C42" s="98"/>
      <c r="D42" s="26" t="s">
        <v>65</v>
      </c>
      <c r="E42" s="26" t="s">
        <v>81</v>
      </c>
      <c r="F42" s="30" t="s">
        <v>83</v>
      </c>
      <c r="G42" s="30">
        <v>3</v>
      </c>
      <c r="H42" s="17">
        <f>'[1]Pembelian ke vendor'!$E$64</f>
        <v>80000</v>
      </c>
      <c r="I42" s="37">
        <f t="shared" si="0"/>
        <v>240000</v>
      </c>
      <c r="J42" s="26" t="s">
        <v>84</v>
      </c>
    </row>
    <row r="43" spans="2:10" x14ac:dyDescent="0.25">
      <c r="B43" s="104"/>
      <c r="C43" s="98"/>
      <c r="D43" s="26" t="s">
        <v>65</v>
      </c>
      <c r="E43" s="26" t="s">
        <v>82</v>
      </c>
      <c r="F43" s="30" t="s">
        <v>83</v>
      </c>
      <c r="G43" s="30">
        <v>3</v>
      </c>
      <c r="H43" s="17">
        <f>'[1]Pembelian ke vendor'!$E$61</f>
        <v>37000</v>
      </c>
      <c r="I43" s="37">
        <f t="shared" si="0"/>
        <v>111000</v>
      </c>
      <c r="J43" s="26" t="s">
        <v>84</v>
      </c>
    </row>
    <row r="44" spans="2:10" x14ac:dyDescent="0.25">
      <c r="B44" s="105"/>
      <c r="C44" s="99"/>
      <c r="D44" s="26" t="s">
        <v>85</v>
      </c>
      <c r="E44" s="26" t="s">
        <v>86</v>
      </c>
      <c r="F44" s="30" t="s">
        <v>87</v>
      </c>
      <c r="G44" s="30">
        <v>50</v>
      </c>
      <c r="H44" s="17">
        <f>10000</f>
        <v>10000</v>
      </c>
      <c r="I44" s="37">
        <f t="shared" si="0"/>
        <v>500000</v>
      </c>
      <c r="J44" s="26" t="s">
        <v>88</v>
      </c>
    </row>
    <row r="45" spans="2:10" x14ac:dyDescent="0.25">
      <c r="B45" s="31"/>
      <c r="C45" s="32"/>
      <c r="D45" s="27"/>
      <c r="E45" s="27"/>
      <c r="F45" s="31"/>
      <c r="G45" s="31"/>
      <c r="H45" s="25"/>
      <c r="I45" s="37"/>
      <c r="J45" s="27"/>
    </row>
    <row r="46" spans="2:10" x14ac:dyDescent="0.25">
      <c r="B46" s="103">
        <v>6</v>
      </c>
      <c r="C46" s="97" t="s">
        <v>89</v>
      </c>
      <c r="D46" s="26" t="s">
        <v>7</v>
      </c>
      <c r="E46" s="26" t="s">
        <v>8</v>
      </c>
      <c r="F46" s="30" t="s">
        <v>90</v>
      </c>
      <c r="G46" s="30">
        <v>5</v>
      </c>
      <c r="H46" s="17">
        <f>'[1]Pembelian ke vendor'!$E$61</f>
        <v>37000</v>
      </c>
      <c r="I46" s="37">
        <f t="shared" si="0"/>
        <v>185000</v>
      </c>
      <c r="J46" s="26" t="s">
        <v>93</v>
      </c>
    </row>
    <row r="47" spans="2:10" x14ac:dyDescent="0.25">
      <c r="B47" s="105"/>
      <c r="C47" s="99"/>
      <c r="D47" s="26" t="s">
        <v>29</v>
      </c>
      <c r="E47" s="26" t="s">
        <v>92</v>
      </c>
      <c r="F47" s="30" t="s">
        <v>91</v>
      </c>
      <c r="G47" s="30">
        <v>8</v>
      </c>
      <c r="H47" s="17">
        <f>'[1]Pembelian ke vendor'!$E$67</f>
        <v>330000</v>
      </c>
      <c r="I47" s="37">
        <f t="shared" si="0"/>
        <v>2640000</v>
      </c>
      <c r="J47" s="26" t="s">
        <v>94</v>
      </c>
    </row>
    <row r="48" spans="2:10" x14ac:dyDescent="0.25">
      <c r="B48" s="31"/>
      <c r="C48" s="32"/>
      <c r="D48" s="27"/>
      <c r="E48" s="27"/>
      <c r="F48" s="31"/>
      <c r="G48" s="31"/>
      <c r="H48" s="25"/>
      <c r="I48" s="37"/>
      <c r="J48" s="27"/>
    </row>
    <row r="49" spans="2:10" x14ac:dyDescent="0.25">
      <c r="B49" s="103">
        <v>7</v>
      </c>
      <c r="C49" s="97" t="s">
        <v>95</v>
      </c>
      <c r="D49" s="26" t="s">
        <v>7</v>
      </c>
      <c r="E49" s="26" t="s">
        <v>8</v>
      </c>
      <c r="F49" s="30" t="s">
        <v>90</v>
      </c>
      <c r="G49" s="30">
        <v>5</v>
      </c>
      <c r="H49" s="17">
        <f>'[1]Pembelian ke vendor'!$E$61</f>
        <v>37000</v>
      </c>
      <c r="I49" s="37">
        <f t="shared" si="0"/>
        <v>185000</v>
      </c>
      <c r="J49" s="26" t="s">
        <v>93</v>
      </c>
    </row>
    <row r="50" spans="2:10" x14ac:dyDescent="0.25">
      <c r="B50" s="105"/>
      <c r="C50" s="99"/>
      <c r="D50" s="26" t="s">
        <v>96</v>
      </c>
      <c r="E50" s="26" t="s">
        <v>97</v>
      </c>
      <c r="F50" s="30" t="s">
        <v>47</v>
      </c>
      <c r="G50" s="30">
        <v>2</v>
      </c>
      <c r="H50" s="17">
        <f>'[1]Pembelian ke vendor'!$E$43/12</f>
        <v>15000</v>
      </c>
      <c r="I50" s="37">
        <f t="shared" si="0"/>
        <v>30000</v>
      </c>
      <c r="J50" s="26" t="s">
        <v>98</v>
      </c>
    </row>
    <row r="51" spans="2:10" x14ac:dyDescent="0.25">
      <c r="B51" s="31"/>
      <c r="C51" s="32"/>
      <c r="D51" s="27"/>
      <c r="E51" s="27"/>
      <c r="F51" s="31"/>
      <c r="G51" s="31"/>
      <c r="H51" s="25"/>
      <c r="I51" s="37"/>
      <c r="J51" s="27"/>
    </row>
    <row r="52" spans="2:10" x14ac:dyDescent="0.25">
      <c r="B52" s="103">
        <v>8</v>
      </c>
      <c r="C52" s="97" t="s">
        <v>99</v>
      </c>
      <c r="D52" s="26" t="s">
        <v>7</v>
      </c>
      <c r="E52" s="26" t="s">
        <v>8</v>
      </c>
      <c r="F52" s="30" t="s">
        <v>90</v>
      </c>
      <c r="G52" s="30">
        <v>5</v>
      </c>
      <c r="H52" s="17">
        <f>'[1]Pembelian ke vendor'!$E$61</f>
        <v>37000</v>
      </c>
      <c r="I52" s="37">
        <f t="shared" si="0"/>
        <v>185000</v>
      </c>
      <c r="J52" s="26" t="s">
        <v>93</v>
      </c>
    </row>
    <row r="53" spans="2:10" x14ac:dyDescent="0.25">
      <c r="B53" s="104"/>
      <c r="C53" s="98"/>
      <c r="D53" s="26" t="s">
        <v>35</v>
      </c>
      <c r="E53" s="26" t="s">
        <v>97</v>
      </c>
      <c r="F53" s="30" t="s">
        <v>102</v>
      </c>
      <c r="G53" s="30">
        <v>3</v>
      </c>
      <c r="H53" s="17">
        <f>'[1]Pembelian ke vendor'!$E$40</f>
        <v>25000</v>
      </c>
      <c r="I53" s="37">
        <f t="shared" si="0"/>
        <v>75000</v>
      </c>
      <c r="J53" s="26" t="s">
        <v>100</v>
      </c>
    </row>
    <row r="54" spans="2:10" x14ac:dyDescent="0.25">
      <c r="B54" s="105"/>
      <c r="C54" s="99"/>
      <c r="D54" s="26" t="s">
        <v>101</v>
      </c>
      <c r="E54" s="26"/>
      <c r="F54" s="30" t="s">
        <v>103</v>
      </c>
      <c r="G54" s="30">
        <v>2</v>
      </c>
      <c r="H54" s="17">
        <f>'[1]Pembelian ke vendor'!$E$8</f>
        <v>30000</v>
      </c>
      <c r="I54" s="37">
        <f t="shared" si="0"/>
        <v>60000</v>
      </c>
      <c r="J54" s="26" t="s">
        <v>43</v>
      </c>
    </row>
    <row r="55" spans="2:10" ht="24.75" customHeight="1" x14ac:dyDescent="0.25">
      <c r="I55" s="38">
        <f>SUM(I5:I54)</f>
        <v>11362500</v>
      </c>
    </row>
    <row r="58" spans="2:10" x14ac:dyDescent="0.25">
      <c r="I58" s="138" t="s">
        <v>144</v>
      </c>
      <c r="J58" t="s">
        <v>154</v>
      </c>
    </row>
    <row r="59" spans="2:10" x14ac:dyDescent="0.25">
      <c r="I59" s="59"/>
      <c r="J59" t="s">
        <v>156</v>
      </c>
    </row>
    <row r="60" spans="2:10" x14ac:dyDescent="0.25">
      <c r="I60" s="59"/>
      <c r="J60" t="s">
        <v>157</v>
      </c>
    </row>
    <row r="61" spans="2:10" x14ac:dyDescent="0.25">
      <c r="I61" s="59"/>
      <c r="J61" t="s">
        <v>158</v>
      </c>
    </row>
    <row r="62" spans="2:10" x14ac:dyDescent="0.25">
      <c r="I62" s="59"/>
      <c r="J62" t="s">
        <v>132</v>
      </c>
    </row>
    <row r="63" spans="2:10" x14ac:dyDescent="0.25">
      <c r="I63" s="59"/>
      <c r="J63" t="s">
        <v>159</v>
      </c>
    </row>
    <row r="64" spans="2:10" x14ac:dyDescent="0.25">
      <c r="I64" s="59"/>
      <c r="J64" t="s">
        <v>79</v>
      </c>
    </row>
    <row r="65" spans="9:10" x14ac:dyDescent="0.25">
      <c r="I65" s="59"/>
      <c r="J65" t="s">
        <v>160</v>
      </c>
    </row>
    <row r="66" spans="9:10" x14ac:dyDescent="0.25">
      <c r="I66" s="59"/>
      <c r="J66" t="s">
        <v>161</v>
      </c>
    </row>
    <row r="67" spans="9:10" x14ac:dyDescent="0.25">
      <c r="I67" s="59"/>
      <c r="J67" t="s">
        <v>99</v>
      </c>
    </row>
    <row r="68" spans="9:10" x14ac:dyDescent="0.25">
      <c r="I68" s="59"/>
      <c r="J68"/>
    </row>
    <row r="69" spans="9:10" x14ac:dyDescent="0.25">
      <c r="I69" s="59">
        <f>I55</f>
        <v>11362500</v>
      </c>
      <c r="J69" t="s">
        <v>145</v>
      </c>
    </row>
  </sheetData>
  <mergeCells count="17">
    <mergeCell ref="B2:J2"/>
    <mergeCell ref="C9:C14"/>
    <mergeCell ref="C5:C7"/>
    <mergeCell ref="C16:C31"/>
    <mergeCell ref="C33:C39"/>
    <mergeCell ref="B9:B14"/>
    <mergeCell ref="B16:B31"/>
    <mergeCell ref="B33:B39"/>
    <mergeCell ref="C52:C54"/>
    <mergeCell ref="C49:C50"/>
    <mergeCell ref="C46:C47"/>
    <mergeCell ref="C41:C44"/>
    <mergeCell ref="B5:B7"/>
    <mergeCell ref="B52:B54"/>
    <mergeCell ref="B41:B44"/>
    <mergeCell ref="B46:B47"/>
    <mergeCell ref="B49:B5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6" workbookViewId="0">
      <selection activeCell="I51" sqref="I51"/>
    </sheetView>
  </sheetViews>
  <sheetFormatPr defaultRowHeight="15" x14ac:dyDescent="0.25"/>
  <cols>
    <col min="1" max="1" width="2.85546875" customWidth="1"/>
    <col min="2" max="2" width="4.7109375" customWidth="1"/>
    <col min="3" max="3" width="13.7109375" style="40" customWidth="1"/>
    <col min="4" max="4" width="26.7109375" customWidth="1"/>
    <col min="5" max="5" width="5" style="1" customWidth="1"/>
    <col min="6" max="6" width="13.5703125" style="59" bestFit="1" customWidth="1"/>
    <col min="7" max="7" width="15" style="59" bestFit="1" customWidth="1"/>
    <col min="8" max="8" width="24" customWidth="1"/>
  </cols>
  <sheetData>
    <row r="1" spans="2:9" ht="25.5" x14ac:dyDescent="0.35">
      <c r="B1" s="52" t="s">
        <v>110</v>
      </c>
      <c r="C1" s="52"/>
      <c r="D1" s="52"/>
      <c r="E1" s="52"/>
      <c r="F1" s="53"/>
      <c r="G1" s="53"/>
    </row>
    <row r="2" spans="2:9" x14ac:dyDescent="0.25">
      <c r="B2" s="9"/>
      <c r="C2" s="39"/>
      <c r="D2" s="11"/>
      <c r="E2" s="41"/>
      <c r="F2" s="12"/>
      <c r="G2" s="35"/>
    </row>
    <row r="3" spans="2:9" x14ac:dyDescent="0.25">
      <c r="B3" s="14" t="s">
        <v>0</v>
      </c>
      <c r="C3" s="33" t="s">
        <v>148</v>
      </c>
      <c r="D3" s="14" t="s">
        <v>147</v>
      </c>
      <c r="E3" s="14" t="s">
        <v>108</v>
      </c>
      <c r="F3" s="34" t="s">
        <v>106</v>
      </c>
      <c r="G3" s="36" t="s">
        <v>107</v>
      </c>
    </row>
    <row r="4" spans="2:9" x14ac:dyDescent="0.25">
      <c r="B4" s="42">
        <v>1</v>
      </c>
      <c r="C4" s="110" t="s">
        <v>99</v>
      </c>
      <c r="D4" s="2" t="s">
        <v>115</v>
      </c>
      <c r="E4" s="42">
        <v>2</v>
      </c>
      <c r="F4" s="6">
        <f>'[1]Pembelian ke vendor'!$E$61</f>
        <v>37000</v>
      </c>
      <c r="G4" s="54">
        <f>E4*F4</f>
        <v>74000</v>
      </c>
    </row>
    <row r="5" spans="2:9" x14ac:dyDescent="0.25">
      <c r="B5" s="42">
        <v>2</v>
      </c>
      <c r="C5" s="110"/>
      <c r="D5" s="2" t="s">
        <v>117</v>
      </c>
      <c r="E5" s="42">
        <v>1</v>
      </c>
      <c r="F5" s="6">
        <f>'[1]Pembelian ke vendor'!$E$38</f>
        <v>8000</v>
      </c>
      <c r="G5" s="54">
        <f t="shared" ref="G5:G30" si="0">E5*F5</f>
        <v>8000</v>
      </c>
    </row>
    <row r="6" spans="2:9" x14ac:dyDescent="0.25">
      <c r="B6" s="42">
        <v>3</v>
      </c>
      <c r="C6" s="110"/>
      <c r="D6" s="2" t="s">
        <v>118</v>
      </c>
      <c r="E6" s="42">
        <v>1</v>
      </c>
      <c r="F6" s="6">
        <f>'[1]Pembelian ke vendor'!$E$34/20</f>
        <v>1750</v>
      </c>
      <c r="G6" s="54">
        <f t="shared" si="0"/>
        <v>1750</v>
      </c>
    </row>
    <row r="7" spans="2:9" x14ac:dyDescent="0.25">
      <c r="B7" s="42">
        <v>4</v>
      </c>
      <c r="C7" s="110"/>
      <c r="D7" s="2" t="s">
        <v>116</v>
      </c>
      <c r="E7" s="42">
        <v>10</v>
      </c>
      <c r="F7" s="6">
        <v>10000</v>
      </c>
      <c r="G7" s="54">
        <f t="shared" si="0"/>
        <v>100000</v>
      </c>
      <c r="H7" s="121">
        <f>SUM(G4:G7)</f>
        <v>183750</v>
      </c>
      <c r="I7" t="s">
        <v>99</v>
      </c>
    </row>
    <row r="8" spans="2:9" x14ac:dyDescent="0.25">
      <c r="B8" s="45"/>
      <c r="C8" s="45"/>
      <c r="D8" s="45"/>
      <c r="E8" s="45"/>
      <c r="F8" s="55"/>
      <c r="G8" s="56"/>
    </row>
    <row r="9" spans="2:9" x14ac:dyDescent="0.25">
      <c r="B9" s="42">
        <v>1</v>
      </c>
      <c r="C9" s="110" t="s">
        <v>111</v>
      </c>
      <c r="D9" s="2" t="s">
        <v>115</v>
      </c>
      <c r="E9" s="42">
        <v>2</v>
      </c>
      <c r="F9" s="6">
        <f>'[1]Pembelian ke vendor'!$E$61</f>
        <v>37000</v>
      </c>
      <c r="G9" s="54">
        <f t="shared" si="0"/>
        <v>74000</v>
      </c>
    </row>
    <row r="10" spans="2:9" x14ac:dyDescent="0.25">
      <c r="B10" s="42">
        <v>2</v>
      </c>
      <c r="C10" s="110"/>
      <c r="D10" s="2" t="s">
        <v>119</v>
      </c>
      <c r="E10" s="42">
        <v>6</v>
      </c>
      <c r="F10" s="6">
        <f>'[1]Pembelian ke vendor'!$E$68</f>
        <v>290000</v>
      </c>
      <c r="G10" s="54">
        <f t="shared" si="0"/>
        <v>1740000</v>
      </c>
    </row>
    <row r="11" spans="2:9" x14ac:dyDescent="0.25">
      <c r="B11" s="42">
        <v>3</v>
      </c>
      <c r="C11" s="110"/>
      <c r="D11" s="2" t="s">
        <v>118</v>
      </c>
      <c r="E11" s="42">
        <v>2</v>
      </c>
      <c r="F11" s="6">
        <f>F6</f>
        <v>1750</v>
      </c>
      <c r="G11" s="54">
        <f t="shared" si="0"/>
        <v>3500</v>
      </c>
      <c r="H11" s="121">
        <f>SUM(G9:G11)</f>
        <v>1817500</v>
      </c>
      <c r="I11" t="s">
        <v>111</v>
      </c>
    </row>
    <row r="12" spans="2:9" x14ac:dyDescent="0.25">
      <c r="B12" s="45"/>
      <c r="C12" s="45"/>
      <c r="D12" s="45"/>
      <c r="E12" s="45"/>
      <c r="F12" s="55"/>
      <c r="G12" s="56"/>
    </row>
    <row r="13" spans="2:9" x14ac:dyDescent="0.25">
      <c r="B13" s="42">
        <v>1</v>
      </c>
      <c r="C13" s="110" t="s">
        <v>112</v>
      </c>
      <c r="D13" s="2" t="s">
        <v>115</v>
      </c>
      <c r="E13" s="42">
        <v>10</v>
      </c>
      <c r="F13" s="6">
        <f>F9</f>
        <v>37000</v>
      </c>
      <c r="G13" s="54">
        <f t="shared" si="0"/>
        <v>370000</v>
      </c>
    </row>
    <row r="14" spans="2:9" x14ac:dyDescent="0.25">
      <c r="B14" s="42">
        <v>2</v>
      </c>
      <c r="C14" s="110"/>
      <c r="D14" s="2" t="s">
        <v>120</v>
      </c>
      <c r="E14" s="42">
        <v>12</v>
      </c>
      <c r="F14" s="6">
        <f>'[1]Pembelian ke vendor'!$E$72</f>
        <v>10000</v>
      </c>
      <c r="G14" s="54">
        <f t="shared" si="0"/>
        <v>120000</v>
      </c>
    </row>
    <row r="15" spans="2:9" x14ac:dyDescent="0.25">
      <c r="B15" s="42">
        <v>3</v>
      </c>
      <c r="C15" s="110"/>
      <c r="D15" s="2" t="s">
        <v>121</v>
      </c>
      <c r="E15" s="42">
        <v>12</v>
      </c>
      <c r="F15" s="6">
        <f>'[1]Pembelian ke vendor'!$E$73</f>
        <v>10000</v>
      </c>
      <c r="G15" s="54">
        <f t="shared" si="0"/>
        <v>120000</v>
      </c>
    </row>
    <row r="16" spans="2:9" x14ac:dyDescent="0.25">
      <c r="B16" s="42">
        <v>4</v>
      </c>
      <c r="C16" s="110"/>
      <c r="D16" s="2" t="s">
        <v>118</v>
      </c>
      <c r="E16" s="42">
        <v>10</v>
      </c>
      <c r="F16" s="6">
        <f>F11</f>
        <v>1750</v>
      </c>
      <c r="G16" s="54">
        <f t="shared" si="0"/>
        <v>17500</v>
      </c>
      <c r="H16" s="121">
        <f>SUM(G13:G16)</f>
        <v>627500</v>
      </c>
      <c r="I16" t="s">
        <v>139</v>
      </c>
    </row>
    <row r="17" spans="2:9" x14ac:dyDescent="0.25">
      <c r="B17" s="3"/>
      <c r="C17" s="43"/>
      <c r="D17" s="3"/>
      <c r="E17" s="44"/>
      <c r="F17" s="7"/>
      <c r="G17" s="54"/>
    </row>
    <row r="18" spans="2:9" x14ac:dyDescent="0.25">
      <c r="B18" s="42">
        <v>1</v>
      </c>
      <c r="C18" s="110" t="s">
        <v>113</v>
      </c>
      <c r="D18" s="2" t="s">
        <v>115</v>
      </c>
      <c r="E18" s="62">
        <v>5</v>
      </c>
      <c r="F18" s="6">
        <f>'[1]Pembelian ke vendor'!$E$61</f>
        <v>37000</v>
      </c>
      <c r="G18" s="54">
        <f t="shared" si="0"/>
        <v>185000</v>
      </c>
    </row>
    <row r="19" spans="2:9" x14ac:dyDescent="0.25">
      <c r="B19" s="42">
        <v>2</v>
      </c>
      <c r="C19" s="110"/>
      <c r="D19" s="2" t="s">
        <v>118</v>
      </c>
      <c r="E19" s="42">
        <v>5</v>
      </c>
      <c r="F19" s="6">
        <f>F16</f>
        <v>1750</v>
      </c>
      <c r="G19" s="54">
        <f t="shared" si="0"/>
        <v>8750</v>
      </c>
    </row>
    <row r="20" spans="2:9" x14ac:dyDescent="0.25">
      <c r="B20" s="42">
        <v>3</v>
      </c>
      <c r="C20" s="110"/>
      <c r="D20" s="2" t="s">
        <v>131</v>
      </c>
      <c r="E20" s="42">
        <v>1</v>
      </c>
      <c r="F20" s="6">
        <v>25000</v>
      </c>
      <c r="G20" s="54"/>
    </row>
    <row r="21" spans="2:9" x14ac:dyDescent="0.25">
      <c r="B21" s="42">
        <v>4</v>
      </c>
      <c r="C21" s="110"/>
      <c r="D21" s="2" t="s">
        <v>122</v>
      </c>
      <c r="E21" s="42">
        <v>12</v>
      </c>
      <c r="F21" s="6">
        <f>'[1]Pembelian ke vendor'!$E$43/12</f>
        <v>15000</v>
      </c>
      <c r="G21" s="54">
        <f t="shared" si="0"/>
        <v>180000</v>
      </c>
      <c r="H21" s="121">
        <f>SUM(G18:G21)</f>
        <v>373750</v>
      </c>
      <c r="I21" t="s">
        <v>141</v>
      </c>
    </row>
    <row r="22" spans="2:9" x14ac:dyDescent="0.25">
      <c r="B22" s="46"/>
      <c r="C22" s="46"/>
      <c r="D22" s="46"/>
      <c r="E22" s="46"/>
      <c r="F22" s="55"/>
      <c r="G22" s="56"/>
    </row>
    <row r="23" spans="2:9" s="5" customFormat="1" x14ac:dyDescent="0.25">
      <c r="B23" s="42">
        <v>1</v>
      </c>
      <c r="C23" s="110" t="s">
        <v>114</v>
      </c>
      <c r="D23" s="2" t="s">
        <v>115</v>
      </c>
      <c r="E23" s="42">
        <v>1</v>
      </c>
      <c r="F23" s="6">
        <f>'[1]Pembelian ke vendor'!$E$61</f>
        <v>37000</v>
      </c>
      <c r="G23" s="54">
        <f>E23*F23</f>
        <v>37000</v>
      </c>
    </row>
    <row r="24" spans="2:9" s="5" customFormat="1" x14ac:dyDescent="0.25">
      <c r="B24" s="42">
        <v>2</v>
      </c>
      <c r="C24" s="110"/>
      <c r="D24" s="2" t="s">
        <v>118</v>
      </c>
      <c r="E24" s="42">
        <v>2</v>
      </c>
      <c r="F24" s="6">
        <f>F16</f>
        <v>1750</v>
      </c>
      <c r="G24" s="54">
        <f>E24*F24</f>
        <v>3500</v>
      </c>
      <c r="H24" s="122">
        <f>SUM(G23:G24)</f>
        <v>40500</v>
      </c>
      <c r="I24" s="5" t="s">
        <v>140</v>
      </c>
    </row>
    <row r="25" spans="2:9" s="5" customFormat="1" x14ac:dyDescent="0.25">
      <c r="B25" s="46"/>
      <c r="C25" s="46"/>
      <c r="D25" s="46"/>
      <c r="E25" s="46"/>
      <c r="F25" s="55"/>
      <c r="G25" s="56"/>
    </row>
    <row r="26" spans="2:9" x14ac:dyDescent="0.25">
      <c r="B26" s="2"/>
      <c r="C26" s="110" t="s">
        <v>79</v>
      </c>
      <c r="D26" s="2" t="s">
        <v>131</v>
      </c>
      <c r="E26" s="42">
        <v>1</v>
      </c>
      <c r="F26" s="6">
        <v>25000</v>
      </c>
      <c r="G26" s="54">
        <f t="shared" si="0"/>
        <v>25000</v>
      </c>
    </row>
    <row r="27" spans="2:9" x14ac:dyDescent="0.25">
      <c r="B27" s="2"/>
      <c r="C27" s="110"/>
      <c r="D27" s="2" t="s">
        <v>118</v>
      </c>
      <c r="E27" s="42">
        <v>1</v>
      </c>
      <c r="F27" s="6">
        <v>1750</v>
      </c>
      <c r="G27" s="54">
        <f t="shared" si="0"/>
        <v>1750</v>
      </c>
    </row>
    <row r="28" spans="2:9" x14ac:dyDescent="0.25">
      <c r="B28" s="2"/>
      <c r="C28" s="110"/>
      <c r="D28" s="2"/>
      <c r="E28" s="42"/>
      <c r="F28" s="6"/>
      <c r="G28" s="54">
        <f t="shared" si="0"/>
        <v>0</v>
      </c>
    </row>
    <row r="29" spans="2:9" x14ac:dyDescent="0.25">
      <c r="B29" s="2"/>
      <c r="C29" s="110"/>
      <c r="D29" s="2"/>
      <c r="E29" s="42"/>
      <c r="F29" s="6"/>
      <c r="G29" s="54">
        <f t="shared" si="0"/>
        <v>0</v>
      </c>
    </row>
    <row r="30" spans="2:9" x14ac:dyDescent="0.25">
      <c r="B30" s="2"/>
      <c r="C30" s="110"/>
      <c r="D30" s="2"/>
      <c r="E30" s="42"/>
      <c r="F30" s="6"/>
      <c r="G30" s="54">
        <f t="shared" si="0"/>
        <v>0</v>
      </c>
      <c r="H30" s="121">
        <f>SUM(G26:G30)</f>
        <v>26750</v>
      </c>
      <c r="I30" t="s">
        <v>79</v>
      </c>
    </row>
    <row r="31" spans="2:9" x14ac:dyDescent="0.25">
      <c r="B31" s="60"/>
      <c r="C31" s="61"/>
      <c r="D31" s="60"/>
      <c r="E31" s="62"/>
      <c r="F31" s="54"/>
      <c r="G31" s="57">
        <f>SUM(G4:G30)</f>
        <v>3069750</v>
      </c>
      <c r="H31" s="121">
        <f>H30+H24+H21+H16+H11+H7</f>
        <v>3069750</v>
      </c>
      <c r="I31" t="s">
        <v>133</v>
      </c>
    </row>
    <row r="32" spans="2:9" x14ac:dyDescent="0.25">
      <c r="B32" s="47"/>
      <c r="C32" s="48"/>
      <c r="D32" s="47"/>
      <c r="E32" s="49"/>
      <c r="F32" s="58"/>
      <c r="G32" s="58"/>
    </row>
    <row r="33" spans="2:8" x14ac:dyDescent="0.25">
      <c r="B33" s="50">
        <v>1</v>
      </c>
      <c r="C33" s="111" t="s">
        <v>123</v>
      </c>
      <c r="D33" s="51" t="s">
        <v>115</v>
      </c>
      <c r="E33" s="120">
        <v>5</v>
      </c>
      <c r="F33" s="17">
        <v>37000</v>
      </c>
      <c r="G33" s="17">
        <f>E33*F33</f>
        <v>185000</v>
      </c>
    </row>
    <row r="34" spans="2:8" x14ac:dyDescent="0.25">
      <c r="B34" s="50">
        <v>2</v>
      </c>
      <c r="C34" s="111"/>
      <c r="D34" s="51" t="s">
        <v>116</v>
      </c>
      <c r="E34" s="50">
        <v>20</v>
      </c>
      <c r="F34" s="17">
        <v>10000</v>
      </c>
      <c r="G34" s="17">
        <f t="shared" ref="G34:G37" si="1">E34*F34</f>
        <v>200000</v>
      </c>
    </row>
    <row r="35" spans="2:8" x14ac:dyDescent="0.25">
      <c r="B35" s="50">
        <v>3</v>
      </c>
      <c r="C35" s="111"/>
      <c r="D35" s="51" t="s">
        <v>124</v>
      </c>
      <c r="E35" s="50">
        <v>2</v>
      </c>
      <c r="F35" s="17">
        <v>25000</v>
      </c>
      <c r="G35" s="17">
        <f t="shared" si="1"/>
        <v>50000</v>
      </c>
    </row>
    <row r="36" spans="2:8" x14ac:dyDescent="0.25">
      <c r="B36" s="50">
        <v>4</v>
      </c>
      <c r="C36" s="111"/>
      <c r="D36" s="51" t="s">
        <v>125</v>
      </c>
      <c r="E36" s="50">
        <v>5</v>
      </c>
      <c r="F36" s="17">
        <v>1750</v>
      </c>
      <c r="G36" s="17">
        <f t="shared" si="1"/>
        <v>8750</v>
      </c>
    </row>
    <row r="37" spans="2:8" x14ac:dyDescent="0.25">
      <c r="B37" s="50">
        <v>5</v>
      </c>
      <c r="C37" s="111"/>
      <c r="D37" s="51" t="s">
        <v>129</v>
      </c>
      <c r="E37" s="50">
        <v>1</v>
      </c>
      <c r="F37" s="17">
        <v>30000</v>
      </c>
      <c r="G37" s="17">
        <f t="shared" si="1"/>
        <v>30000</v>
      </c>
    </row>
    <row r="38" spans="2:8" x14ac:dyDescent="0.25">
      <c r="B38" s="63"/>
      <c r="C38" s="64"/>
      <c r="D38" s="65"/>
      <c r="E38" s="63"/>
      <c r="F38" s="66"/>
      <c r="G38" s="66">
        <f>SUM(G33:G37)</f>
        <v>473750</v>
      </c>
      <c r="H38" t="s">
        <v>123</v>
      </c>
    </row>
    <row r="39" spans="2:8" x14ac:dyDescent="0.25">
      <c r="B39" s="47"/>
      <c r="C39" s="48"/>
      <c r="D39" s="47"/>
      <c r="E39" s="49"/>
      <c r="F39" s="58"/>
      <c r="G39" s="58"/>
    </row>
    <row r="40" spans="2:8" x14ac:dyDescent="0.25">
      <c r="B40" s="50">
        <v>1</v>
      </c>
      <c r="C40" s="111" t="s">
        <v>126</v>
      </c>
      <c r="D40" s="51" t="s">
        <v>120</v>
      </c>
      <c r="E40" s="50">
        <v>12</v>
      </c>
      <c r="F40" s="17">
        <v>10000</v>
      </c>
      <c r="G40" s="17">
        <f>E40*F40</f>
        <v>120000</v>
      </c>
    </row>
    <row r="41" spans="2:8" x14ac:dyDescent="0.25">
      <c r="B41" s="50">
        <v>2</v>
      </c>
      <c r="C41" s="111"/>
      <c r="D41" s="51" t="s">
        <v>130</v>
      </c>
      <c r="E41" s="50">
        <v>12</v>
      </c>
      <c r="F41" s="17">
        <v>10000</v>
      </c>
      <c r="G41" s="17">
        <f t="shared" ref="G41:G46" si="2">E41*F41</f>
        <v>120000</v>
      </c>
    </row>
    <row r="42" spans="2:8" x14ac:dyDescent="0.25">
      <c r="B42" s="50">
        <v>3</v>
      </c>
      <c r="C42" s="111"/>
      <c r="D42" s="51" t="s">
        <v>149</v>
      </c>
      <c r="E42" s="50">
        <v>2</v>
      </c>
      <c r="F42" s="17">
        <v>100000</v>
      </c>
      <c r="G42" s="17">
        <f t="shared" si="2"/>
        <v>200000</v>
      </c>
    </row>
    <row r="43" spans="2:8" x14ac:dyDescent="0.25">
      <c r="B43" s="50">
        <v>4</v>
      </c>
      <c r="C43" s="111"/>
      <c r="D43" s="51" t="s">
        <v>127</v>
      </c>
      <c r="E43" s="50">
        <v>2</v>
      </c>
      <c r="F43" s="17">
        <f>'[1]Pembelian ke vendor'!$E$75/6</f>
        <v>12500</v>
      </c>
      <c r="G43" s="17">
        <f t="shared" si="2"/>
        <v>25000</v>
      </c>
    </row>
    <row r="44" spans="2:8" x14ac:dyDescent="0.25">
      <c r="B44" s="50">
        <v>5</v>
      </c>
      <c r="C44" s="111"/>
      <c r="D44" s="51" t="s">
        <v>115</v>
      </c>
      <c r="E44" s="120">
        <v>2</v>
      </c>
      <c r="F44" s="17">
        <v>37000</v>
      </c>
      <c r="G44" s="17">
        <f t="shared" si="2"/>
        <v>74000</v>
      </c>
    </row>
    <row r="45" spans="2:8" x14ac:dyDescent="0.25">
      <c r="B45" s="50">
        <v>6</v>
      </c>
      <c r="C45" s="111"/>
      <c r="D45" s="51" t="s">
        <v>118</v>
      </c>
      <c r="E45" s="50">
        <v>3</v>
      </c>
      <c r="F45" s="17">
        <v>1750</v>
      </c>
      <c r="G45" s="17">
        <f t="shared" si="2"/>
        <v>5250</v>
      </c>
    </row>
    <row r="46" spans="2:8" x14ac:dyDescent="0.25">
      <c r="B46" s="50">
        <v>7</v>
      </c>
      <c r="C46" s="111"/>
      <c r="D46" s="51" t="s">
        <v>128</v>
      </c>
      <c r="E46" s="50">
        <v>3</v>
      </c>
      <c r="F46" s="17">
        <v>6000</v>
      </c>
      <c r="G46" s="17">
        <f t="shared" si="2"/>
        <v>18000</v>
      </c>
    </row>
    <row r="47" spans="2:8" x14ac:dyDescent="0.25">
      <c r="B47" s="67"/>
      <c r="C47" s="68"/>
      <c r="D47" s="67"/>
      <c r="E47" s="69"/>
      <c r="F47" s="57"/>
      <c r="G47" s="57">
        <f>SUM(G40:G46)</f>
        <v>562250</v>
      </c>
      <c r="H47" t="s">
        <v>126</v>
      </c>
    </row>
    <row r="48" spans="2:8" x14ac:dyDescent="0.25">
      <c r="B48" s="47"/>
      <c r="C48" s="48"/>
      <c r="D48" s="47"/>
      <c r="E48" s="49"/>
      <c r="F48" s="58"/>
      <c r="G48" s="58"/>
    </row>
    <row r="49" spans="2:9" x14ac:dyDescent="0.25">
      <c r="B49" s="42">
        <v>1</v>
      </c>
      <c r="C49" s="110" t="s">
        <v>132</v>
      </c>
      <c r="D49" s="51" t="s">
        <v>120</v>
      </c>
      <c r="E49" s="50">
        <v>12</v>
      </c>
      <c r="F49" s="17">
        <v>10000</v>
      </c>
      <c r="G49" s="6">
        <f>E49*F49</f>
        <v>120000</v>
      </c>
    </row>
    <row r="50" spans="2:9" x14ac:dyDescent="0.25">
      <c r="B50" s="42">
        <v>2</v>
      </c>
      <c r="C50" s="110"/>
      <c r="D50" s="51" t="s">
        <v>130</v>
      </c>
      <c r="E50" s="50">
        <v>12</v>
      </c>
      <c r="F50" s="17">
        <v>10000</v>
      </c>
      <c r="G50" s="6">
        <f t="shared" ref="G50:G56" si="3">E50*F50</f>
        <v>120000</v>
      </c>
    </row>
    <row r="51" spans="2:9" x14ac:dyDescent="0.25">
      <c r="B51" s="42">
        <v>3</v>
      </c>
      <c r="C51" s="110"/>
      <c r="D51" s="51" t="s">
        <v>149</v>
      </c>
      <c r="E51" s="120">
        <v>1</v>
      </c>
      <c r="F51" s="17">
        <v>100000</v>
      </c>
      <c r="G51" s="6">
        <f t="shared" si="3"/>
        <v>100000</v>
      </c>
    </row>
    <row r="52" spans="2:9" x14ac:dyDescent="0.25">
      <c r="B52" s="42">
        <v>4</v>
      </c>
      <c r="C52" s="110"/>
      <c r="D52" s="51" t="s">
        <v>127</v>
      </c>
      <c r="E52" s="120">
        <v>1</v>
      </c>
      <c r="F52" s="17">
        <f>'[1]Pembelian ke vendor'!$E$75/6</f>
        <v>12500</v>
      </c>
      <c r="G52" s="6">
        <f t="shared" si="3"/>
        <v>12500</v>
      </c>
    </row>
    <row r="53" spans="2:9" x14ac:dyDescent="0.25">
      <c r="B53" s="42">
        <v>5</v>
      </c>
      <c r="C53" s="110"/>
      <c r="D53" s="51" t="s">
        <v>115</v>
      </c>
      <c r="E53" s="120">
        <v>2</v>
      </c>
      <c r="F53" s="17">
        <v>37000</v>
      </c>
      <c r="G53" s="6">
        <f t="shared" si="3"/>
        <v>74000</v>
      </c>
    </row>
    <row r="54" spans="2:9" x14ac:dyDescent="0.25">
      <c r="B54" s="42">
        <v>6</v>
      </c>
      <c r="C54" s="110"/>
      <c r="D54" s="51" t="s">
        <v>118</v>
      </c>
      <c r="E54" s="50">
        <v>3</v>
      </c>
      <c r="F54" s="17">
        <v>1750</v>
      </c>
      <c r="G54" s="6">
        <f t="shared" si="3"/>
        <v>5250</v>
      </c>
    </row>
    <row r="55" spans="2:9" x14ac:dyDescent="0.25">
      <c r="B55" s="42">
        <v>7</v>
      </c>
      <c r="C55" s="110"/>
      <c r="D55" s="51" t="s">
        <v>128</v>
      </c>
      <c r="E55" s="50">
        <v>3</v>
      </c>
      <c r="F55" s="17">
        <v>6000</v>
      </c>
      <c r="G55" s="6">
        <f t="shared" si="3"/>
        <v>18000</v>
      </c>
    </row>
    <row r="56" spans="2:9" x14ac:dyDescent="0.25">
      <c r="B56" s="42">
        <v>8</v>
      </c>
      <c r="C56" s="110"/>
      <c r="D56" s="70" t="s">
        <v>116</v>
      </c>
      <c r="E56" s="42">
        <v>5</v>
      </c>
      <c r="F56" s="6">
        <v>10000</v>
      </c>
      <c r="G56" s="6">
        <f t="shared" si="3"/>
        <v>50000</v>
      </c>
    </row>
    <row r="57" spans="2:9" x14ac:dyDescent="0.25">
      <c r="B57" s="67"/>
      <c r="C57" s="68"/>
      <c r="D57" s="67"/>
      <c r="E57" s="69"/>
      <c r="F57" s="57"/>
      <c r="G57" s="57">
        <f>SUM(G49:G56)</f>
        <v>499750</v>
      </c>
      <c r="H57" t="s">
        <v>132</v>
      </c>
    </row>
    <row r="59" spans="2:9" x14ac:dyDescent="0.25">
      <c r="G59" s="138" t="s">
        <v>144</v>
      </c>
      <c r="H59" t="s">
        <v>154</v>
      </c>
    </row>
    <row r="60" spans="2:9" x14ac:dyDescent="0.25">
      <c r="G60" s="59">
        <f>H31</f>
        <v>3069750</v>
      </c>
      <c r="H60" t="s">
        <v>142</v>
      </c>
      <c r="I60" t="s">
        <v>152</v>
      </c>
    </row>
    <row r="61" spans="2:9" x14ac:dyDescent="0.25">
      <c r="G61" s="59">
        <f>G38</f>
        <v>473750</v>
      </c>
      <c r="H61" t="s">
        <v>143</v>
      </c>
      <c r="I61" t="s">
        <v>152</v>
      </c>
    </row>
    <row r="62" spans="2:9" x14ac:dyDescent="0.25">
      <c r="G62" s="59">
        <f>G47</f>
        <v>562250</v>
      </c>
      <c r="H62" t="s">
        <v>137</v>
      </c>
      <c r="I62" t="s">
        <v>152</v>
      </c>
    </row>
    <row r="63" spans="2:9" x14ac:dyDescent="0.25">
      <c r="G63" s="59">
        <f>G57</f>
        <v>499750</v>
      </c>
      <c r="H63" t="s">
        <v>132</v>
      </c>
      <c r="I63" t="s">
        <v>153</v>
      </c>
    </row>
    <row r="64" spans="2:9" x14ac:dyDescent="0.25">
      <c r="G64" s="59">
        <f>SUM(G60:G63)</f>
        <v>4605500</v>
      </c>
    </row>
    <row r="66" spans="7:8" x14ac:dyDescent="0.25">
      <c r="G66" s="59">
        <f>SUM(Rekap!D6:D9)</f>
        <v>3158310</v>
      </c>
      <c r="H66" t="s">
        <v>145</v>
      </c>
    </row>
  </sheetData>
  <mergeCells count="9">
    <mergeCell ref="C49:C56"/>
    <mergeCell ref="C26:C30"/>
    <mergeCell ref="C23:C24"/>
    <mergeCell ref="C9:C11"/>
    <mergeCell ref="C4:C7"/>
    <mergeCell ref="C13:C16"/>
    <mergeCell ref="C18:C21"/>
    <mergeCell ref="C40:C46"/>
    <mergeCell ref="C33:C3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showGridLines="0" tabSelected="1" workbookViewId="0">
      <selection activeCell="I16" sqref="I16"/>
    </sheetView>
  </sheetViews>
  <sheetFormatPr defaultRowHeight="15" x14ac:dyDescent="0.25"/>
  <cols>
    <col min="1" max="2" width="3.7109375" style="72" customWidth="1"/>
    <col min="3" max="3" width="9.140625" style="72"/>
    <col min="4" max="4" width="12.28515625" style="59" customWidth="1"/>
    <col min="5" max="5" width="8.140625" style="59" bestFit="1" customWidth="1"/>
    <col min="6" max="6" width="11.5703125" style="59" bestFit="1" customWidth="1"/>
    <col min="7" max="7" width="8.140625" style="59" customWidth="1"/>
    <col min="8" max="8" width="14.28515625" style="59" bestFit="1" customWidth="1"/>
    <col min="9" max="9" width="11.7109375" style="72" customWidth="1"/>
    <col min="10" max="10" width="40" style="72" customWidth="1"/>
    <col min="11" max="16384" width="9.140625" style="72"/>
  </cols>
  <sheetData>
    <row r="2" spans="2:11" ht="15.75" thickBot="1" x14ac:dyDescent="0.3"/>
    <row r="3" spans="2:11" s="73" customFormat="1" ht="21" customHeight="1" x14ac:dyDescent="0.25">
      <c r="B3" s="115" t="s">
        <v>0</v>
      </c>
      <c r="C3" s="113" t="s">
        <v>138</v>
      </c>
      <c r="D3" s="129" t="s">
        <v>150</v>
      </c>
      <c r="E3" s="130"/>
      <c r="F3" s="130"/>
      <c r="G3" s="130"/>
      <c r="H3" s="142" t="s">
        <v>151</v>
      </c>
      <c r="I3" s="131" t="s">
        <v>146</v>
      </c>
      <c r="J3" s="131" t="s">
        <v>162</v>
      </c>
    </row>
    <row r="4" spans="2:11" s="73" customFormat="1" ht="21" customHeight="1" thickBot="1" x14ac:dyDescent="0.3">
      <c r="B4" s="116"/>
      <c r="C4" s="114"/>
      <c r="D4" s="118" t="s">
        <v>136</v>
      </c>
      <c r="E4" s="119"/>
      <c r="F4" s="117" t="s">
        <v>135</v>
      </c>
      <c r="G4" s="136"/>
      <c r="H4" s="143"/>
      <c r="I4" s="132"/>
      <c r="J4" s="132"/>
    </row>
    <row r="5" spans="2:11" x14ac:dyDescent="0.25">
      <c r="B5" s="74">
        <v>1</v>
      </c>
      <c r="C5" s="75" t="s">
        <v>134</v>
      </c>
      <c r="D5" s="76">
        <v>5841689</v>
      </c>
      <c r="E5" s="77">
        <f>D5/$D$10</f>
        <v>0.64907662767518082</v>
      </c>
      <c r="F5" s="76">
        <f>CGK!I55</f>
        <v>11362500</v>
      </c>
      <c r="G5" s="125">
        <f>F5/$F$10</f>
        <v>0.71157940881763526</v>
      </c>
      <c r="H5" s="144">
        <f>F5-D5</f>
        <v>5520811</v>
      </c>
      <c r="I5" s="133">
        <f>H5/D5</f>
        <v>0.94507102312362057</v>
      </c>
      <c r="J5" s="139" t="s">
        <v>163</v>
      </c>
    </row>
    <row r="6" spans="2:11" x14ac:dyDescent="0.25">
      <c r="B6" s="78">
        <v>2</v>
      </c>
      <c r="C6" s="79" t="s">
        <v>133</v>
      </c>
      <c r="D6" s="80">
        <v>2392909</v>
      </c>
      <c r="E6" s="81">
        <f t="shared" ref="E6:E9" si="0">D6/$D$10</f>
        <v>0.26587880731986746</v>
      </c>
      <c r="F6" s="80">
        <f>Hlp!G31</f>
        <v>3069750</v>
      </c>
      <c r="G6" s="126">
        <f>F6/$F$10</f>
        <v>0.19224386272545091</v>
      </c>
      <c r="H6" s="145">
        <f>F6-D6</f>
        <v>676841</v>
      </c>
      <c r="I6" s="134">
        <f>H6/D6</f>
        <v>0.28285279548867093</v>
      </c>
      <c r="J6" s="140"/>
    </row>
    <row r="7" spans="2:11" x14ac:dyDescent="0.25">
      <c r="B7" s="78">
        <v>3</v>
      </c>
      <c r="C7" s="79" t="s">
        <v>123</v>
      </c>
      <c r="D7" s="80">
        <v>252798</v>
      </c>
      <c r="E7" s="81">
        <f t="shared" si="0"/>
        <v>2.8088669787629975E-2</v>
      </c>
      <c r="F7" s="80">
        <f>Hlp!G38</f>
        <v>473750</v>
      </c>
      <c r="G7" s="126">
        <f>F7/$F$10</f>
        <v>2.96687124248497E-2</v>
      </c>
      <c r="H7" s="145">
        <f>F7-D7</f>
        <v>220952</v>
      </c>
      <c r="I7" s="134">
        <f>H7/D7</f>
        <v>0.87402590210365594</v>
      </c>
      <c r="J7" s="140"/>
    </row>
    <row r="8" spans="2:11" x14ac:dyDescent="0.25">
      <c r="B8" s="78">
        <v>4</v>
      </c>
      <c r="C8" s="79" t="s">
        <v>137</v>
      </c>
      <c r="D8" s="80">
        <v>212667</v>
      </c>
      <c r="E8" s="81">
        <f t="shared" si="0"/>
        <v>2.3629669292185476E-2</v>
      </c>
      <c r="F8" s="80">
        <f>Hlp!G47</f>
        <v>562250</v>
      </c>
      <c r="G8" s="126">
        <f>F8/$F$10</f>
        <v>3.5211047094188375E-2</v>
      </c>
      <c r="H8" s="145">
        <f>F8-D8</f>
        <v>349583</v>
      </c>
      <c r="I8" s="134">
        <f>H8/D8</f>
        <v>1.6438046335350571</v>
      </c>
      <c r="J8" s="140"/>
    </row>
    <row r="9" spans="2:11" ht="15.75" thickBot="1" x14ac:dyDescent="0.3">
      <c r="B9" s="82">
        <v>5</v>
      </c>
      <c r="C9" s="83" t="s">
        <v>132</v>
      </c>
      <c r="D9" s="123">
        <v>299936</v>
      </c>
      <c r="E9" s="124">
        <f t="shared" si="0"/>
        <v>3.3326225925136212E-2</v>
      </c>
      <c r="F9" s="84">
        <f>Hlp!G57</f>
        <v>499750</v>
      </c>
      <c r="G9" s="127">
        <f>F9/$F$10</f>
        <v>3.1296968937875751E-2</v>
      </c>
      <c r="H9" s="146">
        <f>F9-D9</f>
        <v>199814</v>
      </c>
      <c r="I9" s="135">
        <f>H9/D9</f>
        <v>0.66618878694121408</v>
      </c>
      <c r="J9" s="141"/>
    </row>
    <row r="10" spans="2:11" ht="15.75" thickBot="1" x14ac:dyDescent="0.3">
      <c r="B10" s="71"/>
      <c r="C10" s="85"/>
      <c r="D10" s="86">
        <f>SUM(D5:D9)</f>
        <v>8999999</v>
      </c>
      <c r="E10" s="87">
        <f>SUM(E5:E9)</f>
        <v>1</v>
      </c>
      <c r="F10" s="86">
        <f>SUM(F5:F9)</f>
        <v>15968000</v>
      </c>
      <c r="G10" s="128">
        <f>SUM(G5:G9)</f>
        <v>1</v>
      </c>
      <c r="H10" s="147">
        <f>SUM(H5:H9)</f>
        <v>6968001</v>
      </c>
      <c r="I10" s="137">
        <f>H10/D10</f>
        <v>0.77422241935804659</v>
      </c>
      <c r="J10" s="137"/>
    </row>
    <row r="11" spans="2:11" s="88" customFormat="1" x14ac:dyDescent="0.25">
      <c r="D11" s="89"/>
      <c r="E11" s="89"/>
      <c r="F11" s="89"/>
      <c r="G11" s="89"/>
      <c r="H11" s="89"/>
    </row>
    <row r="12" spans="2:11" s="88" customFormat="1" x14ac:dyDescent="0.25">
      <c r="C12" s="90"/>
      <c r="D12" s="112"/>
      <c r="E12" s="112"/>
      <c r="F12" s="112"/>
      <c r="G12" s="112"/>
      <c r="H12" s="112"/>
      <c r="I12" s="112"/>
      <c r="J12" s="112"/>
      <c r="K12" s="90"/>
    </row>
    <row r="13" spans="2:11" s="88" customFormat="1" x14ac:dyDescent="0.25">
      <c r="C13" s="90"/>
      <c r="D13" s="91"/>
      <c r="E13" s="91"/>
      <c r="F13" s="91"/>
      <c r="G13" s="91"/>
      <c r="H13" s="91"/>
      <c r="I13" s="90"/>
      <c r="J13" s="90"/>
      <c r="K13" s="90"/>
    </row>
    <row r="14" spans="2:11" s="88" customFormat="1" x14ac:dyDescent="0.25">
      <c r="C14" s="92"/>
      <c r="D14" s="93"/>
      <c r="E14" s="93"/>
      <c r="F14" s="93"/>
      <c r="G14" s="93"/>
      <c r="H14" s="93"/>
      <c r="I14" s="93"/>
      <c r="J14" s="93"/>
      <c r="K14" s="93"/>
    </row>
    <row r="15" spans="2:11" s="88" customFormat="1" x14ac:dyDescent="0.25">
      <c r="C15" s="92"/>
      <c r="D15" s="93"/>
      <c r="E15" s="93"/>
      <c r="F15" s="93"/>
      <c r="G15" s="93"/>
      <c r="H15" s="93"/>
      <c r="I15" s="93"/>
      <c r="J15" s="93"/>
      <c r="K15" s="93"/>
    </row>
    <row r="16" spans="2:11" s="88" customFormat="1" x14ac:dyDescent="0.25">
      <c r="C16" s="92"/>
      <c r="D16" s="94"/>
      <c r="E16" s="94"/>
      <c r="F16" s="94"/>
      <c r="G16" s="94"/>
      <c r="H16" s="94"/>
      <c r="I16" s="92"/>
      <c r="J16" s="92"/>
      <c r="K16" s="92"/>
    </row>
    <row r="17" spans="3:11" s="88" customFormat="1" x14ac:dyDescent="0.25">
      <c r="C17" s="92"/>
      <c r="D17" s="94"/>
      <c r="E17" s="94"/>
      <c r="F17" s="94"/>
      <c r="G17" s="94"/>
      <c r="H17" s="94"/>
      <c r="I17" s="92"/>
      <c r="J17" s="92"/>
      <c r="K17" s="92"/>
    </row>
    <row r="18" spans="3:11" s="88" customFormat="1" x14ac:dyDescent="0.25">
      <c r="C18" s="90"/>
      <c r="D18" s="94"/>
      <c r="E18" s="94"/>
      <c r="F18" s="94"/>
      <c r="G18" s="94"/>
      <c r="H18" s="94"/>
      <c r="I18" s="95"/>
      <c r="J18" s="95"/>
      <c r="K18" s="95"/>
    </row>
    <row r="19" spans="3:11" s="88" customFormat="1" x14ac:dyDescent="0.25">
      <c r="C19" s="90"/>
      <c r="D19" s="94"/>
      <c r="E19" s="94"/>
      <c r="F19" s="94"/>
      <c r="G19" s="94"/>
      <c r="H19" s="94"/>
      <c r="I19" s="96"/>
      <c r="J19" s="96"/>
      <c r="K19" s="96"/>
    </row>
    <row r="20" spans="3:11" s="88" customFormat="1" x14ac:dyDescent="0.25">
      <c r="D20" s="89"/>
      <c r="E20" s="89"/>
      <c r="F20" s="89"/>
      <c r="G20" s="89"/>
      <c r="H20" s="89"/>
    </row>
    <row r="21" spans="3:11" s="88" customFormat="1" x14ac:dyDescent="0.25">
      <c r="D21" s="89"/>
      <c r="E21" s="89"/>
      <c r="F21" s="89"/>
      <c r="G21" s="89"/>
      <c r="H21" s="89"/>
    </row>
    <row r="22" spans="3:11" s="88" customFormat="1" x14ac:dyDescent="0.25">
      <c r="D22" s="89"/>
      <c r="E22" s="89"/>
      <c r="F22" s="89"/>
      <c r="G22" s="89"/>
      <c r="H22" s="89"/>
    </row>
    <row r="23" spans="3:11" s="88" customFormat="1" x14ac:dyDescent="0.25">
      <c r="D23" s="89"/>
      <c r="E23" s="89"/>
      <c r="F23" s="89"/>
      <c r="G23" s="89"/>
      <c r="H23" s="89"/>
    </row>
    <row r="39" spans="16:16" x14ac:dyDescent="0.25">
      <c r="P39" s="72">
        <v>2021</v>
      </c>
    </row>
  </sheetData>
  <mergeCells count="10">
    <mergeCell ref="D12:J12"/>
    <mergeCell ref="C3:C4"/>
    <mergeCell ref="B3:B4"/>
    <mergeCell ref="F4:G4"/>
    <mergeCell ref="D4:E4"/>
    <mergeCell ref="D3:G3"/>
    <mergeCell ref="H3:H4"/>
    <mergeCell ref="I3:I4"/>
    <mergeCell ref="J3:J4"/>
    <mergeCell ref="J5:J9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CGK</vt:lpstr>
      <vt:lpstr>Hlp</vt:lpstr>
      <vt:lpstr>Rekap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</dc:creator>
  <cp:lastModifiedBy>User</cp:lastModifiedBy>
  <dcterms:created xsi:type="dcterms:W3CDTF">2021-08-25T03:28:02Z</dcterms:created>
  <dcterms:modified xsi:type="dcterms:W3CDTF">2021-08-27T08:18:54Z</dcterms:modified>
</cp:coreProperties>
</file>