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FILE RAJA\Pengajuan Pengajuan\September\23 September 2021 Pengajuan Top Up nGen CGK\"/>
    </mc:Choice>
  </mc:AlternateContent>
  <bookViews>
    <workbookView xWindow="0" yWindow="0" windowWidth="20490" windowHeight="7455" firstSheet="7" activeTab="11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APLOG" sheetId="16" r:id="rId10"/>
    <sheet name="Projek" sheetId="18" r:id="rId11"/>
    <sheet name="Rekap Outstanding" sheetId="17" r:id="rId12"/>
    <sheet name="DIMAS NEW" sheetId="20" state="hidden" r:id="rId13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8" hidden="1">'September nGen'!$A$1:$V$173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8" i="17" l="1"/>
  <c r="M173" i="19" l="1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3" i="19"/>
  <c r="O173" i="19"/>
  <c r="N173" i="19"/>
  <c r="P172" i="19"/>
  <c r="O172" i="19"/>
  <c r="N172" i="19"/>
  <c r="Q172" i="19" s="1"/>
  <c r="P171" i="19"/>
  <c r="O171" i="19"/>
  <c r="N171" i="19"/>
  <c r="P170" i="19"/>
  <c r="O170" i="19"/>
  <c r="N170" i="19"/>
  <c r="Q170" i="19" s="1"/>
  <c r="P169" i="19"/>
  <c r="O169" i="19"/>
  <c r="N169" i="19"/>
  <c r="P168" i="19"/>
  <c r="O168" i="19"/>
  <c r="N168" i="19"/>
  <c r="Q168" i="19" s="1"/>
  <c r="P167" i="19"/>
  <c r="O167" i="19"/>
  <c r="N167" i="19"/>
  <c r="P166" i="19"/>
  <c r="O166" i="19"/>
  <c r="N166" i="19"/>
  <c r="Q166" i="19" s="1"/>
  <c r="P165" i="19"/>
  <c r="O165" i="19"/>
  <c r="N165" i="19"/>
  <c r="P164" i="19"/>
  <c r="O164" i="19"/>
  <c r="N164" i="19"/>
  <c r="Q164" i="19" s="1"/>
  <c r="P163" i="19"/>
  <c r="O163" i="19"/>
  <c r="N163" i="19"/>
  <c r="P162" i="19"/>
  <c r="O162" i="19"/>
  <c r="N162" i="19"/>
  <c r="Q162" i="19" s="1"/>
  <c r="P161" i="19"/>
  <c r="O161" i="19"/>
  <c r="N161" i="19"/>
  <c r="P160" i="19"/>
  <c r="O160" i="19"/>
  <c r="N160" i="19"/>
  <c r="Q160" i="19" s="1"/>
  <c r="P159" i="19"/>
  <c r="O159" i="19"/>
  <c r="N159" i="19"/>
  <c r="P158" i="19"/>
  <c r="O158" i="19"/>
  <c r="N158" i="19"/>
  <c r="Q158" i="19" s="1"/>
  <c r="P157" i="19"/>
  <c r="O157" i="19"/>
  <c r="N157" i="19"/>
  <c r="P156" i="19"/>
  <c r="O156" i="19"/>
  <c r="N156" i="19"/>
  <c r="Q156" i="19" s="1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Q152" i="19" s="1"/>
  <c r="O151" i="19"/>
  <c r="N151" i="19"/>
  <c r="Q155" i="19" l="1"/>
  <c r="Q153" i="19"/>
  <c r="Q154" i="19"/>
  <c r="Q157" i="19"/>
  <c r="Q159" i="19"/>
  <c r="Q161" i="19"/>
  <c r="Q163" i="19"/>
  <c r="Q165" i="19"/>
  <c r="Q167" i="19"/>
  <c r="Q169" i="19"/>
  <c r="Q171" i="19"/>
  <c r="Q173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P147" i="19"/>
  <c r="O147" i="19"/>
  <c r="N147" i="19"/>
  <c r="P146" i="19"/>
  <c r="O146" i="19"/>
  <c r="N146" i="19"/>
  <c r="P145" i="19"/>
  <c r="O145" i="19"/>
  <c r="N145" i="19"/>
  <c r="P144" i="19"/>
  <c r="O144" i="19"/>
  <c r="N144" i="19"/>
  <c r="P143" i="19"/>
  <c r="O143" i="19"/>
  <c r="N143" i="19"/>
  <c r="P142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P126" i="19" l="1"/>
  <c r="O126" i="19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16" i="19"/>
  <c r="P17" i="19"/>
  <c r="P19" i="19"/>
  <c r="P21" i="19"/>
  <c r="P22" i="19"/>
  <c r="P23" i="19"/>
  <c r="P24" i="19"/>
  <c r="P25" i="19"/>
  <c r="P27" i="19"/>
  <c r="P30" i="19"/>
  <c r="P33" i="19"/>
  <c r="P35" i="19"/>
  <c r="P36" i="19"/>
  <c r="P38" i="19"/>
  <c r="P41" i="19"/>
  <c r="P42" i="19"/>
  <c r="P43" i="19"/>
  <c r="P44" i="19"/>
  <c r="P46" i="19"/>
  <c r="P47" i="19"/>
  <c r="P49" i="19"/>
  <c r="P51" i="19"/>
  <c r="P52" i="19"/>
  <c r="P53" i="19"/>
  <c r="P54" i="19"/>
  <c r="P55" i="19"/>
  <c r="P58" i="19"/>
  <c r="P59" i="19"/>
  <c r="P68" i="19"/>
  <c r="P69" i="19"/>
  <c r="P70" i="19"/>
  <c r="P73" i="19"/>
  <c r="P74" i="19"/>
  <c r="P76" i="19"/>
  <c r="P77" i="19"/>
  <c r="P79" i="19"/>
  <c r="P81" i="19"/>
  <c r="P84" i="19"/>
  <c r="P85" i="19"/>
  <c r="P86" i="19"/>
  <c r="P87" i="19"/>
  <c r="P88" i="19"/>
  <c r="P92" i="19"/>
  <c r="P93" i="19"/>
  <c r="P94" i="19"/>
  <c r="P97" i="19"/>
  <c r="P99" i="19"/>
  <c r="P100" i="19"/>
  <c r="P101" i="19"/>
  <c r="P102" i="19"/>
  <c r="P103" i="19"/>
  <c r="P104" i="19"/>
  <c r="P105" i="19"/>
  <c r="P106" i="19"/>
  <c r="P107" i="19"/>
  <c r="P113" i="19"/>
  <c r="P114" i="19"/>
  <c r="P115" i="19"/>
  <c r="P116" i="19"/>
  <c r="P117" i="19"/>
  <c r="P118" i="19"/>
  <c r="P119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8" i="16" s="1"/>
  <c r="L16" i="16"/>
  <c r="L15" i="16"/>
  <c r="Q18" i="19" l="1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P67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E192" i="17" l="1"/>
  <c r="P14" i="19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O19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44" i="17" l="1"/>
  <c r="E191" i="17" s="1"/>
  <c r="P5" i="19" l="1"/>
  <c r="P4" i="19"/>
  <c r="P3" i="19"/>
  <c r="P2" i="19"/>
  <c r="P6" i="19"/>
  <c r="P11" i="19"/>
  <c r="P12" i="19"/>
  <c r="P13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2" i="18" s="1"/>
  <c r="H31" i="18"/>
  <c r="G31" i="18"/>
  <c r="H34" i="18" l="1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Q91" i="15" s="1"/>
  <c r="P92" i="15"/>
  <c r="O92" i="15"/>
  <c r="N92" i="15"/>
  <c r="P90" i="15"/>
  <c r="O90" i="15"/>
  <c r="N90" i="15"/>
  <c r="O95" i="15"/>
  <c r="N95" i="15"/>
  <c r="Q103" i="15" l="1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193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<sst xmlns="http://schemas.openxmlformats.org/spreadsheetml/2006/main" count="7304" uniqueCount="1166">
  <si>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</si>
  <si>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</si>
  <si>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</si>
  <si>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</si>
  <si>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</si>
  <si>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</si>
  <si>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</si>
  <si>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</si>
  <si>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</si>
  <si>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</si>
  <si>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</si>
  <si>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</si>
  <si>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</si>
  <si>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</si>
  <si>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</si>
  <si>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</si>
  <si>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</si>
  <si>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</si>
  <si>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</si>
  <si>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</si>
  <si>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</si>
  <si>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</si>
  <si>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</si>
  <si>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</si>
  <si>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</si>
  <si>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</si>
  <si>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</si>
  <si>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</si>
  <si>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</si>
  <si>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</si>
  <si>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</si>
  <si>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</si>
  <si>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</si>
  <si>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</si>
  <si>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</si>
  <si>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</si>
  <si>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</si>
  <si>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</si>
  <si>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</si>
  <si>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</si>
  <si>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</si>
  <si>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</si>
  <si>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</si>
  <si>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</si>
  <si>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</si>
  <si>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</si>
  <si>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</si>
  <si>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</si>
  <si>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</si>
  <si>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</si>
  <si>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</si>
  <si>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</si>
  <si>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</si>
  <si>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</si>
  <si>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</si>
  <si>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</si>
  <si>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</si>
  <si>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</si>
  <si>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</si>
  <si>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</si>
  <si>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</si>
  <si>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</si>
  <si>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</si>
  <si>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</si>
  <si>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</si>
  <si>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</si>
  <si>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</si>
  <si>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</si>
  <si>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</si>
  <si>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</si>
  <si>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</si>
  <si>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</si>
  <si>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</si>
  <si>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</si>
  <si>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</si>
  <si>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</si>
  <si>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</si>
  <si>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</si>
  <si>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</si>
  <si>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</si>
  <si>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</si>
  <si>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</si>
  <si>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</si>
  <si>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</si>
  <si>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</si>
  <si>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</si>
  <si>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</si>
  <si>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</si>
  <si>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</si>
  <si>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</si>
  <si>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</si>
  <si>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</si>
  <si>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</si>
  <si>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</si>
  <si>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</si>
  <si>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</si>
  <si>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</si>
  <si>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</si>
  <si>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</si>
  <si>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</si>
  <si>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</si>
  <si>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</si>
  <si>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</si>
  <si>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</si>
  <si>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</si>
  <si>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</si>
  <si>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</si>
  <si>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</si>
  <si>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</si>
  <si>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</si>
  <si>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</si>
  <si>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</si>
  <si>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</si>
  <si>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</si>
  <si>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</si>
  <si>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</si>
  <si>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</si>
  <si>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</si>
  <si>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</si>
  <si>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</si>
  <si>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</si>
  <si>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</si>
  <si>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</si>
  <si>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</si>
  <si>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</si>
  <si>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</si>
  <si>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</si>
  <si>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</si>
  <si>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</si>
  <si>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</si>
  <si>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</si>
  <si>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</si>
  <si>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</si>
  <si>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</si>
  <si>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</si>
  <si>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</si>
  <si>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</si>
  <si>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</si>
  <si>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</si>
  <si>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</si>
  <si>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</si>
  <si>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</si>
  <si>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</si>
  <si>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</si>
  <si>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</si>
  <si>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</si>
  <si>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</si>
  <si>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</si>
  <si>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</si>
  <si>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</si>
  <si>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</si>
  <si>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</si>
  <si>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</si>
  <si>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</si>
  <si>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</si>
  <si>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</si>
  <si>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</si>
  <si>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</si>
  <si>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</si>
  <si>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</si>
  <si>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</si>
  <si>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</si>
  <si>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</si>
  <si>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</si>
  <si>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</si>
  <si>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</si>
  <si>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</si>
  <si>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</si>
  <si>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</si>
  <si>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</si>
  <si>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</si>
  <si>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</si>
  <si>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</si>
  <si>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</si>
  <si>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</si>
  <si>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</si>
  <si>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</si>
  <si>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</si>
  <si>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</si>
  <si>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</si>
  <si>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</si>
  <si>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</si>
  <si>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</si>
  <si>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</si>
  <si>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</si>
  <si>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</si>
  <si>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</si>
  <si>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</si>
  <si>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</si>
  <si>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</si>
  <si>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</si>
  <si>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</si>
  <si>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</si>
  <si>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</si>
  <si>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</si>
  <si>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</si>
  <si>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</si>
  <si>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</si>
  <si>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</si>
  <si>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</si>
  <si>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</si>
  <si>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</si>
  <si>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</si>
  <si>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</si>
  <si>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</si>
  <si>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</si>
  <si>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</si>
  <si>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</si>
  <si>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</si>
  <si>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</si>
  <si>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</si>
  <si>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</si>
  <si>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</si>
  <si>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</si>
  <si>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</si>
  <si>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</si>
  <si>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</si>
  <si>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</si>
  <si>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</si>
  <si>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</si>
  <si>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</si>
  <si>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</si>
  <si>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</si>
  <si>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</si>
  <si>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</si>
  <si>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</si>
  <si>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</si>
  <si>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</si>
  <si>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</si>
  <si>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</si>
  <si>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</si>
  <si>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</si>
  <si>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</si>
  <si>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</si>
  <si>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</si>
  <si>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</si>
  <si>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</si>
  <si>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</si>
  <si>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</si>
  <si>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</si>
  <si>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</si>
  <si>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</si>
  <si>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</si>
  <si>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</si>
  <si>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</si>
  <si>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</si>
  <si>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</si>
  <si>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</si>
  <si>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</si>
  <si>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</si>
  <si>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</si>
  <si>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</si>
  <si>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</si>
  <si>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</si>
  <si>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</si>
  <si>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</si>
  <si>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</si>
  <si>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</si>
  <si>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</si>
  <si>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</si>
  <si>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</si>
  <si>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</si>
  <si>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</si>
  <si>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</si>
  <si>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</si>
  <si>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</si>
  <si>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</si>
  <si>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</si>
  <si>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</si>
  <si>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</si>
  <si>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</si>
  <si>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</si>
  <si>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</si>
  <si>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</si>
  <si>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</si>
  <si>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</si>
  <si>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</si>
  <si>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</si>
  <si>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</si>
  <si>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</si>
  <si>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</si>
  <si>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</si>
  <si>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</si>
  <si>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</si>
  <si>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</si>
  <si>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</si>
  <si>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</si>
  <si>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</si>
  <si>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</si>
  <si>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</si>
  <si>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</si>
  <si>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</si>
  <si>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</si>
  <si>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</si>
  <si>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</si>
  <si>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</si>
  <si>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</si>
  <si>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</si>
  <si>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</si>
  <si>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</si>
  <si>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</si>
  <si>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</si>
  <si>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</si>
  <si>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</si>
  <si>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</si>
  <si>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</si>
  <si>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</si>
  <si>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</si>
  <si>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</si>
  <si>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</si>
  <si>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</si>
  <si>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</si>
  <si>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</si>
  <si>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</si>
  <si>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</si>
  <si>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</si>
  <si>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</si>
  <si>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</si>
  <si>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</si>
  <si>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</si>
  <si>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</si>
  <si>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</si>
  <si>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</si>
  <si>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</si>
  <si>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</si>
  <si>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</si>
  <si>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</si>
  <si>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</si>
  <si>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</si>
  <si>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</si>
  <si>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</si>
  <si>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</si>
  <si>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</si>
  <si>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</si>
  <si>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</si>
  <si>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</si>
  <si>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</si>
  <si>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</si>
  <si>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</si>
  <si>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</si>
  <si>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</si>
  <si>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</si>
  <si>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</si>
  <si>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</si>
  <si>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</si>
  <si>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</si>
  <si>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</si>
  <si>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</si>
  <si>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</si>
  <si>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</si>
  <si>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</si>
  <si>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</si>
  <si>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</si>
  <si>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</si>
  <si>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</si>
  <si>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</si>
  <si>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</si>
  <si>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</si>
  <si>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</si>
  <si>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</si>
  <si>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</si>
  <si>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</si>
  <si>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</si>
  <si>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</si>
  <si>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</si>
  <si>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</si>
  <si>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</si>
  <si>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</si>
  <si>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</si>
  <si>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</si>
  <si>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</si>
  <si>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</si>
  <si>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</si>
  <si>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</si>
  <si>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</si>
  <si>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</si>
  <si>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</si>
  <si>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</si>
  <si>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</si>
  <si>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</si>
  <si>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</si>
  <si>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</si>
  <si>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</si>
  <si>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</si>
  <si>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</si>
  <si>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</si>
  <si>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</si>
  <si>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</si>
  <si>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</si>
  <si>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</si>
  <si>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</si>
  <si>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</si>
  <si>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</si>
  <si>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</si>
  <si>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</si>
  <si>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</si>
  <si>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</si>
  <si>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</si>
  <si>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</si>
  <si>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</si>
  <si>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</si>
  <si>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</si>
  <si>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</si>
  <si>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</si>
  <si>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</si>
  <si>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</si>
  <si>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</si>
  <si>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</si>
  <si>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</si>
  <si>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</si>
  <si>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</si>
  <si>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</si>
  <si>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</si>
  <si>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</si>
  <si>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</si>
  <si>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</si>
  <si>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</si>
  <si>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</si>
  <si>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</si>
  <si>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</si>
  <si>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</si>
  <si>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</si>
  <si>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</si>
  <si>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</si>
  <si>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</si>
  <si>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</si>
  <si>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</si>
  <si>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</si>
  <si>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</si>
  <si>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</si>
  <si>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</si>
  <si>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</si>
  <si>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</si>
  <si>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</si>
  <si>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</si>
  <si>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</si>
  <si>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</si>
  <si>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</si>
  <si>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</si>
  <si>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</si>
  <si>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</si>
  <si>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</si>
  <si>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</si>
  <si>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</si>
  <si>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</si>
  <si>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</si>
  <si>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</si>
  <si>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</si>
  <si>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</si>
  <si>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</si>
  <si>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</si>
  <si>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</si>
  <si>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</si>
  <si>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</si>
  <si>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</si>
  <si>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</si>
  <si>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</si>
  <si>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</si>
  <si>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</si>
  <si>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</si>
  <si>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</si>
  <si>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</si>
  <si>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</si>
  <si>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</si>
  <si>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</si>
  <si>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</si>
  <si>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</si>
  <si>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</si>
  <si>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</si>
  <si>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</si>
  <si>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</si>
  <si>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</si>
  <si>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</si>
  <si>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</si>
  <si>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</si>
  <si>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</si>
  <si>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</si>
  <si>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</si>
  <si>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</si>
  <si>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</si>
  <si>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</si>
  <si>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</si>
  <si>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</si>
  <si>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</si>
  <si>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</si>
  <si>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</si>
  <si>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</si>
  <si>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</si>
  <si>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</si>
  <si>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</si>
  <si>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</si>
  <si>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</si>
  <si>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</si>
  <si>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</si>
  <si>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</si>
  <si>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</si>
  <si>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</si>
  <si>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</si>
  <si>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</si>
  <si>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</si>
  <si>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</si>
  <si>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</si>
  <si>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</si>
  <si>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</si>
  <si>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</si>
  <si>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</si>
  <si>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</si>
  <si>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</si>
  <si>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</si>
  <si>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</si>
  <si>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</si>
  <si>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</si>
  <si>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</si>
  <si>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</si>
  <si>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</si>
  <si>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</si>
  <si>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</si>
  <si>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</si>
  <si>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</si>
  <si>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</si>
  <si>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</si>
  <si>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</si>
  <si>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</si>
  <si>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</si>
  <si>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</si>
  <si>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</si>
  <si>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</si>
  <si>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</si>
  <si>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</si>
  <si>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</si>
  <si>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</si>
  <si>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</si>
  <si>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</si>
  <si>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</si>
  <si>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</si>
  <si>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</si>
  <si>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</si>
  <si>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</si>
  <si>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</si>
  <si>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</si>
  <si>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</si>
  <si>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</si>
  <si>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</si>
  <si>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</si>
  <si>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</si>
  <si>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</si>
  <si>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</si>
  <si>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</si>
  <si>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</si>
  <si>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</si>
  <si>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</si>
  <si>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</si>
  <si>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</si>
  <si>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</si>
  <si>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</si>
  <si>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</si>
  <si>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</si>
  <si>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</si>
  <si>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</si>
  <si>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</si>
  <si>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</si>
  <si>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</si>
  <si>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</si>
  <si>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</si>
  <si>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</si>
  <si>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</si>
  <si>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</si>
  <si>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</si>
  <si>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</si>
  <si>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</si>
  <si>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</si>
  <si>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</si>
  <si>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</si>
  <si>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</si>
  <si>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</si>
  <si>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</si>
  <si>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</si>
  <si>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</si>
  <si>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</si>
  <si>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</si>
  <si>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</si>
  <si>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</si>
  <si>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</si>
  <si>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</si>
  <si>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</si>
  <si>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</si>
  <si>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</si>
  <si>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</si>
  <si>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</si>
  <si>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</si>
  <si>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</si>
  <si>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</si>
  <si>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</si>
  <si>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</si>
  <si>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</si>
  <si>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</si>
  <si>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</si>
  <si>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</si>
  <si>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</si>
  <si>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</si>
  <si>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</si>
  <si>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</si>
  <si>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</si>
  <si>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</si>
  <si>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</si>
  <si>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</si>
  <si>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</si>
  <si>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</si>
  <si>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</si>
  <si>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</si>
  <si>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</si>
  <si>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</si>
  <si>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</si>
  <si>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</si>
  <si>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</si>
  <si>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</si>
  <si>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</si>
  <si>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</si>
  <si>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</si>
  <si>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</si>
  <si>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</si>
  <si>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</si>
  <si>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</si>
  <si>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</si>
  <si>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</si>
  <si>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</si>
  <si>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</si>
  <si>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</si>
  <si>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</si>
  <si>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</si>
  <si>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</si>
  <si>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</si>
  <si>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</si>
  <si>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</si>
  <si>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</si>
  <si>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</si>
  <si>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</si>
  <si>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</si>
  <si>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</si>
  <si>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</si>
  <si>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</si>
  <si>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</si>
  <si>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</si>
  <si>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</si>
  <si>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</si>
  <si>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</si>
  <si>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</si>
  <si>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</si>
  <si>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</si>
  <si>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</si>
  <si>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</si>
  <si>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</si>
  <si>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</si>
  <si>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</si>
  <si>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</si>
  <si>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</si>
  <si>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</si>
  <si>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</si>
  <si>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</si>
  <si>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</si>
  <si>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</si>
  <si>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</si>
  <si>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</si>
  <si>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</si>
  <si>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</si>
  <si>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</si>
  <si>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</si>
  <si>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</si>
  <si>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</si>
  <si>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</si>
  <si>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</si>
  <si>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</si>
  <si>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</si>
  <si>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</si>
  <si>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</si>
  <si>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</si>
  <si>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</si>
  <si>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</si>
  <si>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</si>
  <si>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</si>
  <si>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</si>
  <si>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</si>
  <si>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</si>
  <si>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</si>
  <si>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</si>
  <si>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</si>
  <si>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</si>
  <si>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</si>
  <si>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</si>
  <si>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</si>
  <si>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</si>
  <si>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</si>
  <si>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</si>
  <si>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</si>
  <si>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</si>
  <si>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</si>
  <si>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</si>
  <si>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</si>
  <si>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</si>
  <si>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</si>
  <si>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</si>
  <si>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</si>
  <si>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</si>
  <si>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</si>
  <si>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</si>
  <si>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</si>
  <si>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</si>
  <si>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</si>
  <si>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</si>
  <si>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</si>
  <si>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</si>
  <si>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</si>
  <si>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</si>
  <si>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</si>
  <si>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</si>
  <si>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</si>
  <si>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</si>
  <si>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</si>
  <si>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</si>
  <si>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</si>
  <si>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</si>
  <si>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</si>
  <si>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</si>
  <si>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</si>
  <si>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</si>
  <si>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</si>
  <si>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</si>
  <si>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</si>
  <si>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</si>
  <si>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</si>
  <si>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</si>
  <si>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</si>
  <si>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</si>
  <si>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</si>
  <si>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</si>
  <si>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</si>
  <si>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</si>
  <si>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</si>
  <si>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</si>
  <si>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</si>
  <si>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</si>
  <si>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</si>
  <si>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</si>
  <si>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</si>
  <si>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</si>
  <si>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</si>
  <si>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</si>
  <si>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</si>
  <si>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</si>
  <si>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</si>
  <si>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</si>
  <si>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</si>
  <si>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</si>
  <si>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</si>
  <si>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</si>
  <si>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</si>
  <si>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</si>
  <si>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</si>
  <si>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</si>
  <si>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</si>
  <si>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</si>
  <si>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</si>
  <si>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</si>
  <si>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</si>
  <si>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</si>
  <si>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</si>
  <si>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</si>
  <si>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</si>
  <si>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</si>
  <si>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</si>
  <si>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</si>
  <si>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</si>
  <si>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</si>
  <si>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</si>
  <si>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</si>
  <si>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</si>
  <si>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</si>
  <si>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</si>
  <si>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</si>
  <si>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</si>
  <si>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</si>
  <si>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</si>
  <si>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</si>
  <si>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</si>
  <si>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</si>
  <si>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</si>
  <si>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</si>
  <si>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</si>
  <si>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</si>
  <si>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</si>
  <si>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</si>
  <si>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</si>
  <si>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</si>
  <si>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</si>
  <si>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</si>
  <si>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</si>
  <si>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</si>
  <si>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</si>
  <si>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</si>
  <si>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</si>
  <si>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</si>
  <si>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</si>
  <si>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</si>
  <si>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</si>
  <si>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</si>
  <si>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</si>
  <si>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</si>
  <si>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</si>
  <si>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</si>
  <si>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</si>
  <si>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</si>
  <si>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</si>
  <si>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</si>
  <si>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</si>
  <si>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</si>
  <si>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</si>
  <si>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</si>
  <si>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</si>
  <si>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</si>
  <si>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</si>
  <si>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</si>
  <si>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</si>
  <si>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</si>
  <si>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</si>
  <si>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</si>
  <si>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</si>
  <si>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</si>
  <si>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</si>
  <si>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</si>
  <si>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</si>
  <si>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</si>
  <si>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</si>
  <si>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</si>
  <si>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</si>
  <si>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</si>
  <si>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</si>
  <si>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</si>
  <si>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</si>
  <si>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</si>
  <si>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</si>
  <si>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</si>
  <si>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</si>
  <si>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</si>
  <si>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</si>
  <si>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</si>
  <si>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</si>
  <si>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</si>
  <si>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</si>
  <si>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</si>
  <si>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</si>
  <si>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</si>
  <si>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</si>
  <si>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</si>
  <si>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</si>
  <si>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</si>
  <si>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</si>
  <si>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</si>
  <si>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</si>
  <si>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</si>
  <si>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</si>
  <si>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</si>
  <si>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</si>
  <si>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</si>
  <si>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</si>
  <si>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</si>
  <si>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</si>
  <si>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</si>
  <si>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</si>
  <si>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</si>
  <si>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</si>
  <si>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</si>
  <si>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</si>
  <si>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</si>
  <si>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</si>
  <si>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</si>
  <si>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</si>
  <si>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</si>
  <si>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</si>
  <si>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</si>
  <si>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</si>
  <si>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</si>
  <si>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</si>
  <si>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</si>
  <si>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</si>
  <si>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</si>
  <si>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</si>
  <si>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</si>
  <si>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</si>
  <si>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</si>
  <si>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</si>
  <si>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</si>
  <si>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</si>
  <si>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</si>
  <si>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</si>
  <si>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</si>
  <si>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</si>
  <si>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</si>
  <si>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</si>
  <si>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</si>
  <si>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</si>
  <si>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</si>
  <si>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</si>
  <si>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</si>
  <si>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</si>
  <si>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</si>
  <si>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</si>
  <si>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</si>
  <si>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</si>
  <si>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</si>
  <si>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</si>
  <si>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</si>
  <si>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</si>
  <si>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</si>
  <si>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</si>
  <si>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</si>
  <si>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</si>
  <si>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</si>
  <si>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</si>
  <si>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</si>
  <si>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</si>
  <si>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</si>
  <si>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</si>
  <si>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</si>
  <si>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</si>
  <si>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</si>
  <si>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</si>
  <si>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</si>
  <si>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</si>
  <si>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</si>
  <si>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</si>
  <si>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</si>
  <si>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</si>
  <si>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</si>
  <si>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</si>
  <si>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</si>
  <si>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</si>
  <si>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</si>
  <si>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</si>
  <si>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</si>
  <si>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</si>
  <si>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</si>
  <si>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</si>
  <si>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</si>
  <si>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</si>
  <si>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</si>
  <si>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</si>
  <si>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</si>
  <si>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</si>
  <si>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</si>
  <si>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</si>
  <si>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</si>
  <si>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</si>
  <si>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</si>
  <si>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</si>
  <si>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</si>
  <si>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</si>
  <si>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</si>
  <si>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</si>
  <si>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</si>
  <si>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</si>
  <si>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</si>
  <si>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</si>
  <si>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</si>
  <si>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</si>
  <si>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</si>
  <si>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</si>
  <si>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</si>
  <si>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</si>
  <si>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</si>
  <si>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</si>
  <si>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</si>
  <si>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</si>
  <si>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</si>
  <si>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</si>
  <si>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</si>
  <si>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</si>
  <si>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</si>
  <si>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</si>
  <si>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</si>
  <si>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</si>
  <si>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</si>
  <si>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</si>
  <si>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</si>
  <si>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</si>
  <si>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</si>
  <si>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</si>
  <si>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</si>
  <si>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</si>
  <si>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</si>
  <si>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</si>
  <si>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</si>
  <si>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</si>
  <si>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</si>
  <si>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</si>
  <si>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</si>
  <si>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</si>
  <si>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</si>
  <si>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</si>
  <si>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</si>
  <si>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</si>
  <si>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</si>
  <si>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</si>
  <si>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</si>
  <si>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</si>
  <si>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</si>
  <si>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</si>
  <si>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</si>
  <si>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</si>
  <si>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</si>
  <si>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</si>
  <si>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</si>
  <si>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</si>
  <si>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</si>
  <si>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</si>
  <si>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</si>
  <si>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</si>
  <si>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</si>
  <si>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</si>
  <si>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</si>
  <si>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</si>
  <si>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</si>
  <si>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</si>
  <si>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</si>
  <si>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</si>
  <si>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</si>
  <si>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</si>
  <si>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</si>
  <si>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</si>
  <si>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</si>
  <si>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</si>
  <si>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</si>
  <si>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</si>
  <si>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</si>
  <si>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</si>
  <si>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</si>
  <si>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</si>
  <si>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</si>
  <si>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</si>
  <si>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</si>
  <si>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</si>
  <si>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</si>
  <si>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</si>
  <si>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</si>
  <si>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</si>
  <si>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</si>
  <si>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</si>
  <si>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</si>
  <si>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</si>
  <si>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</si>
  <si>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</si>
  <si>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</si>
  <si>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</si>
  <si>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</si>
  <si>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</si>
  <si>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</si>
  <si>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</si>
  <si>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</si>
  <si>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</si>
  <si>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</si>
  <si>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</si>
  <si>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</si>
  <si>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</si>
  <si>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</si>
  <si>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</si>
  <si>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</si>
  <si>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</si>
  <si>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</si>
  <si>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</si>
  <si>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</si>
  <si>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</si>
  <si>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</si>
  <si>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</si>
  <si>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</si>
  <si>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CURRENT OUTSTANDING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</si>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</sst>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  <numFmt numFmtId="171" formatCode="_([$USD]\ * #,##0.00_);_([$USD]\ * \(#,##0.00\);_([$USD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</cellStyleXfs>
  <cellXfs count="24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164" fontId="0" fillId="0" borderId="4" xfId="3" applyFont="1" applyBorder="1"/>
    <xf numFmtId="164" fontId="2" fillId="0" borderId="4" xfId="3" applyFont="1" applyBorder="1"/>
    <xf numFmtId="164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170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0" fontId="5" fillId="0" borderId="4" xfId="0" applyNumberFormat="1" applyFont="1" applyBorder="1"/>
    <xf numFmtId="0" fontId="5" fillId="0" borderId="24" xfId="0" applyFont="1" applyBorder="1" applyAlignment="1">
      <alignment wrapText="1"/>
    </xf>
    <xf numFmtId="167" fontId="3" fillId="0" borderId="4" xfId="0" applyNumberFormat="1" applyFont="1" applyBorder="1"/>
    <xf numFmtId="167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1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1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6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1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4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4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/>
    <xf numFmtId="167" fontId="12" fillId="0" borderId="0" xfId="0" applyNumberFormat="1" applyFont="1"/>
    <xf numFmtId="167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7" fontId="5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 applyAlignment="1">
      <alignment wrapText="1"/>
    </xf>
    <xf numFmtId="0" fontId="5" fillId="0" borderId="5" xfId="0" applyFont="1" applyBorder="1" applyAlignment="1">
      <alignment horizontal="center"/>
    </xf>
    <xf numFmtId="167" fontId="5" fillId="0" borderId="4" xfId="1" applyNumberFormat="1" applyFont="1" applyBorder="1" applyAlignment="1">
      <alignment wrapText="1"/>
    </xf>
    <xf numFmtId="166" fontId="0" fillId="0" borderId="11" xfId="0" applyNumberFormat="1" applyBorder="1" applyAlignment="1">
      <alignment wrapText="1"/>
    </xf>
    <xf numFmtId="167" fontId="5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5" fillId="0" borderId="5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167" fontId="5" fillId="0" borderId="4" xfId="1" quotePrefix="1" applyNumberFormat="1" applyFont="1" applyBorder="1" applyAlignment="1">
      <alignment horizontal="center" vertical="center" wrapText="1"/>
    </xf>
    <xf numFmtId="167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91">
        <v>2872500</v>
      </c>
      <c r="S3" s="193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94"/>
      <c r="S4" s="195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94"/>
      <c r="S5" s="195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94"/>
      <c r="S6" s="195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92"/>
      <c r="S7" s="196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91">
        <v>9644230</v>
      </c>
      <c r="S10" s="193" t="s">
        <v>56</v>
      </c>
      <c r="T10" s="197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94"/>
      <c r="S11" s="194"/>
      <c r="T11" s="198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94"/>
      <c r="S12" s="194"/>
      <c r="T12" s="198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94"/>
      <c r="S13" s="194"/>
      <c r="T13" s="198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94"/>
      <c r="S14" s="194"/>
      <c r="T14" s="198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94"/>
      <c r="S15" s="194"/>
      <c r="T15" s="198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94"/>
      <c r="S16" s="194"/>
      <c r="T16" s="198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92"/>
      <c r="S17" s="192"/>
      <c r="T17" s="199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91">
        <v>4911703</v>
      </c>
      <c r="S18" s="193" t="s">
        <v>74</v>
      </c>
      <c r="T18" s="191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92"/>
      <c r="S19" s="192"/>
      <c r="T19" s="192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91">
        <v>5075801</v>
      </c>
      <c r="S20" s="193" t="s">
        <v>81</v>
      </c>
      <c r="T20" s="191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94"/>
      <c r="S21" s="194"/>
      <c r="T21" s="194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94"/>
      <c r="S22" s="194"/>
      <c r="T22" s="194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94"/>
      <c r="S23" s="194"/>
      <c r="T23" s="194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92"/>
      <c r="S24" s="192"/>
      <c r="T24" s="192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91">
        <v>2325117</v>
      </c>
      <c r="S25" s="193" t="s">
        <v>291</v>
      </c>
      <c r="T25" s="191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92"/>
      <c r="S26" s="192"/>
      <c r="T26" s="192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topLeftCell="N1" workbookViewId="0">
      <selection activeCell="R7" sqref="R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25" t="s">
        <v>761</v>
      </c>
      <c r="B1" s="225"/>
      <c r="C1" s="225"/>
      <c r="D1" s="225"/>
      <c r="E1" s="225"/>
      <c r="H1" s="225" t="s">
        <v>762</v>
      </c>
      <c r="I1" s="225"/>
      <c r="J1" s="225"/>
      <c r="K1" s="225"/>
      <c r="L1" s="225"/>
      <c r="N1" s="225" t="s">
        <v>761</v>
      </c>
      <c r="O1" s="225"/>
      <c r="P1" s="225"/>
      <c r="Q1" s="225"/>
      <c r="R1" s="225"/>
      <c r="T1" s="225" t="s">
        <v>892</v>
      </c>
      <c r="U1" s="225"/>
      <c r="V1" s="225"/>
      <c r="W1" s="225"/>
      <c r="X1" s="225"/>
      <c r="Z1" s="225" t="s">
        <v>761</v>
      </c>
      <c r="AA1" s="225"/>
      <c r="AB1" s="225"/>
      <c r="AC1" s="225"/>
      <c r="AD1" s="225"/>
    </row>
    <row r="2" spans="1:30" x14ac:dyDescent="0.25">
      <c r="A2" s="226" t="s">
        <v>763</v>
      </c>
      <c r="B2" s="226"/>
      <c r="C2" s="226"/>
      <c r="D2" s="226"/>
      <c r="E2" s="226"/>
      <c r="H2" s="226" t="s">
        <v>763</v>
      </c>
      <c r="I2" s="226"/>
      <c r="J2" s="226"/>
      <c r="K2" s="226"/>
      <c r="L2" s="226"/>
      <c r="N2" s="226" t="s">
        <v>763</v>
      </c>
      <c r="O2" s="226"/>
      <c r="P2" s="226"/>
      <c r="Q2" s="226"/>
      <c r="R2" s="226"/>
      <c r="T2" s="226" t="s">
        <v>763</v>
      </c>
      <c r="U2" s="226"/>
      <c r="V2" s="226"/>
      <c r="W2" s="226"/>
      <c r="X2" s="226"/>
      <c r="Z2" s="226" t="s">
        <v>763</v>
      </c>
      <c r="AA2" s="226"/>
      <c r="AB2" s="226"/>
      <c r="AC2" s="226"/>
      <c r="AD2" s="226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25" t="s">
        <v>772</v>
      </c>
      <c r="C7" s="225"/>
      <c r="D7" s="225"/>
      <c r="E7" s="133">
        <f>SUM(E4:E6)</f>
        <v>791682</v>
      </c>
      <c r="H7" s="39"/>
      <c r="I7" s="225" t="s">
        <v>772</v>
      </c>
      <c r="J7" s="225"/>
      <c r="K7" s="225"/>
      <c r="L7" s="133">
        <f>SUM(L4:L6)</f>
        <v>525598</v>
      </c>
      <c r="N7" s="39"/>
      <c r="O7" s="225" t="s">
        <v>772</v>
      </c>
      <c r="P7" s="225"/>
      <c r="Q7" s="225"/>
      <c r="R7" s="132">
        <f>SUM(R4:R6)</f>
        <v>1825036</v>
      </c>
      <c r="T7" s="39"/>
      <c r="U7" s="225" t="s">
        <v>772</v>
      </c>
      <c r="V7" s="225"/>
      <c r="W7" s="225"/>
      <c r="X7" s="132">
        <f>SUM(X4:X6)</f>
        <v>1557628</v>
      </c>
      <c r="Z7" s="39"/>
      <c r="AA7" s="225" t="s">
        <v>772</v>
      </c>
      <c r="AB7" s="225"/>
      <c r="AC7" s="225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4" t="s">
        <v>774</v>
      </c>
      <c r="R8" s="154" t="s">
        <v>94</v>
      </c>
      <c r="T8" s="154" t="s">
        <v>774</v>
      </c>
      <c r="X8" s="154" t="s">
        <v>94</v>
      </c>
      <c r="Z8" s="154" t="s">
        <v>774</v>
      </c>
      <c r="AD8" s="154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25" t="s">
        <v>1029</v>
      </c>
      <c r="B12" s="225"/>
      <c r="C12" s="225"/>
      <c r="D12" s="225"/>
      <c r="E12" s="225"/>
      <c r="H12" s="225" t="s">
        <v>761</v>
      </c>
      <c r="I12" s="225"/>
      <c r="J12" s="225"/>
      <c r="K12" s="225"/>
      <c r="L12" s="225"/>
    </row>
    <row r="13" spans="1:30" x14ac:dyDescent="0.25">
      <c r="A13" s="226" t="s">
        <v>763</v>
      </c>
      <c r="B13" s="226"/>
      <c r="C13" s="226"/>
      <c r="D13" s="226"/>
      <c r="E13" s="226"/>
      <c r="H13" s="226" t="s">
        <v>763</v>
      </c>
      <c r="I13" s="226"/>
      <c r="J13" s="226"/>
      <c r="K13" s="226"/>
      <c r="L13" s="226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25" t="s">
        <v>772</v>
      </c>
      <c r="C18" s="225"/>
      <c r="D18" s="225"/>
      <c r="E18" s="133">
        <f>SUM(E15:E17)</f>
        <v>6114250</v>
      </c>
      <c r="H18" s="39"/>
      <c r="I18" s="225" t="s">
        <v>772</v>
      </c>
      <c r="J18" s="225"/>
      <c r="K18" s="225"/>
      <c r="L18" s="133">
        <f>SUM(L15:L17)</f>
        <v>2031000</v>
      </c>
    </row>
    <row r="19" spans="1:12" x14ac:dyDescent="0.25">
      <c r="A19" s="154" t="s">
        <v>774</v>
      </c>
      <c r="E19" s="154" t="s">
        <v>94</v>
      </c>
      <c r="H19" s="154" t="s">
        <v>774</v>
      </c>
      <c r="L19" s="154" t="s">
        <v>775</v>
      </c>
    </row>
  </sheetData>
  <mergeCells count="21">
    <mergeCell ref="A12:E12"/>
    <mergeCell ref="A13:E13"/>
    <mergeCell ref="B18:D18"/>
    <mergeCell ref="O7:Q7"/>
    <mergeCell ref="U7:W7"/>
    <mergeCell ref="H12:L12"/>
    <mergeCell ref="H13:L13"/>
    <mergeCell ref="I18:K18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13" workbookViewId="0">
      <selection activeCell="C18" sqref="C18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3.7109375" bestFit="1" customWidth="1"/>
    <col min="8" max="8" width="13.85546875" bestFit="1" customWidth="1"/>
    <col min="9" max="9" width="12" bestFit="1" customWidth="1"/>
  </cols>
  <sheetData>
    <row r="5" spans="2:10" x14ac:dyDescent="0.25">
      <c r="B5" s="227" t="s">
        <v>894</v>
      </c>
      <c r="C5" s="227"/>
      <c r="D5" s="227"/>
      <c r="E5" s="227"/>
      <c r="F5" s="227"/>
      <c r="G5" s="227"/>
      <c r="H5" s="227"/>
      <c r="I5" s="227"/>
    </row>
    <row r="6" spans="2:10" x14ac:dyDescent="0.25">
      <c r="B6" s="160" t="s">
        <v>895</v>
      </c>
      <c r="C6" s="160" t="s">
        <v>896</v>
      </c>
      <c r="D6" s="160"/>
      <c r="E6" s="160"/>
      <c r="F6" s="160"/>
      <c r="G6" s="160" t="s">
        <v>897</v>
      </c>
      <c r="H6" s="160" t="s">
        <v>898</v>
      </c>
      <c r="I6" s="160"/>
    </row>
    <row r="7" spans="2:10" ht="15.75" thickBot="1" x14ac:dyDescent="0.3">
      <c r="B7" s="161" t="s">
        <v>899</v>
      </c>
      <c r="C7" s="161" t="s">
        <v>900</v>
      </c>
      <c r="D7" s="161"/>
      <c r="E7" s="161"/>
      <c r="F7" s="161"/>
      <c r="G7" s="161" t="s">
        <v>901</v>
      </c>
      <c r="H7" s="162">
        <v>44404</v>
      </c>
      <c r="I7" s="161"/>
    </row>
    <row r="8" spans="2:10" ht="28.5" customHeight="1" thickBot="1" x14ac:dyDescent="0.3">
      <c r="B8" s="228" t="s">
        <v>902</v>
      </c>
      <c r="C8" s="229"/>
      <c r="D8" s="163" t="s">
        <v>903</v>
      </c>
      <c r="E8" s="163" t="s">
        <v>904</v>
      </c>
      <c r="F8" s="163" t="s">
        <v>905</v>
      </c>
      <c r="G8" s="163" t="s">
        <v>906</v>
      </c>
      <c r="H8" s="163" t="s">
        <v>907</v>
      </c>
      <c r="I8" s="163" t="s">
        <v>908</v>
      </c>
    </row>
    <row r="9" spans="2:10" x14ac:dyDescent="0.25">
      <c r="B9" s="157" t="s">
        <v>913</v>
      </c>
      <c r="C9" s="157" t="s">
        <v>909</v>
      </c>
      <c r="D9" s="158">
        <v>1</v>
      </c>
      <c r="E9" s="159">
        <v>56.25</v>
      </c>
      <c r="F9" s="159">
        <v>45</v>
      </c>
      <c r="G9" s="159">
        <v>56.25</v>
      </c>
      <c r="H9" s="159">
        <v>45</v>
      </c>
      <c r="I9" s="159">
        <v>11.25</v>
      </c>
    </row>
    <row r="10" spans="2:10" x14ac:dyDescent="0.25">
      <c r="B10" s="39" t="s">
        <v>914</v>
      </c>
      <c r="C10" s="39" t="s">
        <v>910</v>
      </c>
      <c r="D10" s="155">
        <v>547</v>
      </c>
      <c r="E10" s="156">
        <v>0.15</v>
      </c>
      <c r="F10" s="156">
        <v>0.1</v>
      </c>
      <c r="G10" s="156">
        <v>82.05</v>
      </c>
      <c r="H10" s="156">
        <v>54.7</v>
      </c>
      <c r="I10" s="156">
        <v>27.349999999999994</v>
      </c>
    </row>
    <row r="11" spans="2:10" x14ac:dyDescent="0.25">
      <c r="B11" s="39" t="s">
        <v>915</v>
      </c>
      <c r="C11" s="39" t="s">
        <v>916</v>
      </c>
      <c r="D11" s="155">
        <v>1</v>
      </c>
      <c r="E11" s="156">
        <v>45</v>
      </c>
      <c r="F11" s="156">
        <v>35</v>
      </c>
      <c r="G11" s="156">
        <v>45</v>
      </c>
      <c r="H11" s="156">
        <v>35</v>
      </c>
      <c r="I11" s="156">
        <v>10</v>
      </c>
    </row>
    <row r="12" spans="2:10" x14ac:dyDescent="0.25">
      <c r="B12" s="39" t="s">
        <v>917</v>
      </c>
      <c r="C12" s="39" t="s">
        <v>916</v>
      </c>
      <c r="D12" s="155">
        <v>1</v>
      </c>
      <c r="E12" s="156">
        <v>31.25</v>
      </c>
      <c r="F12" s="156">
        <v>25</v>
      </c>
      <c r="G12" s="156">
        <v>31.25</v>
      </c>
      <c r="H12" s="156">
        <v>25</v>
      </c>
      <c r="I12" s="156">
        <v>6.25</v>
      </c>
    </row>
    <row r="13" spans="2:10" x14ac:dyDescent="0.25">
      <c r="B13" s="39" t="s">
        <v>918</v>
      </c>
      <c r="C13" s="39" t="s">
        <v>919</v>
      </c>
      <c r="D13" s="155">
        <v>0</v>
      </c>
      <c r="E13" s="156">
        <v>0.5625</v>
      </c>
      <c r="F13" s="156">
        <v>0.44999999999999996</v>
      </c>
      <c r="G13" s="156">
        <v>0</v>
      </c>
      <c r="H13" s="156">
        <v>0</v>
      </c>
      <c r="I13" s="156">
        <v>0</v>
      </c>
      <c r="J13" t="s">
        <v>911</v>
      </c>
    </row>
    <row r="14" spans="2:10" x14ac:dyDescent="0.25">
      <c r="B14" s="39" t="s">
        <v>920</v>
      </c>
      <c r="C14" s="39" t="s">
        <v>916</v>
      </c>
      <c r="D14" s="155">
        <v>1</v>
      </c>
      <c r="E14" s="156">
        <v>25</v>
      </c>
      <c r="F14" s="156">
        <v>20</v>
      </c>
      <c r="G14" s="156">
        <v>25</v>
      </c>
      <c r="H14" s="156">
        <v>20</v>
      </c>
      <c r="I14" s="156">
        <v>5</v>
      </c>
    </row>
    <row r="15" spans="2:10" x14ac:dyDescent="0.25">
      <c r="B15" s="39" t="s">
        <v>921</v>
      </c>
      <c r="C15" s="39" t="s">
        <v>919</v>
      </c>
      <c r="D15" s="155">
        <v>1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2:10" x14ac:dyDescent="0.25">
      <c r="B16" s="39" t="s">
        <v>922</v>
      </c>
      <c r="C16" s="39" t="s">
        <v>923</v>
      </c>
      <c r="D16" s="155">
        <v>1</v>
      </c>
      <c r="E16" s="156">
        <v>312.5</v>
      </c>
      <c r="F16" s="156">
        <v>216.66666666666666</v>
      </c>
      <c r="G16" s="156">
        <v>312.5</v>
      </c>
      <c r="H16" s="156">
        <v>216.66666666666666</v>
      </c>
      <c r="I16" s="156">
        <v>95.833333333333343</v>
      </c>
    </row>
    <row r="17" spans="2:9" x14ac:dyDescent="0.25">
      <c r="B17" s="39" t="s">
        <v>924</v>
      </c>
      <c r="C17" s="39" t="s">
        <v>925</v>
      </c>
      <c r="D17" s="155">
        <v>597</v>
      </c>
      <c r="E17" s="156">
        <v>4.5599999999999996</v>
      </c>
      <c r="F17" s="156">
        <v>3.65</v>
      </c>
      <c r="G17" s="156">
        <v>2722.3199999999997</v>
      </c>
      <c r="H17" s="156">
        <v>2179.0499999999997</v>
      </c>
      <c r="I17" s="156">
        <v>543.27</v>
      </c>
    </row>
    <row r="18" spans="2:9" x14ac:dyDescent="0.25">
      <c r="B18" s="39" t="s">
        <v>926</v>
      </c>
      <c r="C18" s="39" t="s">
        <v>923</v>
      </c>
      <c r="D18" s="155">
        <v>1</v>
      </c>
      <c r="E18" s="156">
        <v>331.25</v>
      </c>
      <c r="F18" s="156">
        <v>265</v>
      </c>
      <c r="G18" s="156">
        <v>331.25</v>
      </c>
      <c r="H18" s="156">
        <v>265</v>
      </c>
      <c r="I18" s="156">
        <v>66.25</v>
      </c>
    </row>
    <row r="19" spans="2:9" x14ac:dyDescent="0.25">
      <c r="B19" s="39" t="s">
        <v>927</v>
      </c>
      <c r="C19" s="39" t="s">
        <v>916</v>
      </c>
      <c r="D19" s="155">
        <v>1</v>
      </c>
      <c r="E19" s="156">
        <v>93.75</v>
      </c>
      <c r="F19" s="156">
        <v>75</v>
      </c>
      <c r="G19" s="156">
        <v>93.75</v>
      </c>
      <c r="H19" s="156">
        <v>75</v>
      </c>
      <c r="I19" s="156">
        <v>18.75</v>
      </c>
    </row>
    <row r="20" spans="2:9" x14ac:dyDescent="0.25">
      <c r="B20" s="39" t="s">
        <v>928</v>
      </c>
      <c r="C20" s="39" t="s">
        <v>916</v>
      </c>
      <c r="D20" s="155">
        <v>1</v>
      </c>
      <c r="E20" s="156">
        <v>345</v>
      </c>
      <c r="F20" s="156">
        <v>275</v>
      </c>
      <c r="G20" s="156">
        <v>345</v>
      </c>
      <c r="H20" s="156">
        <v>275</v>
      </c>
      <c r="I20" s="156">
        <v>70</v>
      </c>
    </row>
    <row r="21" spans="2:9" x14ac:dyDescent="0.25">
      <c r="B21" s="39" t="s">
        <v>929</v>
      </c>
      <c r="C21" s="39" t="s">
        <v>925</v>
      </c>
      <c r="D21" s="155">
        <v>597</v>
      </c>
      <c r="E21" s="156">
        <v>0.94</v>
      </c>
      <c r="F21" s="156">
        <v>0.75</v>
      </c>
      <c r="G21" s="156">
        <v>561.17999999999995</v>
      </c>
      <c r="H21" s="156">
        <v>447.75</v>
      </c>
      <c r="I21" s="156">
        <v>113.42999999999995</v>
      </c>
    </row>
    <row r="22" spans="2:9" x14ac:dyDescent="0.25">
      <c r="B22" s="39" t="s">
        <v>930</v>
      </c>
      <c r="C22" s="39" t="s">
        <v>916</v>
      </c>
      <c r="D22" s="155">
        <v>1</v>
      </c>
      <c r="E22" s="156">
        <v>56.25</v>
      </c>
      <c r="F22" s="156">
        <v>45</v>
      </c>
      <c r="G22" s="156">
        <v>56.25</v>
      </c>
      <c r="H22" s="156">
        <v>45</v>
      </c>
      <c r="I22" s="156">
        <v>11.25</v>
      </c>
    </row>
    <row r="23" spans="2:9" x14ac:dyDescent="0.25">
      <c r="B23" s="39" t="s">
        <v>931</v>
      </c>
      <c r="C23" s="39" t="s">
        <v>925</v>
      </c>
      <c r="D23" s="155">
        <v>597</v>
      </c>
      <c r="E23" s="156">
        <v>0.08</v>
      </c>
      <c r="F23" s="156">
        <v>0.06</v>
      </c>
      <c r="G23" s="156">
        <v>47.76</v>
      </c>
      <c r="H23" s="156">
        <v>35.82</v>
      </c>
      <c r="I23" s="156">
        <v>11.939999999999998</v>
      </c>
    </row>
    <row r="24" spans="2:9" x14ac:dyDescent="0.25">
      <c r="B24" s="230" t="s">
        <v>772</v>
      </c>
      <c r="C24" s="231"/>
      <c r="D24" s="231"/>
      <c r="E24" s="231"/>
      <c r="F24" s="232"/>
      <c r="G24" s="164">
        <v>4709.5600000000004</v>
      </c>
      <c r="H24" s="164">
        <v>3718.9866666666667</v>
      </c>
      <c r="I24" s="164">
        <v>990.57333333333327</v>
      </c>
    </row>
    <row r="25" spans="2:9" x14ac:dyDescent="0.25">
      <c r="F25" t="s">
        <v>912</v>
      </c>
    </row>
    <row r="26" spans="2:9" ht="15.75" thickBot="1" x14ac:dyDescent="0.3">
      <c r="F26" t="s">
        <v>912</v>
      </c>
    </row>
    <row r="27" spans="2:9" x14ac:dyDescent="0.25">
      <c r="B27" s="238" t="s">
        <v>942</v>
      </c>
      <c r="C27" s="239"/>
      <c r="D27" s="239"/>
      <c r="E27" s="239"/>
      <c r="F27" s="239"/>
      <c r="G27" s="239"/>
      <c r="H27" s="240"/>
    </row>
    <row r="28" spans="2:9" ht="15.75" thickBot="1" x14ac:dyDescent="0.3">
      <c r="B28" s="241"/>
      <c r="C28" s="242"/>
      <c r="D28" s="242"/>
      <c r="E28" s="242"/>
      <c r="F28" s="242"/>
      <c r="G28" s="242"/>
      <c r="H28" s="243"/>
    </row>
    <row r="29" spans="2:9" ht="15.75" x14ac:dyDescent="0.25">
      <c r="B29" s="233" t="s">
        <v>932</v>
      </c>
      <c r="C29" s="233" t="s">
        <v>933</v>
      </c>
      <c r="D29" s="235" t="s">
        <v>934</v>
      </c>
      <c r="E29" s="235"/>
      <c r="F29" s="235"/>
      <c r="G29" s="235"/>
      <c r="H29" s="236" t="s">
        <v>935</v>
      </c>
    </row>
    <row r="30" spans="2:9" ht="15.75" x14ac:dyDescent="0.25">
      <c r="B30" s="234"/>
      <c r="C30" s="234"/>
      <c r="D30" s="165" t="s">
        <v>936</v>
      </c>
      <c r="E30" s="165" t="s">
        <v>937</v>
      </c>
      <c r="F30" s="165" t="s">
        <v>938</v>
      </c>
      <c r="G30" s="165" t="s">
        <v>937</v>
      </c>
      <c r="H30" s="237"/>
    </row>
    <row r="31" spans="2:9" ht="15.75" x14ac:dyDescent="0.25">
      <c r="B31" s="166" t="s">
        <v>939</v>
      </c>
      <c r="C31" s="167">
        <v>460</v>
      </c>
      <c r="D31" s="168">
        <v>2750000</v>
      </c>
      <c r="E31" s="168"/>
      <c r="F31" s="168">
        <v>1011044</v>
      </c>
      <c r="G31" s="169">
        <f>D31-F31</f>
        <v>1738956</v>
      </c>
      <c r="H31" s="170">
        <f>G31</f>
        <v>1738956</v>
      </c>
    </row>
    <row r="32" spans="2:9" ht="15.75" x14ac:dyDescent="0.25">
      <c r="B32" s="166" t="s">
        <v>940</v>
      </c>
      <c r="C32" s="167">
        <v>460</v>
      </c>
      <c r="D32" s="169">
        <v>23500</v>
      </c>
      <c r="E32" s="169">
        <f>D32*C32</f>
        <v>10810000</v>
      </c>
      <c r="F32" s="169">
        <v>21212</v>
      </c>
      <c r="G32" s="169">
        <f>F32*C32</f>
        <v>9757520</v>
      </c>
      <c r="H32" s="171">
        <f>E32-G32</f>
        <v>1052480</v>
      </c>
    </row>
    <row r="33" spans="2:8" ht="15.75" x14ac:dyDescent="0.25">
      <c r="B33" s="166" t="s">
        <v>941</v>
      </c>
      <c r="C33" s="167">
        <v>460</v>
      </c>
      <c r="D33" s="169">
        <v>400000</v>
      </c>
      <c r="E33" s="169"/>
      <c r="F33" s="172"/>
      <c r="G33" s="172"/>
      <c r="H33" s="171">
        <f>D33</f>
        <v>400000</v>
      </c>
    </row>
    <row r="34" spans="2:8" ht="15.75" x14ac:dyDescent="0.25">
      <c r="B34" s="173"/>
      <c r="C34" s="174"/>
      <c r="D34" s="175"/>
      <c r="E34" s="175"/>
      <c r="F34" s="175"/>
      <c r="G34" s="175"/>
      <c r="H34" s="176">
        <f>SUM(H31:H33)</f>
        <v>3191436</v>
      </c>
    </row>
  </sheetData>
  <mergeCells count="8">
    <mergeCell ref="B5:I5"/>
    <mergeCell ref="B8:C8"/>
    <mergeCell ref="B24:F24"/>
    <mergeCell ref="B29:B30"/>
    <mergeCell ref="C29:C30"/>
    <mergeCell ref="D29:G29"/>
    <mergeCell ref="H29:H30"/>
    <mergeCell ref="B27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topLeftCell="A174" workbookViewId="0">
      <selection activeCell="M195" sqref="M195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16.5703125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4.28515625" style="79" bestFit="1" customWidth="1"/>
    <col min="14" max="16384" width="9.140625" style="79"/>
  </cols>
  <sheetData>
    <row r="1" spans="1:13" ht="27" x14ac:dyDescent="0.35">
      <c r="A1" s="247" t="s">
        <v>822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48" t="s">
        <v>772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142">
        <f>SUM(M3:M3)</f>
        <v>5432305.2000000002</v>
      </c>
    </row>
    <row r="7" spans="1:13" ht="27" x14ac:dyDescent="0.35">
      <c r="A7" s="247" t="s">
        <v>962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791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24</v>
      </c>
      <c r="H10" s="30" t="s">
        <v>58</v>
      </c>
      <c r="I10" s="36">
        <v>44427</v>
      </c>
      <c r="J10" s="30">
        <v>11</v>
      </c>
      <c r="K10" s="30">
        <v>84</v>
      </c>
      <c r="L10" s="30">
        <v>102</v>
      </c>
      <c r="M10" s="21">
        <v>2939874</v>
      </c>
    </row>
    <row r="11" spans="1:13" x14ac:dyDescent="0.25">
      <c r="A11" s="26">
        <v>3</v>
      </c>
      <c r="B11" s="30" t="s">
        <v>793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60</v>
      </c>
      <c r="H11" s="30" t="s">
        <v>816</v>
      </c>
      <c r="I11" s="36">
        <v>44427</v>
      </c>
      <c r="J11" s="30">
        <v>6</v>
      </c>
      <c r="K11" s="30">
        <v>16</v>
      </c>
      <c r="L11" s="30">
        <v>18</v>
      </c>
      <c r="M11" s="21">
        <v>376596</v>
      </c>
    </row>
    <row r="12" spans="1:13" x14ac:dyDescent="0.25">
      <c r="A12" s="26">
        <v>4</v>
      </c>
      <c r="B12" s="30" t="s">
        <v>794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231</v>
      </c>
      <c r="H12" s="30" t="s">
        <v>638</v>
      </c>
      <c r="I12" s="36">
        <v>44427</v>
      </c>
      <c r="J12" s="30">
        <v>5</v>
      </c>
      <c r="K12" s="30">
        <v>40</v>
      </c>
      <c r="L12" s="30">
        <v>40</v>
      </c>
      <c r="M12" s="21">
        <v>1241130</v>
      </c>
    </row>
    <row r="13" spans="1:13" x14ac:dyDescent="0.25">
      <c r="A13" s="26">
        <v>5</v>
      </c>
      <c r="B13" s="30" t="s">
        <v>795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210</v>
      </c>
      <c r="H13" s="30" t="s">
        <v>516</v>
      </c>
      <c r="I13" s="36">
        <v>44427</v>
      </c>
      <c r="J13" s="30">
        <v>3</v>
      </c>
      <c r="K13" s="30">
        <v>12</v>
      </c>
      <c r="L13" s="30">
        <v>19</v>
      </c>
      <c r="M13" s="21">
        <v>271493</v>
      </c>
    </row>
    <row r="14" spans="1:13" x14ac:dyDescent="0.25">
      <c r="A14" s="26">
        <v>6</v>
      </c>
      <c r="B14" s="30" t="s">
        <v>797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171</v>
      </c>
      <c r="H14" s="30" t="s">
        <v>246</v>
      </c>
      <c r="I14" s="36">
        <v>44427</v>
      </c>
      <c r="J14" s="30">
        <v>4</v>
      </c>
      <c r="K14" s="30">
        <v>75</v>
      </c>
      <c r="L14" s="30">
        <v>75</v>
      </c>
      <c r="M14" s="21">
        <v>1327275</v>
      </c>
    </row>
    <row r="15" spans="1:13" x14ac:dyDescent="0.25">
      <c r="A15" s="26">
        <v>7</v>
      </c>
      <c r="B15" s="30" t="s">
        <v>798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184</v>
      </c>
      <c r="H15" s="30" t="s">
        <v>817</v>
      </c>
      <c r="I15" s="36">
        <v>44427</v>
      </c>
      <c r="J15" s="30">
        <v>9</v>
      </c>
      <c r="K15" s="30">
        <v>101</v>
      </c>
      <c r="L15" s="30">
        <v>101</v>
      </c>
      <c r="M15" s="21">
        <v>2005697</v>
      </c>
    </row>
    <row r="16" spans="1:13" x14ac:dyDescent="0.25">
      <c r="A16" s="26">
        <v>8</v>
      </c>
      <c r="B16" s="30" t="s">
        <v>799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241</v>
      </c>
      <c r="H16" s="30" t="s">
        <v>102</v>
      </c>
      <c r="I16" s="36">
        <v>44427</v>
      </c>
      <c r="J16" s="30">
        <v>3</v>
      </c>
      <c r="K16" s="30">
        <v>41</v>
      </c>
      <c r="L16" s="30">
        <v>41</v>
      </c>
      <c r="M16" s="21">
        <v>1436492</v>
      </c>
    </row>
    <row r="17" spans="1:13" x14ac:dyDescent="0.25">
      <c r="A17" s="26">
        <v>9</v>
      </c>
      <c r="B17" s="30" t="s">
        <v>801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263</v>
      </c>
      <c r="H17" s="30" t="s">
        <v>264</v>
      </c>
      <c r="I17" s="36">
        <v>44427</v>
      </c>
      <c r="J17" s="30">
        <v>2</v>
      </c>
      <c r="K17" s="30">
        <v>13</v>
      </c>
      <c r="L17" s="30">
        <v>17</v>
      </c>
      <c r="M17" s="21">
        <v>281499</v>
      </c>
    </row>
    <row r="18" spans="1:13" x14ac:dyDescent="0.25">
      <c r="A18" s="26">
        <v>10</v>
      </c>
      <c r="B18" s="30" t="s">
        <v>804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79</v>
      </c>
      <c r="H18" s="30" t="s">
        <v>654</v>
      </c>
      <c r="I18" s="36">
        <v>44427</v>
      </c>
      <c r="J18" s="30">
        <v>13</v>
      </c>
      <c r="K18" s="30">
        <v>196</v>
      </c>
      <c r="L18" s="30">
        <v>196</v>
      </c>
      <c r="M18" s="21">
        <v>4097262</v>
      </c>
    </row>
    <row r="19" spans="1:13" x14ac:dyDescent="0.25">
      <c r="A19" s="26">
        <v>11</v>
      </c>
      <c r="B19" s="30" t="s">
        <v>805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72</v>
      </c>
      <c r="H19" s="30" t="s">
        <v>73</v>
      </c>
      <c r="I19" s="36">
        <v>44427</v>
      </c>
      <c r="J19" s="30">
        <v>7</v>
      </c>
      <c r="K19" s="30">
        <v>73</v>
      </c>
      <c r="L19" s="30">
        <v>106</v>
      </c>
      <c r="M19" s="21">
        <v>2395932</v>
      </c>
    </row>
    <row r="20" spans="1:13" x14ac:dyDescent="0.25">
      <c r="A20" s="26">
        <v>12</v>
      </c>
      <c r="B20" s="30" t="s">
        <v>806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713</v>
      </c>
      <c r="H20" s="30" t="s">
        <v>714</v>
      </c>
      <c r="I20" s="36">
        <v>44427</v>
      </c>
      <c r="J20" s="30">
        <v>2</v>
      </c>
      <c r="K20" s="30">
        <v>5</v>
      </c>
      <c r="L20" s="30">
        <v>10</v>
      </c>
      <c r="M20" s="21">
        <v>208720</v>
      </c>
    </row>
    <row r="21" spans="1:13" x14ac:dyDescent="0.25">
      <c r="A21" s="26">
        <v>13</v>
      </c>
      <c r="B21" s="30" t="s">
        <v>807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64</v>
      </c>
      <c r="H21" s="30" t="s">
        <v>818</v>
      </c>
      <c r="I21" s="36">
        <v>44427</v>
      </c>
      <c r="J21" s="30">
        <v>3</v>
      </c>
      <c r="K21" s="30">
        <v>43</v>
      </c>
      <c r="L21" s="30">
        <v>43</v>
      </c>
      <c r="M21" s="21">
        <v>879291</v>
      </c>
    </row>
    <row r="22" spans="1:13" x14ac:dyDescent="0.25">
      <c r="A22" s="26">
        <v>14</v>
      </c>
      <c r="B22" s="30" t="s">
        <v>808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638</v>
      </c>
      <c r="I22" s="36">
        <v>44427</v>
      </c>
      <c r="J22" s="30">
        <v>4</v>
      </c>
      <c r="K22" s="30">
        <v>85</v>
      </c>
      <c r="L22" s="30">
        <v>85</v>
      </c>
      <c r="M22" s="21">
        <v>1783245</v>
      </c>
    </row>
    <row r="23" spans="1:13" x14ac:dyDescent="0.25">
      <c r="A23" s="26">
        <v>15</v>
      </c>
      <c r="B23" s="30" t="s">
        <v>809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35</v>
      </c>
      <c r="H23" s="30" t="s">
        <v>760</v>
      </c>
      <c r="I23" s="36">
        <v>44427</v>
      </c>
      <c r="J23" s="30">
        <v>1</v>
      </c>
      <c r="K23" s="30">
        <v>7</v>
      </c>
      <c r="L23" s="30">
        <v>10</v>
      </c>
      <c r="M23" s="21">
        <v>164720</v>
      </c>
    </row>
    <row r="24" spans="1:13" x14ac:dyDescent="0.25">
      <c r="A24" s="26">
        <v>16</v>
      </c>
      <c r="B24" s="30" t="s">
        <v>810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76</v>
      </c>
      <c r="H24" s="30" t="s">
        <v>819</v>
      </c>
      <c r="I24" s="36">
        <v>44427</v>
      </c>
      <c r="J24" s="30">
        <v>9</v>
      </c>
      <c r="K24" s="30">
        <v>57</v>
      </c>
      <c r="L24" s="30">
        <v>65</v>
      </c>
      <c r="M24" s="21">
        <v>1663030</v>
      </c>
    </row>
    <row r="25" spans="1:13" x14ac:dyDescent="0.25">
      <c r="A25" s="26">
        <v>17</v>
      </c>
      <c r="B25" s="30" t="s">
        <v>811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69</v>
      </c>
      <c r="H25" s="30" t="s">
        <v>70</v>
      </c>
      <c r="I25" s="36">
        <v>44427</v>
      </c>
      <c r="J25" s="30">
        <v>2</v>
      </c>
      <c r="K25" s="30">
        <v>1</v>
      </c>
      <c r="L25" s="30">
        <v>10</v>
      </c>
      <c r="M25" s="21">
        <v>175720</v>
      </c>
    </row>
    <row r="26" spans="1:13" x14ac:dyDescent="0.25">
      <c r="A26" s="26">
        <v>18</v>
      </c>
      <c r="B26" s="30" t="s">
        <v>812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44428</v>
      </c>
      <c r="J26" s="30">
        <v>14</v>
      </c>
      <c r="K26" s="30">
        <v>52</v>
      </c>
      <c r="L26" s="30">
        <v>52</v>
      </c>
      <c r="M26" s="21">
        <v>1818874</v>
      </c>
    </row>
    <row r="27" spans="1:13" x14ac:dyDescent="0.25">
      <c r="A27" s="26">
        <v>19</v>
      </c>
      <c r="B27" s="30" t="s">
        <v>820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210</v>
      </c>
      <c r="H27" s="30" t="s">
        <v>516</v>
      </c>
      <c r="I27" s="36">
        <v>44429</v>
      </c>
      <c r="J27" s="30">
        <v>5</v>
      </c>
      <c r="K27" s="30">
        <v>22</v>
      </c>
      <c r="L27" s="30">
        <v>35</v>
      </c>
      <c r="M27" s="21">
        <v>490645</v>
      </c>
    </row>
    <row r="28" spans="1:13" x14ac:dyDescent="0.25">
      <c r="A28" s="26">
        <v>20</v>
      </c>
      <c r="B28" s="30" t="s">
        <v>845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24</v>
      </c>
      <c r="H28" s="30" t="s">
        <v>58</v>
      </c>
      <c r="I28" s="140">
        <v>44432</v>
      </c>
      <c r="J28" s="30">
        <v>6</v>
      </c>
      <c r="K28" s="30">
        <v>57</v>
      </c>
      <c r="L28" s="30">
        <v>57</v>
      </c>
      <c r="M28" s="21">
        <v>1647834</v>
      </c>
    </row>
    <row r="29" spans="1:13" x14ac:dyDescent="0.25">
      <c r="A29" s="26">
        <v>21</v>
      </c>
      <c r="B29" s="30" t="s">
        <v>846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79</v>
      </c>
      <c r="H29" s="30" t="s">
        <v>638</v>
      </c>
      <c r="I29" s="140">
        <v>44432</v>
      </c>
      <c r="J29" s="30">
        <v>10</v>
      </c>
      <c r="K29" s="30">
        <v>124</v>
      </c>
      <c r="L29" s="30">
        <v>124</v>
      </c>
      <c r="M29" s="21">
        <v>2596278</v>
      </c>
    </row>
    <row r="30" spans="1:13" x14ac:dyDescent="0.25">
      <c r="A30" s="26">
        <v>22</v>
      </c>
      <c r="B30" s="30" t="s">
        <v>847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79</v>
      </c>
      <c r="H30" s="30" t="s">
        <v>638</v>
      </c>
      <c r="I30" s="140">
        <v>44432</v>
      </c>
      <c r="J30" s="30">
        <v>7</v>
      </c>
      <c r="K30" s="30">
        <v>153</v>
      </c>
      <c r="L30" s="30">
        <v>153</v>
      </c>
      <c r="M30" s="21">
        <v>3200841</v>
      </c>
    </row>
    <row r="31" spans="1:13" x14ac:dyDescent="0.25">
      <c r="A31" s="26">
        <v>23</v>
      </c>
      <c r="B31" s="30" t="s">
        <v>865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709</v>
      </c>
      <c r="H31" s="30" t="s">
        <v>533</v>
      </c>
      <c r="I31" s="140">
        <v>44435</v>
      </c>
      <c r="J31" s="30">
        <v>1</v>
      </c>
      <c r="K31" s="30">
        <v>12</v>
      </c>
      <c r="L31" s="30">
        <v>13</v>
      </c>
      <c r="M31" s="21">
        <v>525361</v>
      </c>
    </row>
    <row r="32" spans="1:13" x14ac:dyDescent="0.25">
      <c r="A32" s="26">
        <v>24</v>
      </c>
      <c r="B32" s="30" t="s">
        <v>867</v>
      </c>
      <c r="C32" s="26" t="s">
        <v>29</v>
      </c>
      <c r="D32" s="30" t="s">
        <v>85</v>
      </c>
      <c r="E32" s="30" t="s">
        <v>23</v>
      </c>
      <c r="F32" s="30" t="s">
        <v>29</v>
      </c>
      <c r="G32" s="30" t="s">
        <v>24</v>
      </c>
      <c r="H32" s="30" t="s">
        <v>502</v>
      </c>
      <c r="I32" s="140">
        <v>44435</v>
      </c>
      <c r="J32" s="30">
        <v>6</v>
      </c>
      <c r="K32" s="30">
        <v>129</v>
      </c>
      <c r="L32" s="30">
        <v>129</v>
      </c>
      <c r="M32" s="21">
        <v>3715098</v>
      </c>
    </row>
    <row r="33" spans="1:13" x14ac:dyDescent="0.25">
      <c r="A33" s="26">
        <v>25</v>
      </c>
      <c r="B33" s="30" t="s">
        <v>855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713</v>
      </c>
      <c r="H33" s="30" t="s">
        <v>858</v>
      </c>
      <c r="I33" s="140">
        <v>44435</v>
      </c>
      <c r="J33" s="30">
        <v>3</v>
      </c>
      <c r="K33" s="30">
        <v>30</v>
      </c>
      <c r="L33" s="30">
        <v>30</v>
      </c>
      <c r="M33" s="21">
        <v>603660</v>
      </c>
    </row>
    <row r="34" spans="1:13" x14ac:dyDescent="0.25">
      <c r="A34" s="26">
        <v>26</v>
      </c>
      <c r="B34" s="30" t="s">
        <v>856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713</v>
      </c>
      <c r="H34" s="30" t="s">
        <v>858</v>
      </c>
      <c r="I34" s="140">
        <v>44435</v>
      </c>
      <c r="J34" s="30">
        <v>11</v>
      </c>
      <c r="K34" s="30">
        <v>288</v>
      </c>
      <c r="L34" s="30">
        <v>288</v>
      </c>
      <c r="M34" s="21">
        <v>5698386</v>
      </c>
    </row>
    <row r="35" spans="1:13" x14ac:dyDescent="0.25">
      <c r="A35" s="26">
        <v>27</v>
      </c>
      <c r="B35" s="30" t="s">
        <v>875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713</v>
      </c>
      <c r="H35" s="30" t="s">
        <v>714</v>
      </c>
      <c r="I35" s="140">
        <v>44436</v>
      </c>
      <c r="J35" s="30">
        <v>2</v>
      </c>
      <c r="K35" s="30">
        <v>11</v>
      </c>
      <c r="L35" s="30">
        <v>14</v>
      </c>
      <c r="M35" s="21">
        <v>287708</v>
      </c>
    </row>
    <row r="36" spans="1:13" x14ac:dyDescent="0.25">
      <c r="A36" s="26">
        <v>28</v>
      </c>
      <c r="B36" s="30" t="s">
        <v>878</v>
      </c>
      <c r="C36" s="26" t="s">
        <v>29</v>
      </c>
      <c r="D36" s="30" t="s">
        <v>631</v>
      </c>
      <c r="E36" s="30" t="s">
        <v>23</v>
      </c>
      <c r="F36" s="30" t="s">
        <v>29</v>
      </c>
      <c r="G36" s="30" t="s">
        <v>882</v>
      </c>
      <c r="H36" s="30" t="s">
        <v>818</v>
      </c>
      <c r="I36" s="140">
        <v>44436</v>
      </c>
      <c r="J36" s="30">
        <v>1</v>
      </c>
      <c r="K36" s="30">
        <v>4</v>
      </c>
      <c r="L36" s="30">
        <v>10</v>
      </c>
      <c r="M36" s="21">
        <v>420520</v>
      </c>
    </row>
    <row r="37" spans="1:13" x14ac:dyDescent="0.25">
      <c r="A37" s="26">
        <v>29</v>
      </c>
      <c r="B37" s="30" t="s">
        <v>880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713</v>
      </c>
      <c r="H37" s="30" t="s">
        <v>714</v>
      </c>
      <c r="I37" s="140">
        <v>44437</v>
      </c>
      <c r="J37" s="30">
        <v>1</v>
      </c>
      <c r="K37" s="30">
        <v>1</v>
      </c>
      <c r="L37" s="30">
        <v>10</v>
      </c>
      <c r="M37" s="21">
        <v>208720</v>
      </c>
    </row>
    <row r="38" spans="1:13" x14ac:dyDescent="0.25">
      <c r="A38" s="26">
        <v>30</v>
      </c>
      <c r="B38" s="30" t="s">
        <v>887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</v>
      </c>
      <c r="H38" s="30" t="s">
        <v>58</v>
      </c>
      <c r="I38" s="36">
        <v>44439</v>
      </c>
      <c r="J38" s="30">
        <v>2</v>
      </c>
      <c r="K38" s="30">
        <v>47</v>
      </c>
      <c r="L38" s="30">
        <v>52</v>
      </c>
      <c r="M38" s="21">
        <v>1504274</v>
      </c>
    </row>
    <row r="39" spans="1:13" x14ac:dyDescent="0.25">
      <c r="A39" s="26">
        <v>31</v>
      </c>
      <c r="B39" s="30" t="s">
        <v>888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60</v>
      </c>
      <c r="H39" s="30" t="s">
        <v>61</v>
      </c>
      <c r="I39" s="36">
        <v>44439</v>
      </c>
      <c r="J39" s="30">
        <v>3</v>
      </c>
      <c r="K39" s="30">
        <v>46</v>
      </c>
      <c r="L39" s="30">
        <v>46</v>
      </c>
      <c r="M39" s="21">
        <v>944912</v>
      </c>
    </row>
    <row r="40" spans="1:13" x14ac:dyDescent="0.25">
      <c r="A40" s="26">
        <v>32</v>
      </c>
      <c r="B40" s="30" t="s">
        <v>889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104</v>
      </c>
      <c r="H40" s="30" t="s">
        <v>105</v>
      </c>
      <c r="I40" s="36">
        <v>44439</v>
      </c>
      <c r="J40" s="30">
        <v>1</v>
      </c>
      <c r="K40" s="30">
        <v>5</v>
      </c>
      <c r="L40" s="30">
        <v>10</v>
      </c>
      <c r="M40" s="21">
        <v>441370</v>
      </c>
    </row>
    <row r="41" spans="1:13" x14ac:dyDescent="0.25">
      <c r="A41" s="26">
        <v>33</v>
      </c>
      <c r="B41" s="30" t="s">
        <v>890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44439</v>
      </c>
      <c r="J41" s="30">
        <v>6</v>
      </c>
      <c r="K41" s="30">
        <v>91</v>
      </c>
      <c r="L41" s="30">
        <v>91</v>
      </c>
      <c r="M41" s="21">
        <v>2323742</v>
      </c>
    </row>
    <row r="42" spans="1:13" x14ac:dyDescent="0.25">
      <c r="A42" s="26">
        <v>34</v>
      </c>
      <c r="B42" s="30" t="s">
        <v>891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171</v>
      </c>
      <c r="H42" s="30" t="s">
        <v>246</v>
      </c>
      <c r="I42" s="36">
        <v>44439</v>
      </c>
      <c r="J42" s="30">
        <v>5</v>
      </c>
      <c r="K42" s="30">
        <v>39</v>
      </c>
      <c r="L42" s="30">
        <v>44</v>
      </c>
      <c r="M42" s="21">
        <v>783318</v>
      </c>
    </row>
    <row r="43" spans="1:13" x14ac:dyDescent="0.25">
      <c r="A43" s="26">
        <v>35</v>
      </c>
      <c r="B43" s="69" t="s">
        <v>860</v>
      </c>
      <c r="C43" s="26" t="s">
        <v>859</v>
      </c>
      <c r="D43" s="69" t="s">
        <v>861</v>
      </c>
      <c r="E43" s="30" t="s">
        <v>23</v>
      </c>
      <c r="F43" s="69" t="s">
        <v>29</v>
      </c>
      <c r="G43" s="69" t="s">
        <v>79</v>
      </c>
      <c r="H43" s="69" t="s">
        <v>862</v>
      </c>
      <c r="I43" s="111">
        <v>44422</v>
      </c>
      <c r="J43" s="69">
        <v>1</v>
      </c>
      <c r="K43" s="69">
        <v>10</v>
      </c>
      <c r="L43" s="141">
        <v>10</v>
      </c>
      <c r="M43" s="21">
        <v>337180</v>
      </c>
    </row>
    <row r="44" spans="1:13" x14ac:dyDescent="0.25">
      <c r="A44" s="248" t="s">
        <v>772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142">
        <f>SUM(M9:M43)</f>
        <v>49419215</v>
      </c>
    </row>
    <row r="45" spans="1:13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8"/>
    </row>
    <row r="46" spans="1:13" ht="27" x14ac:dyDescent="0.35">
      <c r="A46" s="247" t="s">
        <v>1073</v>
      </c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</row>
    <row r="47" spans="1:13" ht="28.5" x14ac:dyDescent="0.25">
      <c r="A47" s="136" t="s">
        <v>0</v>
      </c>
      <c r="B47" s="40" t="s">
        <v>1</v>
      </c>
      <c r="C47" s="40" t="s">
        <v>2</v>
      </c>
      <c r="D47" s="40" t="s">
        <v>3</v>
      </c>
      <c r="E47" s="40" t="s">
        <v>4</v>
      </c>
      <c r="F47" s="40" t="s">
        <v>5</v>
      </c>
      <c r="G47" s="40" t="s">
        <v>6</v>
      </c>
      <c r="H47" s="40" t="s">
        <v>7</v>
      </c>
      <c r="I47" s="137" t="s">
        <v>8</v>
      </c>
      <c r="J47" s="40" t="s">
        <v>9</v>
      </c>
      <c r="K47" s="40" t="s">
        <v>10</v>
      </c>
      <c r="L47" s="40" t="s">
        <v>11</v>
      </c>
      <c r="M47" s="40" t="s">
        <v>16</v>
      </c>
    </row>
    <row r="48" spans="1:13" x14ac:dyDescent="0.25">
      <c r="A48" s="26">
        <v>1</v>
      </c>
      <c r="B48" s="30" t="s">
        <v>944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516</v>
      </c>
      <c r="I48" s="36">
        <v>44440</v>
      </c>
      <c r="J48" s="30">
        <v>5</v>
      </c>
      <c r="K48" s="30">
        <v>71</v>
      </c>
      <c r="L48" s="30">
        <v>71</v>
      </c>
      <c r="M48" s="21">
        <v>983737</v>
      </c>
    </row>
    <row r="49" spans="1:13" x14ac:dyDescent="0.25">
      <c r="A49" s="26">
        <v>2</v>
      </c>
      <c r="B49" s="30" t="s">
        <v>945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219</v>
      </c>
      <c r="I49" s="36">
        <v>44440</v>
      </c>
      <c r="J49" s="30">
        <v>14</v>
      </c>
      <c r="K49" s="30">
        <v>156</v>
      </c>
      <c r="L49" s="30">
        <v>156</v>
      </c>
      <c r="M49" s="21">
        <v>3091782</v>
      </c>
    </row>
    <row r="50" spans="1:13" x14ac:dyDescent="0.25">
      <c r="A50" s="26">
        <v>3</v>
      </c>
      <c r="B50" s="30" t="s">
        <v>946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713</v>
      </c>
      <c r="H50" s="30" t="s">
        <v>714</v>
      </c>
      <c r="I50" s="36">
        <v>44440</v>
      </c>
      <c r="J50" s="30">
        <v>2</v>
      </c>
      <c r="K50" s="30">
        <v>6</v>
      </c>
      <c r="L50" s="30">
        <v>10</v>
      </c>
      <c r="M50" s="21">
        <v>208720</v>
      </c>
    </row>
    <row r="51" spans="1:13" x14ac:dyDescent="0.25">
      <c r="A51" s="26">
        <v>4</v>
      </c>
      <c r="B51" s="30" t="s">
        <v>947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44440</v>
      </c>
      <c r="J51" s="30">
        <v>3</v>
      </c>
      <c r="K51" s="30">
        <v>38</v>
      </c>
      <c r="L51" s="30">
        <v>38</v>
      </c>
      <c r="M51" s="21">
        <v>2758536</v>
      </c>
    </row>
    <row r="52" spans="1:13" x14ac:dyDescent="0.25">
      <c r="A52" s="26">
        <v>5</v>
      </c>
      <c r="B52" s="30" t="s">
        <v>948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24</v>
      </c>
      <c r="H52" s="30" t="s">
        <v>128</v>
      </c>
      <c r="I52" s="36">
        <v>44440</v>
      </c>
      <c r="J52" s="30">
        <v>9</v>
      </c>
      <c r="K52" s="30">
        <v>125</v>
      </c>
      <c r="L52" s="30">
        <v>125</v>
      </c>
      <c r="M52" s="21">
        <v>3600250</v>
      </c>
    </row>
    <row r="53" spans="1:13" x14ac:dyDescent="0.25">
      <c r="A53" s="26">
        <v>6</v>
      </c>
      <c r="B53" s="30" t="s">
        <v>949</v>
      </c>
      <c r="C53" s="26" t="s">
        <v>29</v>
      </c>
      <c r="D53" s="30" t="s">
        <v>30</v>
      </c>
      <c r="E53" s="30" t="s">
        <v>473</v>
      </c>
      <c r="F53" s="30" t="s">
        <v>29</v>
      </c>
      <c r="G53" s="30" t="s">
        <v>263</v>
      </c>
      <c r="H53" s="30" t="s">
        <v>264</v>
      </c>
      <c r="I53" s="36">
        <v>44441</v>
      </c>
      <c r="J53" s="30">
        <v>2</v>
      </c>
      <c r="K53" s="30">
        <v>63</v>
      </c>
      <c r="L53" s="30">
        <v>63</v>
      </c>
      <c r="M53" s="21">
        <v>1075761</v>
      </c>
    </row>
    <row r="54" spans="1:13" x14ac:dyDescent="0.25">
      <c r="A54" s="26">
        <v>7</v>
      </c>
      <c r="B54" s="30" t="s">
        <v>950</v>
      </c>
      <c r="C54" s="26" t="s">
        <v>29</v>
      </c>
      <c r="D54" s="30" t="s">
        <v>30</v>
      </c>
      <c r="E54" s="30" t="s">
        <v>473</v>
      </c>
      <c r="F54" s="30" t="s">
        <v>29</v>
      </c>
      <c r="G54" s="30" t="s">
        <v>210</v>
      </c>
      <c r="H54" s="30" t="s">
        <v>516</v>
      </c>
      <c r="I54" s="36">
        <v>44441</v>
      </c>
      <c r="J54" s="30">
        <v>5</v>
      </c>
      <c r="K54" s="30">
        <v>158</v>
      </c>
      <c r="L54" s="30">
        <v>158</v>
      </c>
      <c r="M54" s="21">
        <v>2333376</v>
      </c>
    </row>
    <row r="55" spans="1:13" x14ac:dyDescent="0.25">
      <c r="A55" s="26">
        <v>8</v>
      </c>
      <c r="B55" s="30" t="s">
        <v>951</v>
      </c>
      <c r="C55" s="26" t="s">
        <v>29</v>
      </c>
      <c r="D55" s="30" t="s">
        <v>30</v>
      </c>
      <c r="E55" s="30" t="s">
        <v>473</v>
      </c>
      <c r="F55" s="30" t="s">
        <v>29</v>
      </c>
      <c r="G55" s="30" t="s">
        <v>35</v>
      </c>
      <c r="H55" s="30" t="s">
        <v>960</v>
      </c>
      <c r="I55" s="36">
        <v>44441</v>
      </c>
      <c r="J55" s="30">
        <v>2</v>
      </c>
      <c r="K55" s="30">
        <v>58</v>
      </c>
      <c r="L55" s="30">
        <v>58</v>
      </c>
      <c r="M55" s="21">
        <v>959376</v>
      </c>
    </row>
    <row r="56" spans="1:13" x14ac:dyDescent="0.25">
      <c r="A56" s="26">
        <v>9</v>
      </c>
      <c r="B56" s="30" t="s">
        <v>952</v>
      </c>
      <c r="C56" s="26" t="s">
        <v>29</v>
      </c>
      <c r="D56" s="30" t="s">
        <v>30</v>
      </c>
      <c r="E56" s="30" t="s">
        <v>473</v>
      </c>
      <c r="F56" s="30" t="s">
        <v>29</v>
      </c>
      <c r="G56" s="30" t="s">
        <v>69</v>
      </c>
      <c r="H56" s="30" t="s">
        <v>488</v>
      </c>
      <c r="I56" s="36">
        <v>44441</v>
      </c>
      <c r="J56" s="30">
        <v>5</v>
      </c>
      <c r="K56" s="30">
        <v>156</v>
      </c>
      <c r="L56" s="30">
        <v>156</v>
      </c>
      <c r="M56" s="21">
        <v>2732982</v>
      </c>
    </row>
    <row r="57" spans="1:13" x14ac:dyDescent="0.25">
      <c r="A57" s="26">
        <v>10</v>
      </c>
      <c r="B57" s="30" t="s">
        <v>953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50</v>
      </c>
      <c r="H57" s="30" t="s">
        <v>58</v>
      </c>
      <c r="I57" s="36">
        <v>44442</v>
      </c>
      <c r="J57" s="30">
        <v>2</v>
      </c>
      <c r="K57" s="30">
        <v>27</v>
      </c>
      <c r="L57" s="30">
        <v>27</v>
      </c>
      <c r="M57" s="21">
        <v>1049319</v>
      </c>
    </row>
    <row r="58" spans="1:13" x14ac:dyDescent="0.25">
      <c r="A58" s="26">
        <v>11</v>
      </c>
      <c r="B58" s="30" t="s">
        <v>954</v>
      </c>
      <c r="C58" s="26" t="s">
        <v>29</v>
      </c>
      <c r="D58" s="30" t="s">
        <v>85</v>
      </c>
      <c r="E58" s="30" t="s">
        <v>505</v>
      </c>
      <c r="F58" s="30" t="s">
        <v>29</v>
      </c>
      <c r="G58" s="30" t="s">
        <v>72</v>
      </c>
      <c r="H58" s="30" t="s">
        <v>961</v>
      </c>
      <c r="I58" s="36">
        <v>44442</v>
      </c>
      <c r="J58" s="30">
        <v>7</v>
      </c>
      <c r="K58" s="30">
        <v>149</v>
      </c>
      <c r="L58" s="30">
        <v>149</v>
      </c>
      <c r="M58" s="21">
        <v>3363303</v>
      </c>
    </row>
    <row r="59" spans="1:13" x14ac:dyDescent="0.25">
      <c r="A59" s="26">
        <v>12</v>
      </c>
      <c r="B59" s="30" t="s">
        <v>955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113</v>
      </c>
      <c r="I59" s="36">
        <v>44442</v>
      </c>
      <c r="J59" s="30">
        <v>3</v>
      </c>
      <c r="K59" s="30">
        <v>43</v>
      </c>
      <c r="L59" s="30">
        <v>49</v>
      </c>
      <c r="M59" s="21">
        <v>2469188</v>
      </c>
    </row>
    <row r="60" spans="1:13" x14ac:dyDescent="0.25">
      <c r="A60" s="26">
        <v>13</v>
      </c>
      <c r="B60" s="30" t="s">
        <v>956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166</v>
      </c>
      <c r="H60" s="30" t="s">
        <v>485</v>
      </c>
      <c r="I60" s="36">
        <v>44443</v>
      </c>
      <c r="J60" s="30">
        <v>7</v>
      </c>
      <c r="K60" s="30">
        <v>181</v>
      </c>
      <c r="L60" s="30">
        <v>181</v>
      </c>
      <c r="M60" s="21">
        <v>2770957</v>
      </c>
    </row>
    <row r="61" spans="1:13" x14ac:dyDescent="0.25">
      <c r="A61" s="26">
        <v>14</v>
      </c>
      <c r="B61" s="30" t="s">
        <v>957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79</v>
      </c>
      <c r="H61" s="30" t="s">
        <v>89</v>
      </c>
      <c r="I61" s="36">
        <v>44443</v>
      </c>
      <c r="J61" s="30">
        <v>3</v>
      </c>
      <c r="K61" s="30">
        <v>59</v>
      </c>
      <c r="L61" s="30">
        <v>60</v>
      </c>
      <c r="M61" s="21">
        <v>1322070</v>
      </c>
    </row>
    <row r="62" spans="1:13" x14ac:dyDescent="0.25">
      <c r="A62" s="26">
        <v>15</v>
      </c>
      <c r="B62" s="30" t="s">
        <v>958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36">
        <v>44443</v>
      </c>
      <c r="J62" s="30">
        <v>2</v>
      </c>
      <c r="K62" s="30">
        <v>30</v>
      </c>
      <c r="L62" s="30">
        <v>30</v>
      </c>
      <c r="M62" s="21">
        <v>1164660</v>
      </c>
    </row>
    <row r="63" spans="1:13" x14ac:dyDescent="0.25">
      <c r="A63" s="26">
        <v>16</v>
      </c>
      <c r="B63" s="30" t="s">
        <v>959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50</v>
      </c>
      <c r="H63" s="30" t="s">
        <v>58</v>
      </c>
      <c r="I63" s="36">
        <v>44444</v>
      </c>
      <c r="J63" s="30">
        <v>2</v>
      </c>
      <c r="K63" s="30">
        <v>30</v>
      </c>
      <c r="L63" s="30">
        <v>30</v>
      </c>
      <c r="M63" s="21">
        <v>1191660</v>
      </c>
    </row>
    <row r="64" spans="1:13" x14ac:dyDescent="0.25">
      <c r="A64" s="26">
        <v>17</v>
      </c>
      <c r="B64" s="30" t="s">
        <v>965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713</v>
      </c>
      <c r="H64" s="30" t="s">
        <v>714</v>
      </c>
      <c r="I64" s="36">
        <v>44446</v>
      </c>
      <c r="J64" s="30">
        <v>2</v>
      </c>
      <c r="K64" s="30">
        <v>5</v>
      </c>
      <c r="L64" s="30">
        <v>10</v>
      </c>
      <c r="M64" s="21">
        <v>217720</v>
      </c>
    </row>
    <row r="65" spans="1:13" x14ac:dyDescent="0.25">
      <c r="A65" s="26">
        <v>18</v>
      </c>
      <c r="B65" s="30" t="s">
        <v>967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112</v>
      </c>
      <c r="H65" s="30" t="s">
        <v>1000</v>
      </c>
      <c r="I65" s="36">
        <v>44446</v>
      </c>
      <c r="J65" s="30">
        <v>2</v>
      </c>
      <c r="K65" s="30">
        <v>4</v>
      </c>
      <c r="L65" s="30">
        <v>10</v>
      </c>
      <c r="M65" s="21">
        <v>521870</v>
      </c>
    </row>
    <row r="66" spans="1:13" x14ac:dyDescent="0.25">
      <c r="A66" s="26">
        <v>19</v>
      </c>
      <c r="B66" s="30" t="s">
        <v>968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79</v>
      </c>
      <c r="H66" s="30" t="s">
        <v>89</v>
      </c>
      <c r="I66" s="36">
        <v>44446</v>
      </c>
      <c r="J66" s="30">
        <v>2</v>
      </c>
      <c r="K66" s="30">
        <v>40</v>
      </c>
      <c r="L66" s="30">
        <v>40</v>
      </c>
      <c r="M66" s="21">
        <v>881130</v>
      </c>
    </row>
    <row r="67" spans="1:13" x14ac:dyDescent="0.25">
      <c r="A67" s="26">
        <v>20</v>
      </c>
      <c r="B67" s="30" t="s">
        <v>969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281</v>
      </c>
      <c r="H67" s="30" t="s">
        <v>1001</v>
      </c>
      <c r="I67" s="36">
        <v>44446</v>
      </c>
      <c r="J67" s="30">
        <v>7</v>
      </c>
      <c r="K67" s="30">
        <v>81</v>
      </c>
      <c r="L67" s="30">
        <v>81</v>
      </c>
      <c r="M67" s="21">
        <v>1683657</v>
      </c>
    </row>
    <row r="68" spans="1:13" x14ac:dyDescent="0.25">
      <c r="A68" s="26">
        <v>21</v>
      </c>
      <c r="B68" s="30" t="s">
        <v>970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24</v>
      </c>
      <c r="H68" s="30" t="s">
        <v>138</v>
      </c>
      <c r="I68" s="36">
        <v>44446</v>
      </c>
      <c r="J68" s="30">
        <v>4</v>
      </c>
      <c r="K68" s="30">
        <v>75</v>
      </c>
      <c r="L68" s="30">
        <v>75</v>
      </c>
      <c r="M68" s="21">
        <v>2232150</v>
      </c>
    </row>
    <row r="69" spans="1:13" x14ac:dyDescent="0.25">
      <c r="A69" s="26">
        <v>22</v>
      </c>
      <c r="B69" s="30" t="s">
        <v>971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50</v>
      </c>
      <c r="H69" s="30" t="s">
        <v>58</v>
      </c>
      <c r="I69" s="36">
        <v>44446</v>
      </c>
      <c r="J69" s="30">
        <v>5</v>
      </c>
      <c r="K69" s="30">
        <v>69</v>
      </c>
      <c r="L69" s="30">
        <v>69</v>
      </c>
      <c r="M69" s="21">
        <v>2726193</v>
      </c>
    </row>
    <row r="70" spans="1:13" x14ac:dyDescent="0.25">
      <c r="A70" s="26">
        <v>23</v>
      </c>
      <c r="B70" s="30" t="s">
        <v>972</v>
      </c>
      <c r="C70" s="26" t="s">
        <v>29</v>
      </c>
      <c r="D70" s="30" t="s">
        <v>30</v>
      </c>
      <c r="E70" s="30" t="s">
        <v>473</v>
      </c>
      <c r="F70" s="30" t="s">
        <v>29</v>
      </c>
      <c r="G70" s="30" t="s">
        <v>64</v>
      </c>
      <c r="H70" s="30" t="s">
        <v>499</v>
      </c>
      <c r="I70" s="36">
        <v>44446</v>
      </c>
      <c r="J70" s="30">
        <v>2</v>
      </c>
      <c r="K70" s="30">
        <v>38</v>
      </c>
      <c r="L70" s="30">
        <v>38</v>
      </c>
      <c r="M70" s="21">
        <v>816356</v>
      </c>
    </row>
    <row r="71" spans="1:13" x14ac:dyDescent="0.25">
      <c r="A71" s="26">
        <v>24</v>
      </c>
      <c r="B71" s="30" t="s">
        <v>973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184</v>
      </c>
      <c r="H71" s="30" t="s">
        <v>219</v>
      </c>
      <c r="I71" s="36">
        <v>44446</v>
      </c>
      <c r="J71" s="30">
        <v>3</v>
      </c>
      <c r="K71" s="30">
        <v>16</v>
      </c>
      <c r="L71" s="30">
        <v>16</v>
      </c>
      <c r="M71" s="21">
        <v>341602</v>
      </c>
    </row>
    <row r="72" spans="1:13" x14ac:dyDescent="0.25">
      <c r="A72" s="26">
        <v>25</v>
      </c>
      <c r="B72" s="30" t="s">
        <v>974</v>
      </c>
      <c r="C72" s="26" t="s">
        <v>29</v>
      </c>
      <c r="D72" s="30" t="s">
        <v>30</v>
      </c>
      <c r="E72" s="30" t="s">
        <v>473</v>
      </c>
      <c r="F72" s="30" t="s">
        <v>29</v>
      </c>
      <c r="G72" s="30" t="s">
        <v>35</v>
      </c>
      <c r="H72" s="30" t="s">
        <v>960</v>
      </c>
      <c r="I72" s="36">
        <v>44446</v>
      </c>
      <c r="J72" s="30">
        <v>2</v>
      </c>
      <c r="K72" s="30">
        <v>37</v>
      </c>
      <c r="L72" s="30">
        <v>37</v>
      </c>
      <c r="M72" s="21">
        <v>616089</v>
      </c>
    </row>
    <row r="73" spans="1:13" x14ac:dyDescent="0.25">
      <c r="A73" s="26">
        <v>26</v>
      </c>
      <c r="B73" s="30" t="s">
        <v>975</v>
      </c>
      <c r="C73" s="26" t="s">
        <v>29</v>
      </c>
      <c r="D73" s="30" t="s">
        <v>30</v>
      </c>
      <c r="E73" s="30" t="s">
        <v>473</v>
      </c>
      <c r="F73" s="30" t="s">
        <v>29</v>
      </c>
      <c r="G73" s="30" t="s">
        <v>184</v>
      </c>
      <c r="H73" s="30" t="s">
        <v>219</v>
      </c>
      <c r="I73" s="36">
        <v>44446</v>
      </c>
      <c r="J73" s="30">
        <v>4</v>
      </c>
      <c r="K73" s="30">
        <v>56</v>
      </c>
      <c r="L73" s="30">
        <v>56</v>
      </c>
      <c r="M73" s="21">
        <v>1173082</v>
      </c>
    </row>
    <row r="74" spans="1:13" x14ac:dyDescent="0.25">
      <c r="A74" s="26">
        <v>27</v>
      </c>
      <c r="B74" s="30" t="s">
        <v>976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210</v>
      </c>
      <c r="H74" s="30" t="s">
        <v>516</v>
      </c>
      <c r="I74" s="36">
        <v>44446</v>
      </c>
      <c r="J74" s="30">
        <v>2</v>
      </c>
      <c r="K74" s="30">
        <v>5</v>
      </c>
      <c r="L74" s="30">
        <v>10</v>
      </c>
      <c r="M74" s="21">
        <v>157220</v>
      </c>
    </row>
    <row r="75" spans="1:13" x14ac:dyDescent="0.25">
      <c r="A75" s="26">
        <v>28</v>
      </c>
      <c r="B75" s="30" t="s">
        <v>977</v>
      </c>
      <c r="C75" s="26" t="s">
        <v>29</v>
      </c>
      <c r="D75" s="30" t="s">
        <v>30</v>
      </c>
      <c r="E75" s="30" t="s">
        <v>473</v>
      </c>
      <c r="F75" s="30" t="s">
        <v>29</v>
      </c>
      <c r="G75" s="30" t="s">
        <v>171</v>
      </c>
      <c r="H75" s="30" t="s">
        <v>735</v>
      </c>
      <c r="I75" s="36">
        <v>44446</v>
      </c>
      <c r="J75" s="30">
        <v>2</v>
      </c>
      <c r="K75" s="30">
        <v>38</v>
      </c>
      <c r="L75" s="30">
        <v>38</v>
      </c>
      <c r="M75" s="21">
        <v>716036</v>
      </c>
    </row>
    <row r="76" spans="1:13" x14ac:dyDescent="0.25">
      <c r="A76" s="26">
        <v>29</v>
      </c>
      <c r="B76" s="30" t="s">
        <v>978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210</v>
      </c>
      <c r="H76" s="30" t="s">
        <v>516</v>
      </c>
      <c r="I76" s="36">
        <v>44447</v>
      </c>
      <c r="J76" s="30">
        <v>1</v>
      </c>
      <c r="K76" s="30">
        <v>1</v>
      </c>
      <c r="L76" s="30">
        <v>10</v>
      </c>
      <c r="M76" s="21">
        <v>157220</v>
      </c>
    </row>
    <row r="77" spans="1:13" x14ac:dyDescent="0.25">
      <c r="A77" s="26">
        <v>30</v>
      </c>
      <c r="B77" s="30" t="s">
        <v>980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60</v>
      </c>
      <c r="H77" s="30" t="s">
        <v>816</v>
      </c>
      <c r="I77" s="36">
        <v>44447</v>
      </c>
      <c r="J77" s="30">
        <v>3</v>
      </c>
      <c r="K77" s="30">
        <v>15</v>
      </c>
      <c r="L77" s="30">
        <v>26</v>
      </c>
      <c r="M77" s="21">
        <v>562372</v>
      </c>
    </row>
    <row r="78" spans="1:13" x14ac:dyDescent="0.25">
      <c r="A78" s="26">
        <v>31</v>
      </c>
      <c r="B78" s="30" t="s">
        <v>981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50</v>
      </c>
      <c r="H78" s="30" t="s">
        <v>58</v>
      </c>
      <c r="I78" s="36">
        <v>44447</v>
      </c>
      <c r="J78" s="30">
        <v>4</v>
      </c>
      <c r="K78" s="30">
        <v>43</v>
      </c>
      <c r="L78" s="30">
        <v>43</v>
      </c>
      <c r="M78" s="21">
        <v>1703171</v>
      </c>
    </row>
    <row r="79" spans="1:13" x14ac:dyDescent="0.25">
      <c r="A79" s="26">
        <v>32</v>
      </c>
      <c r="B79" s="30" t="s">
        <v>983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69</v>
      </c>
      <c r="H79" s="30" t="s">
        <v>488</v>
      </c>
      <c r="I79" s="36">
        <v>44447</v>
      </c>
      <c r="J79" s="30">
        <v>2</v>
      </c>
      <c r="K79" s="30">
        <v>2</v>
      </c>
      <c r="L79" s="30">
        <v>10</v>
      </c>
      <c r="M79" s="21">
        <v>184720</v>
      </c>
    </row>
    <row r="80" spans="1:13" x14ac:dyDescent="0.25">
      <c r="A80" s="26">
        <v>33</v>
      </c>
      <c r="B80" s="30" t="s">
        <v>984</v>
      </c>
      <c r="C80" s="26" t="s">
        <v>29</v>
      </c>
      <c r="D80" s="30" t="s">
        <v>85</v>
      </c>
      <c r="E80" s="30" t="s">
        <v>23</v>
      </c>
      <c r="F80" s="30" t="s">
        <v>29</v>
      </c>
      <c r="G80" s="30" t="s">
        <v>115</v>
      </c>
      <c r="H80" s="30" t="s">
        <v>233</v>
      </c>
      <c r="I80" s="36">
        <v>44447</v>
      </c>
      <c r="J80" s="30">
        <v>14</v>
      </c>
      <c r="K80" s="30">
        <v>277</v>
      </c>
      <c r="L80" s="30">
        <v>290</v>
      </c>
      <c r="M80" s="21">
        <v>20571380</v>
      </c>
    </row>
    <row r="81" spans="1:13" x14ac:dyDescent="0.25">
      <c r="A81" s="26">
        <v>34</v>
      </c>
      <c r="B81" s="30" t="s">
        <v>985</v>
      </c>
      <c r="C81" s="26" t="s">
        <v>29</v>
      </c>
      <c r="D81" s="30" t="s">
        <v>85</v>
      </c>
      <c r="E81" s="30" t="s">
        <v>23</v>
      </c>
      <c r="F81" s="30" t="s">
        <v>29</v>
      </c>
      <c r="G81" s="30" t="s">
        <v>115</v>
      </c>
      <c r="H81" s="30" t="s">
        <v>233</v>
      </c>
      <c r="I81" s="36">
        <v>44447</v>
      </c>
      <c r="J81" s="30">
        <v>13</v>
      </c>
      <c r="K81" s="30">
        <v>258</v>
      </c>
      <c r="L81" s="30">
        <v>263</v>
      </c>
      <c r="M81" s="21">
        <v>18657161</v>
      </c>
    </row>
    <row r="82" spans="1:13" x14ac:dyDescent="0.25">
      <c r="A82" s="26">
        <v>35</v>
      </c>
      <c r="B82" s="30" t="s">
        <v>986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24</v>
      </c>
      <c r="H82" s="30" t="s">
        <v>128</v>
      </c>
      <c r="I82" s="36">
        <v>44447</v>
      </c>
      <c r="J82" s="30">
        <v>6</v>
      </c>
      <c r="K82" s="30">
        <v>44</v>
      </c>
      <c r="L82" s="30">
        <v>62</v>
      </c>
      <c r="M82" s="21">
        <v>1847194</v>
      </c>
    </row>
    <row r="83" spans="1:13" x14ac:dyDescent="0.25">
      <c r="A83" s="26">
        <v>36</v>
      </c>
      <c r="B83" s="30" t="s">
        <v>987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281</v>
      </c>
      <c r="H83" s="30" t="s">
        <v>1001</v>
      </c>
      <c r="I83" s="36">
        <v>44447</v>
      </c>
      <c r="J83" s="30">
        <v>2</v>
      </c>
      <c r="K83" s="30">
        <v>5</v>
      </c>
      <c r="L83" s="30">
        <v>10</v>
      </c>
      <c r="M83" s="21">
        <v>217720</v>
      </c>
    </row>
    <row r="84" spans="1:13" x14ac:dyDescent="0.25">
      <c r="A84" s="26">
        <v>37</v>
      </c>
      <c r="B84" s="30" t="s">
        <v>988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44447</v>
      </c>
      <c r="J84" s="30">
        <v>7</v>
      </c>
      <c r="K84" s="30">
        <v>61</v>
      </c>
      <c r="L84" s="30">
        <v>61</v>
      </c>
      <c r="M84" s="21">
        <v>1270717</v>
      </c>
    </row>
    <row r="85" spans="1:13" x14ac:dyDescent="0.25">
      <c r="A85" s="26">
        <v>38</v>
      </c>
      <c r="B85" s="30" t="s">
        <v>989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713</v>
      </c>
      <c r="H85" s="30" t="s">
        <v>714</v>
      </c>
      <c r="I85" s="36">
        <v>44447</v>
      </c>
      <c r="J85" s="30">
        <v>3</v>
      </c>
      <c r="K85" s="30">
        <v>1</v>
      </c>
      <c r="L85" s="30">
        <v>13</v>
      </c>
      <c r="M85" s="21">
        <v>279661</v>
      </c>
    </row>
    <row r="86" spans="1:13" x14ac:dyDescent="0.25">
      <c r="A86" s="26">
        <v>39</v>
      </c>
      <c r="B86" s="30" t="s">
        <v>990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76</v>
      </c>
      <c r="H86" s="30" t="s">
        <v>819</v>
      </c>
      <c r="I86" s="36">
        <v>44448</v>
      </c>
      <c r="J86" s="30">
        <v>1</v>
      </c>
      <c r="K86" s="30">
        <v>41</v>
      </c>
      <c r="L86" s="30">
        <v>41</v>
      </c>
      <c r="M86" s="21">
        <v>1090042</v>
      </c>
    </row>
    <row r="87" spans="1:13" x14ac:dyDescent="0.25">
      <c r="A87" s="26">
        <v>40</v>
      </c>
      <c r="B87" s="30" t="s">
        <v>991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184</v>
      </c>
      <c r="H87" s="30" t="s">
        <v>724</v>
      </c>
      <c r="I87" s="36">
        <v>44448</v>
      </c>
      <c r="J87" s="30">
        <v>5</v>
      </c>
      <c r="K87" s="30">
        <v>48</v>
      </c>
      <c r="L87" s="30">
        <v>48</v>
      </c>
      <c r="M87" s="21">
        <v>1002306</v>
      </c>
    </row>
    <row r="88" spans="1:13" x14ac:dyDescent="0.25">
      <c r="A88" s="26">
        <v>41</v>
      </c>
      <c r="B88" s="30" t="s">
        <v>992</v>
      </c>
      <c r="C88" s="26" t="s">
        <v>29</v>
      </c>
      <c r="D88" s="30" t="s">
        <v>221</v>
      </c>
      <c r="E88" s="30" t="s">
        <v>23</v>
      </c>
      <c r="F88" s="30" t="s">
        <v>29</v>
      </c>
      <c r="G88" s="30" t="s">
        <v>235</v>
      </c>
      <c r="H88" s="30" t="s">
        <v>236</v>
      </c>
      <c r="I88" s="36">
        <v>44448</v>
      </c>
      <c r="J88" s="30">
        <v>1</v>
      </c>
      <c r="K88" s="30">
        <v>23</v>
      </c>
      <c r="L88" s="30">
        <v>23</v>
      </c>
      <c r="M88" s="21">
        <v>1013176</v>
      </c>
    </row>
    <row r="89" spans="1:13" x14ac:dyDescent="0.25">
      <c r="A89" s="26">
        <v>42</v>
      </c>
      <c r="B89" s="30" t="s">
        <v>993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171</v>
      </c>
      <c r="H89" s="30" t="s">
        <v>735</v>
      </c>
      <c r="I89" s="36">
        <v>44448</v>
      </c>
      <c r="J89" s="30">
        <v>5</v>
      </c>
      <c r="K89" s="30">
        <v>87</v>
      </c>
      <c r="L89" s="30">
        <v>87</v>
      </c>
      <c r="M89" s="21">
        <v>1616139</v>
      </c>
    </row>
    <row r="90" spans="1:13" x14ac:dyDescent="0.25">
      <c r="A90" s="26">
        <v>43</v>
      </c>
      <c r="B90" s="30" t="s">
        <v>994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35</v>
      </c>
      <c r="H90" s="30" t="s">
        <v>277</v>
      </c>
      <c r="I90" s="36">
        <v>44448</v>
      </c>
      <c r="J90" s="30">
        <v>2</v>
      </c>
      <c r="K90" s="30">
        <v>40</v>
      </c>
      <c r="L90" s="30">
        <v>40</v>
      </c>
      <c r="M90" s="21">
        <v>665130</v>
      </c>
    </row>
    <row r="91" spans="1:13" x14ac:dyDescent="0.25">
      <c r="A91" s="26">
        <v>44</v>
      </c>
      <c r="B91" s="30" t="s">
        <v>995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210</v>
      </c>
      <c r="H91" s="30" t="s">
        <v>1005</v>
      </c>
      <c r="I91" s="36">
        <v>44448</v>
      </c>
      <c r="J91" s="30">
        <v>5</v>
      </c>
      <c r="K91" s="30">
        <v>60</v>
      </c>
      <c r="L91" s="30">
        <v>60</v>
      </c>
      <c r="M91" s="21">
        <v>887070</v>
      </c>
    </row>
    <row r="92" spans="1:13" x14ac:dyDescent="0.25">
      <c r="A92" s="26">
        <v>45</v>
      </c>
      <c r="B92" s="30" t="s">
        <v>996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60</v>
      </c>
      <c r="H92" s="30" t="s">
        <v>816</v>
      </c>
      <c r="I92" s="36">
        <v>44448</v>
      </c>
      <c r="J92" s="30">
        <v>7</v>
      </c>
      <c r="K92" s="30">
        <v>50</v>
      </c>
      <c r="L92" s="30">
        <v>71</v>
      </c>
      <c r="M92" s="21">
        <v>1516237</v>
      </c>
    </row>
    <row r="93" spans="1:13" x14ac:dyDescent="0.25">
      <c r="A93" s="26">
        <v>46</v>
      </c>
      <c r="B93" s="30" t="s">
        <v>998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72</v>
      </c>
      <c r="H93" s="30" t="s">
        <v>1006</v>
      </c>
      <c r="I93" s="36">
        <v>44448</v>
      </c>
      <c r="J93" s="30">
        <v>3</v>
      </c>
      <c r="K93" s="30">
        <v>33</v>
      </c>
      <c r="L93" s="30">
        <v>53</v>
      </c>
      <c r="M93" s="21">
        <v>1251291</v>
      </c>
    </row>
    <row r="94" spans="1:13" x14ac:dyDescent="0.25">
      <c r="A94" s="26">
        <v>47</v>
      </c>
      <c r="B94" s="30" t="s">
        <v>999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36">
        <v>44448</v>
      </c>
      <c r="J94" s="30">
        <v>2</v>
      </c>
      <c r="K94" s="30">
        <v>9</v>
      </c>
      <c r="L94" s="30">
        <v>10</v>
      </c>
      <c r="M94" s="21">
        <v>406370</v>
      </c>
    </row>
    <row r="95" spans="1:13" x14ac:dyDescent="0.25">
      <c r="A95" s="26">
        <v>48</v>
      </c>
      <c r="B95" s="30" t="s">
        <v>1008</v>
      </c>
      <c r="C95" s="26" t="s">
        <v>29</v>
      </c>
      <c r="D95" s="30" t="s">
        <v>617</v>
      </c>
      <c r="E95" s="30" t="s">
        <v>23</v>
      </c>
      <c r="F95" s="30" t="s">
        <v>29</v>
      </c>
      <c r="G95" s="30" t="s">
        <v>618</v>
      </c>
      <c r="H95" s="30" t="s">
        <v>1025</v>
      </c>
      <c r="I95" s="36">
        <v>44449</v>
      </c>
      <c r="J95" s="30">
        <v>1</v>
      </c>
      <c r="K95" s="30">
        <v>20</v>
      </c>
      <c r="L95" s="30">
        <v>20</v>
      </c>
      <c r="M95" s="21">
        <v>233490</v>
      </c>
    </row>
    <row r="96" spans="1:13" x14ac:dyDescent="0.25">
      <c r="A96" s="26">
        <v>49</v>
      </c>
      <c r="B96" s="30" t="s">
        <v>1010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64</v>
      </c>
      <c r="H96" s="30" t="s">
        <v>487</v>
      </c>
      <c r="I96" s="36">
        <v>44449</v>
      </c>
      <c r="J96" s="30">
        <v>3</v>
      </c>
      <c r="K96" s="30">
        <v>26</v>
      </c>
      <c r="L96" s="30">
        <v>26</v>
      </c>
      <c r="M96" s="21">
        <v>559512</v>
      </c>
    </row>
    <row r="97" spans="1:13" x14ac:dyDescent="0.25">
      <c r="A97" s="26">
        <v>50</v>
      </c>
      <c r="B97" s="30" t="s">
        <v>1011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171</v>
      </c>
      <c r="H97" s="30" t="s">
        <v>258</v>
      </c>
      <c r="I97" s="36">
        <v>44449</v>
      </c>
      <c r="J97" s="30">
        <v>4</v>
      </c>
      <c r="K97" s="30">
        <v>14</v>
      </c>
      <c r="L97" s="30">
        <v>14</v>
      </c>
      <c r="M97" s="21">
        <v>269508</v>
      </c>
    </row>
    <row r="98" spans="1:13" x14ac:dyDescent="0.25">
      <c r="A98" s="26">
        <v>51</v>
      </c>
      <c r="B98" s="30" t="s">
        <v>1019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104</v>
      </c>
      <c r="H98" s="30" t="s">
        <v>105</v>
      </c>
      <c r="I98" s="36">
        <v>44449</v>
      </c>
      <c r="J98" s="30">
        <v>1</v>
      </c>
      <c r="K98" s="30">
        <v>4</v>
      </c>
      <c r="L98" s="30">
        <v>14</v>
      </c>
      <c r="M98" s="21">
        <v>613418</v>
      </c>
    </row>
    <row r="99" spans="1:13" x14ac:dyDescent="0.25">
      <c r="A99" s="26">
        <v>52</v>
      </c>
      <c r="B99" s="30" t="s">
        <v>1020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231</v>
      </c>
      <c r="H99" s="30" t="s">
        <v>80</v>
      </c>
      <c r="I99" s="36">
        <v>44449</v>
      </c>
      <c r="J99" s="30">
        <v>3</v>
      </c>
      <c r="K99" s="30">
        <v>32</v>
      </c>
      <c r="L99" s="30">
        <v>32</v>
      </c>
      <c r="M99" s="21">
        <v>1023954</v>
      </c>
    </row>
    <row r="100" spans="1:13" x14ac:dyDescent="0.25">
      <c r="A100" s="26">
        <v>53</v>
      </c>
      <c r="B100" s="30" t="s">
        <v>1021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112</v>
      </c>
      <c r="H100" s="30" t="s">
        <v>1000</v>
      </c>
      <c r="I100" s="36">
        <v>44449</v>
      </c>
      <c r="J100" s="30">
        <v>3</v>
      </c>
      <c r="K100" s="30">
        <v>25</v>
      </c>
      <c r="L100" s="30">
        <v>25</v>
      </c>
      <c r="M100" s="21">
        <v>1283675</v>
      </c>
    </row>
    <row r="101" spans="1:13" x14ac:dyDescent="0.25">
      <c r="A101" s="26">
        <v>54</v>
      </c>
      <c r="B101" s="30" t="s">
        <v>1022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112</v>
      </c>
      <c r="H101" s="30" t="s">
        <v>113</v>
      </c>
      <c r="I101" s="36">
        <v>44449</v>
      </c>
      <c r="J101" s="30">
        <v>1</v>
      </c>
      <c r="K101" s="30">
        <v>4</v>
      </c>
      <c r="L101" s="30">
        <v>10</v>
      </c>
      <c r="M101" s="21">
        <v>520220</v>
      </c>
    </row>
    <row r="102" spans="1:13" x14ac:dyDescent="0.25">
      <c r="A102" s="26">
        <v>55</v>
      </c>
      <c r="B102" s="30" t="s">
        <v>1023</v>
      </c>
      <c r="C102" s="26" t="s">
        <v>29</v>
      </c>
      <c r="D102" s="30" t="s">
        <v>30</v>
      </c>
      <c r="E102" s="30" t="s">
        <v>23</v>
      </c>
      <c r="F102" s="30" t="s">
        <v>29</v>
      </c>
      <c r="G102" s="30" t="s">
        <v>79</v>
      </c>
      <c r="H102" s="30" t="s">
        <v>782</v>
      </c>
      <c r="I102" s="36">
        <v>44449</v>
      </c>
      <c r="J102" s="30">
        <v>3</v>
      </c>
      <c r="K102" s="30">
        <v>52</v>
      </c>
      <c r="L102" s="30">
        <v>55</v>
      </c>
      <c r="M102" s="21">
        <v>1212835</v>
      </c>
    </row>
    <row r="103" spans="1:13" x14ac:dyDescent="0.25">
      <c r="A103" s="26">
        <v>56</v>
      </c>
      <c r="B103" s="30" t="s">
        <v>1024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50</v>
      </c>
      <c r="H103" s="30" t="s">
        <v>58</v>
      </c>
      <c r="I103" s="36">
        <v>44450</v>
      </c>
      <c r="J103" s="30">
        <v>4</v>
      </c>
      <c r="K103" s="30">
        <v>22</v>
      </c>
      <c r="L103" s="30">
        <v>31</v>
      </c>
      <c r="M103" s="21">
        <v>1236122</v>
      </c>
    </row>
    <row r="104" spans="1:13" x14ac:dyDescent="0.25">
      <c r="A104" s="26">
        <v>57</v>
      </c>
      <c r="B104" s="30" t="s">
        <v>1031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24</v>
      </c>
      <c r="H104" s="30" t="s">
        <v>93</v>
      </c>
      <c r="I104" s="36">
        <v>44450</v>
      </c>
      <c r="J104" s="30">
        <v>3</v>
      </c>
      <c r="K104" s="30">
        <v>13</v>
      </c>
      <c r="L104" s="30">
        <v>26</v>
      </c>
      <c r="M104" s="21">
        <v>781162</v>
      </c>
    </row>
    <row r="105" spans="1:13" x14ac:dyDescent="0.25">
      <c r="A105" s="26">
        <v>58</v>
      </c>
      <c r="B105" s="30" t="s">
        <v>1033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50</v>
      </c>
      <c r="H105" s="30" t="s">
        <v>58</v>
      </c>
      <c r="I105" s="36">
        <v>44450</v>
      </c>
      <c r="J105" s="30">
        <v>2</v>
      </c>
      <c r="K105" s="30">
        <v>20</v>
      </c>
      <c r="L105" s="30">
        <v>20</v>
      </c>
      <c r="M105" s="21">
        <v>801490</v>
      </c>
    </row>
    <row r="106" spans="1:13" x14ac:dyDescent="0.25">
      <c r="A106" s="26">
        <v>59</v>
      </c>
      <c r="B106" s="30" t="s">
        <v>1034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1005</v>
      </c>
      <c r="I106" s="36">
        <v>44450</v>
      </c>
      <c r="J106" s="30">
        <v>2</v>
      </c>
      <c r="K106" s="30">
        <v>12</v>
      </c>
      <c r="L106" s="30">
        <v>14</v>
      </c>
      <c r="M106" s="21">
        <v>215608</v>
      </c>
    </row>
    <row r="107" spans="1:13" x14ac:dyDescent="0.25">
      <c r="A107" s="26">
        <v>60</v>
      </c>
      <c r="B107" s="30" t="s">
        <v>1035</v>
      </c>
      <c r="C107" s="26" t="s">
        <v>29</v>
      </c>
      <c r="D107" s="30" t="s">
        <v>30</v>
      </c>
      <c r="E107" s="30" t="s">
        <v>23</v>
      </c>
      <c r="F107" s="30" t="s">
        <v>29</v>
      </c>
      <c r="G107" s="30" t="s">
        <v>210</v>
      </c>
      <c r="H107" s="30" t="s">
        <v>1005</v>
      </c>
      <c r="I107" s="36">
        <v>44450</v>
      </c>
      <c r="J107" s="30">
        <v>7</v>
      </c>
      <c r="K107" s="30">
        <v>119</v>
      </c>
      <c r="L107" s="30">
        <v>119</v>
      </c>
      <c r="M107" s="21">
        <v>1760193</v>
      </c>
    </row>
    <row r="108" spans="1:13" x14ac:dyDescent="0.25">
      <c r="A108" s="26">
        <v>61</v>
      </c>
      <c r="B108" s="30" t="s">
        <v>1036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263</v>
      </c>
      <c r="H108" s="30" t="s">
        <v>264</v>
      </c>
      <c r="I108" s="36">
        <v>44450</v>
      </c>
      <c r="J108" s="30">
        <v>1</v>
      </c>
      <c r="K108" s="30">
        <v>12</v>
      </c>
      <c r="L108" s="30">
        <v>12</v>
      </c>
      <c r="M108" s="21">
        <v>212814</v>
      </c>
    </row>
    <row r="109" spans="1:13" x14ac:dyDescent="0.25">
      <c r="A109" s="26">
        <v>62</v>
      </c>
      <c r="B109" s="30" t="s">
        <v>1037</v>
      </c>
      <c r="C109" s="26" t="s">
        <v>29</v>
      </c>
      <c r="D109" s="30" t="s">
        <v>30</v>
      </c>
      <c r="E109" s="30" t="s">
        <v>23</v>
      </c>
      <c r="F109" s="30" t="s">
        <v>29</v>
      </c>
      <c r="G109" s="30" t="s">
        <v>263</v>
      </c>
      <c r="H109" s="30" t="s">
        <v>264</v>
      </c>
      <c r="I109" s="36">
        <v>44450</v>
      </c>
      <c r="J109" s="30">
        <v>7</v>
      </c>
      <c r="K109" s="30">
        <v>121</v>
      </c>
      <c r="L109" s="30">
        <v>121</v>
      </c>
      <c r="M109" s="21">
        <v>2055787</v>
      </c>
    </row>
    <row r="110" spans="1:13" x14ac:dyDescent="0.25">
      <c r="A110" s="26">
        <v>63</v>
      </c>
      <c r="B110" s="30" t="s">
        <v>1038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112</v>
      </c>
      <c r="H110" s="30" t="s">
        <v>1000</v>
      </c>
      <c r="I110" s="36">
        <v>44450</v>
      </c>
      <c r="J110" s="30">
        <v>2</v>
      </c>
      <c r="K110" s="30">
        <v>11</v>
      </c>
      <c r="L110" s="30">
        <v>11</v>
      </c>
      <c r="M110" s="21">
        <v>572932</v>
      </c>
    </row>
    <row r="111" spans="1:13" x14ac:dyDescent="0.25">
      <c r="A111" s="26">
        <v>64</v>
      </c>
      <c r="B111" s="30" t="s">
        <v>1041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36">
        <v>44450</v>
      </c>
      <c r="J111" s="30">
        <v>9</v>
      </c>
      <c r="K111" s="30">
        <v>123</v>
      </c>
      <c r="L111" s="30">
        <v>123</v>
      </c>
      <c r="M111" s="21">
        <v>2550831</v>
      </c>
    </row>
    <row r="112" spans="1:13" x14ac:dyDescent="0.25">
      <c r="A112" s="26">
        <v>65</v>
      </c>
      <c r="B112" s="30" t="s">
        <v>1042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184</v>
      </c>
      <c r="H112" s="30" t="s">
        <v>219</v>
      </c>
      <c r="I112" s="36">
        <v>44450</v>
      </c>
      <c r="J112" s="30">
        <v>9</v>
      </c>
      <c r="K112" s="30">
        <v>162</v>
      </c>
      <c r="L112" s="30">
        <v>162</v>
      </c>
      <c r="M112" s="21">
        <v>3356064</v>
      </c>
    </row>
    <row r="113" spans="1:13" x14ac:dyDescent="0.25">
      <c r="A113" s="26">
        <v>66</v>
      </c>
      <c r="B113" s="30" t="s">
        <v>1053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210</v>
      </c>
      <c r="H113" s="30" t="s">
        <v>1005</v>
      </c>
      <c r="I113" s="36">
        <v>44453</v>
      </c>
      <c r="J113" s="30">
        <v>4</v>
      </c>
      <c r="K113" s="30">
        <v>50</v>
      </c>
      <c r="L113" s="30">
        <v>50</v>
      </c>
      <c r="M113" s="23">
        <v>741100</v>
      </c>
    </row>
    <row r="114" spans="1:13" x14ac:dyDescent="0.25">
      <c r="A114" s="26">
        <v>67</v>
      </c>
      <c r="B114" s="30" t="s">
        <v>1054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76</v>
      </c>
      <c r="H114" s="30" t="s">
        <v>819</v>
      </c>
      <c r="I114" s="36">
        <v>44453</v>
      </c>
      <c r="J114" s="30">
        <v>3</v>
      </c>
      <c r="K114" s="30">
        <v>90</v>
      </c>
      <c r="L114" s="30">
        <v>90</v>
      </c>
      <c r="M114" s="21">
        <v>2379330</v>
      </c>
    </row>
    <row r="115" spans="1:13" x14ac:dyDescent="0.25">
      <c r="A115" s="26">
        <v>68</v>
      </c>
      <c r="B115" s="30" t="s">
        <v>1055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50</v>
      </c>
      <c r="H115" s="30" t="s">
        <v>58</v>
      </c>
      <c r="I115" s="36">
        <v>44453</v>
      </c>
      <c r="J115" s="30">
        <v>3</v>
      </c>
      <c r="K115" s="30">
        <v>6</v>
      </c>
      <c r="L115" s="30">
        <v>21</v>
      </c>
      <c r="M115" s="21">
        <v>837537</v>
      </c>
    </row>
    <row r="116" spans="1:13" x14ac:dyDescent="0.25">
      <c r="A116" s="26">
        <v>69</v>
      </c>
      <c r="B116" s="30" t="s">
        <v>1056</v>
      </c>
      <c r="C116" s="26" t="s">
        <v>29</v>
      </c>
      <c r="D116" s="30" t="s">
        <v>30</v>
      </c>
      <c r="E116" s="30" t="s">
        <v>473</v>
      </c>
      <c r="F116" s="30" t="s">
        <v>29</v>
      </c>
      <c r="G116" s="30" t="s">
        <v>64</v>
      </c>
      <c r="H116" s="30" t="s">
        <v>1065</v>
      </c>
      <c r="I116" s="36">
        <v>44453</v>
      </c>
      <c r="J116" s="30">
        <v>4</v>
      </c>
      <c r="K116" s="30">
        <v>61</v>
      </c>
      <c r="L116" s="30">
        <v>61</v>
      </c>
      <c r="M116" s="21">
        <v>1303657</v>
      </c>
    </row>
    <row r="117" spans="1:13" x14ac:dyDescent="0.25">
      <c r="A117" s="26">
        <v>70</v>
      </c>
      <c r="B117" s="30" t="s">
        <v>1057</v>
      </c>
      <c r="C117" s="26" t="s">
        <v>29</v>
      </c>
      <c r="D117" s="30" t="s">
        <v>30</v>
      </c>
      <c r="E117" s="30" t="s">
        <v>473</v>
      </c>
      <c r="F117" s="30" t="s">
        <v>29</v>
      </c>
      <c r="G117" s="30" t="s">
        <v>171</v>
      </c>
      <c r="H117" s="30" t="s">
        <v>735</v>
      </c>
      <c r="I117" s="36">
        <v>44453</v>
      </c>
      <c r="J117" s="30">
        <v>5</v>
      </c>
      <c r="K117" s="30">
        <v>84</v>
      </c>
      <c r="L117" s="30">
        <v>84</v>
      </c>
      <c r="M117" s="21">
        <v>1569198</v>
      </c>
    </row>
    <row r="118" spans="1:13" x14ac:dyDescent="0.25">
      <c r="A118" s="26">
        <v>71</v>
      </c>
      <c r="B118" s="30" t="s">
        <v>1058</v>
      </c>
      <c r="C118" s="26" t="s">
        <v>29</v>
      </c>
      <c r="D118" s="30" t="s">
        <v>30</v>
      </c>
      <c r="E118" s="30" t="s">
        <v>473</v>
      </c>
      <c r="F118" s="30" t="s">
        <v>29</v>
      </c>
      <c r="G118" s="30" t="s">
        <v>184</v>
      </c>
      <c r="H118" s="30" t="s">
        <v>219</v>
      </c>
      <c r="I118" s="36">
        <v>44453</v>
      </c>
      <c r="J118" s="30">
        <v>5</v>
      </c>
      <c r="K118" s="30">
        <v>85</v>
      </c>
      <c r="L118" s="30">
        <v>85</v>
      </c>
      <c r="M118" s="21">
        <v>1774745</v>
      </c>
    </row>
    <row r="119" spans="1:13" x14ac:dyDescent="0.25">
      <c r="A119" s="26">
        <v>72</v>
      </c>
      <c r="B119" s="30" t="s">
        <v>1059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72</v>
      </c>
      <c r="H119" s="30" t="s">
        <v>1006</v>
      </c>
      <c r="I119" s="36">
        <v>44453</v>
      </c>
      <c r="J119" s="30">
        <v>6</v>
      </c>
      <c r="K119" s="30">
        <v>62</v>
      </c>
      <c r="L119" s="30">
        <v>62</v>
      </c>
      <c r="M119" s="21">
        <v>1461864</v>
      </c>
    </row>
    <row r="120" spans="1:13" x14ac:dyDescent="0.25">
      <c r="A120" s="26">
        <v>73</v>
      </c>
      <c r="B120" s="30" t="s">
        <v>1060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44453</v>
      </c>
      <c r="J120" s="30">
        <v>1</v>
      </c>
      <c r="K120" s="30">
        <v>7</v>
      </c>
      <c r="L120" s="30">
        <v>12</v>
      </c>
      <c r="M120" s="21">
        <v>219414</v>
      </c>
    </row>
    <row r="121" spans="1:13" x14ac:dyDescent="0.25">
      <c r="A121" s="26">
        <v>74</v>
      </c>
      <c r="B121" s="30" t="s">
        <v>1061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281</v>
      </c>
      <c r="H121" s="30" t="s">
        <v>1001</v>
      </c>
      <c r="I121" s="36">
        <v>44453</v>
      </c>
      <c r="J121" s="30">
        <v>4</v>
      </c>
      <c r="K121" s="30">
        <v>35</v>
      </c>
      <c r="L121" s="30">
        <v>35</v>
      </c>
      <c r="M121" s="21">
        <v>733895</v>
      </c>
    </row>
    <row r="122" spans="1:13" x14ac:dyDescent="0.25">
      <c r="A122" s="26">
        <v>75</v>
      </c>
      <c r="B122" s="30" t="s">
        <v>1063</v>
      </c>
      <c r="C122" s="26" t="s">
        <v>29</v>
      </c>
      <c r="D122" s="30" t="s">
        <v>221</v>
      </c>
      <c r="E122" s="30" t="s">
        <v>23</v>
      </c>
      <c r="F122" s="30" t="s">
        <v>29</v>
      </c>
      <c r="G122" s="30" t="s">
        <v>494</v>
      </c>
      <c r="H122" s="30" t="s">
        <v>110</v>
      </c>
      <c r="I122" s="36">
        <v>44453</v>
      </c>
      <c r="J122" s="30">
        <v>1</v>
      </c>
      <c r="K122" s="30">
        <v>37</v>
      </c>
      <c r="L122" s="30">
        <v>37</v>
      </c>
      <c r="M122" s="21">
        <v>2419839</v>
      </c>
    </row>
    <row r="123" spans="1:13" x14ac:dyDescent="0.25">
      <c r="A123" s="26">
        <v>76</v>
      </c>
      <c r="B123" s="87" t="s">
        <v>1064</v>
      </c>
      <c r="C123" s="190" t="s">
        <v>29</v>
      </c>
      <c r="D123" s="87" t="s">
        <v>815</v>
      </c>
      <c r="E123" s="87" t="s">
        <v>23</v>
      </c>
      <c r="F123" s="87" t="s">
        <v>29</v>
      </c>
      <c r="G123" s="87" t="s">
        <v>231</v>
      </c>
      <c r="H123" s="87" t="s">
        <v>583</v>
      </c>
      <c r="I123" s="119">
        <v>44454</v>
      </c>
      <c r="J123" s="87">
        <v>2</v>
      </c>
      <c r="K123" s="87">
        <v>6</v>
      </c>
      <c r="L123" s="87">
        <v>10</v>
      </c>
      <c r="M123" s="21">
        <v>327720</v>
      </c>
    </row>
    <row r="124" spans="1:13" x14ac:dyDescent="0.25">
      <c r="A124" s="26">
        <v>77</v>
      </c>
      <c r="B124" s="30" t="s">
        <v>1077</v>
      </c>
      <c r="C124" s="190" t="s">
        <v>29</v>
      </c>
      <c r="D124" s="30" t="s">
        <v>815</v>
      </c>
      <c r="E124" s="30" t="s">
        <v>23</v>
      </c>
      <c r="F124" s="30" t="s">
        <v>29</v>
      </c>
      <c r="G124" s="30" t="s">
        <v>281</v>
      </c>
      <c r="H124" s="30" t="s">
        <v>1001</v>
      </c>
      <c r="I124" s="36">
        <v>44454</v>
      </c>
      <c r="J124" s="30">
        <v>3</v>
      </c>
      <c r="K124" s="30">
        <v>17</v>
      </c>
      <c r="L124" s="30">
        <v>17</v>
      </c>
      <c r="M124" s="21">
        <v>362249</v>
      </c>
    </row>
    <row r="125" spans="1:13" x14ac:dyDescent="0.25">
      <c r="A125" s="26">
        <v>78</v>
      </c>
      <c r="B125" s="30" t="s">
        <v>1078</v>
      </c>
      <c r="C125" s="190" t="s">
        <v>29</v>
      </c>
      <c r="D125" s="30" t="s">
        <v>815</v>
      </c>
      <c r="E125" s="30" t="s">
        <v>23</v>
      </c>
      <c r="F125" s="30" t="s">
        <v>29</v>
      </c>
      <c r="G125" s="30" t="s">
        <v>713</v>
      </c>
      <c r="H125" s="30" t="s">
        <v>714</v>
      </c>
      <c r="I125" s="36">
        <v>44454</v>
      </c>
      <c r="J125" s="30">
        <v>2</v>
      </c>
      <c r="K125" s="30">
        <v>3</v>
      </c>
      <c r="L125" s="30">
        <v>10</v>
      </c>
      <c r="M125" s="21">
        <v>217720</v>
      </c>
    </row>
    <row r="126" spans="1:13" x14ac:dyDescent="0.25">
      <c r="A126" s="26">
        <v>79</v>
      </c>
      <c r="B126" s="30" t="s">
        <v>1079</v>
      </c>
      <c r="C126" s="190" t="s">
        <v>29</v>
      </c>
      <c r="D126" s="30" t="s">
        <v>815</v>
      </c>
      <c r="E126" s="30" t="s">
        <v>23</v>
      </c>
      <c r="F126" s="30" t="s">
        <v>29</v>
      </c>
      <c r="G126" s="30" t="s">
        <v>24</v>
      </c>
      <c r="H126" s="30" t="s">
        <v>128</v>
      </c>
      <c r="I126" s="36">
        <v>44454</v>
      </c>
      <c r="J126" s="30">
        <v>6</v>
      </c>
      <c r="K126" s="30">
        <v>60</v>
      </c>
      <c r="L126" s="30">
        <v>60</v>
      </c>
      <c r="M126" s="21">
        <v>1787970</v>
      </c>
    </row>
    <row r="127" spans="1:13" x14ac:dyDescent="0.25">
      <c r="A127" s="26">
        <v>80</v>
      </c>
      <c r="B127" s="30" t="s">
        <v>1080</v>
      </c>
      <c r="C127" s="190" t="s">
        <v>29</v>
      </c>
      <c r="D127" s="30" t="s">
        <v>815</v>
      </c>
      <c r="E127" s="30" t="s">
        <v>23</v>
      </c>
      <c r="F127" s="30" t="s">
        <v>29</v>
      </c>
      <c r="G127" s="30" t="s">
        <v>112</v>
      </c>
      <c r="H127" s="30" t="s">
        <v>1000</v>
      </c>
      <c r="I127" s="36">
        <v>44454</v>
      </c>
      <c r="J127" s="30">
        <v>2</v>
      </c>
      <c r="K127" s="30">
        <v>18</v>
      </c>
      <c r="L127" s="30">
        <v>18</v>
      </c>
      <c r="M127" s="21">
        <v>930366</v>
      </c>
    </row>
    <row r="128" spans="1:13" x14ac:dyDescent="0.25">
      <c r="A128" s="26">
        <v>81</v>
      </c>
      <c r="B128" s="30" t="s">
        <v>1081</v>
      </c>
      <c r="C128" s="190" t="s">
        <v>29</v>
      </c>
      <c r="D128" s="30" t="s">
        <v>815</v>
      </c>
      <c r="E128" s="30" t="s">
        <v>23</v>
      </c>
      <c r="F128" s="30" t="s">
        <v>29</v>
      </c>
      <c r="G128" s="30" t="s">
        <v>76</v>
      </c>
      <c r="H128" s="30" t="s">
        <v>819</v>
      </c>
      <c r="I128" s="36">
        <v>44454</v>
      </c>
      <c r="J128" s="30">
        <v>4</v>
      </c>
      <c r="K128" s="30">
        <v>71</v>
      </c>
      <c r="L128" s="30">
        <v>71</v>
      </c>
      <c r="M128" s="21">
        <v>1879402</v>
      </c>
    </row>
    <row r="129" spans="1:13" x14ac:dyDescent="0.25">
      <c r="A129" s="26">
        <v>82</v>
      </c>
      <c r="B129" s="30" t="s">
        <v>1082</v>
      </c>
      <c r="C129" s="190" t="s">
        <v>29</v>
      </c>
      <c r="D129" s="30" t="s">
        <v>815</v>
      </c>
      <c r="E129" s="30" t="s">
        <v>23</v>
      </c>
      <c r="F129" s="30" t="s">
        <v>29</v>
      </c>
      <c r="G129" s="30" t="s">
        <v>50</v>
      </c>
      <c r="H129" s="30" t="s">
        <v>58</v>
      </c>
      <c r="I129" s="36">
        <v>44454</v>
      </c>
      <c r="J129" s="30">
        <v>5</v>
      </c>
      <c r="K129" s="30">
        <v>56</v>
      </c>
      <c r="L129" s="30">
        <v>60</v>
      </c>
      <c r="M129" s="21">
        <v>2372070</v>
      </c>
    </row>
    <row r="130" spans="1:13" x14ac:dyDescent="0.25">
      <c r="A130" s="26">
        <v>83</v>
      </c>
      <c r="B130" s="30" t="s">
        <v>1083</v>
      </c>
      <c r="C130" s="190" t="s">
        <v>29</v>
      </c>
      <c r="D130" s="30" t="s">
        <v>815</v>
      </c>
      <c r="E130" s="30" t="s">
        <v>23</v>
      </c>
      <c r="F130" s="30" t="s">
        <v>29</v>
      </c>
      <c r="G130" s="30" t="s">
        <v>60</v>
      </c>
      <c r="H130" s="30" t="s">
        <v>816</v>
      </c>
      <c r="I130" s="36">
        <v>44454</v>
      </c>
      <c r="J130" s="30">
        <v>2</v>
      </c>
      <c r="K130" s="30">
        <v>26</v>
      </c>
      <c r="L130" s="30">
        <v>26</v>
      </c>
      <c r="M130" s="21">
        <v>562372</v>
      </c>
    </row>
    <row r="131" spans="1:13" x14ac:dyDescent="0.25">
      <c r="A131" s="26">
        <v>84</v>
      </c>
      <c r="B131" s="30" t="s">
        <v>1084</v>
      </c>
      <c r="C131" s="190" t="s">
        <v>29</v>
      </c>
      <c r="D131" s="30" t="s">
        <v>815</v>
      </c>
      <c r="E131" s="30" t="s">
        <v>23</v>
      </c>
      <c r="F131" s="30" t="s">
        <v>29</v>
      </c>
      <c r="G131" s="30" t="s">
        <v>184</v>
      </c>
      <c r="H131" s="30" t="s">
        <v>219</v>
      </c>
      <c r="I131" s="36">
        <v>44454</v>
      </c>
      <c r="J131" s="30">
        <v>13</v>
      </c>
      <c r="K131" s="30">
        <v>107</v>
      </c>
      <c r="L131" s="30">
        <v>107</v>
      </c>
      <c r="M131" s="21">
        <v>2220479</v>
      </c>
    </row>
    <row r="132" spans="1:13" x14ac:dyDescent="0.25">
      <c r="A132" s="26">
        <v>85</v>
      </c>
      <c r="B132" s="30" t="s">
        <v>1085</v>
      </c>
      <c r="C132" s="190" t="s">
        <v>29</v>
      </c>
      <c r="D132" s="30" t="s">
        <v>815</v>
      </c>
      <c r="E132" s="30" t="s">
        <v>23</v>
      </c>
      <c r="F132" s="30" t="s">
        <v>29</v>
      </c>
      <c r="G132" s="30" t="s">
        <v>210</v>
      </c>
      <c r="H132" s="30" t="s">
        <v>211</v>
      </c>
      <c r="I132" s="36">
        <v>44454</v>
      </c>
      <c r="J132" s="30">
        <v>1</v>
      </c>
      <c r="K132" s="30">
        <v>36</v>
      </c>
      <c r="L132" s="30">
        <v>36</v>
      </c>
      <c r="M132" s="21">
        <v>536742</v>
      </c>
    </row>
    <row r="133" spans="1:13" x14ac:dyDescent="0.25">
      <c r="A133" s="26">
        <v>86</v>
      </c>
      <c r="B133" s="30" t="s">
        <v>1089</v>
      </c>
      <c r="C133" s="190" t="s">
        <v>29</v>
      </c>
      <c r="D133" s="30" t="s">
        <v>30</v>
      </c>
      <c r="E133" s="30" t="s">
        <v>23</v>
      </c>
      <c r="F133" s="30" t="s">
        <v>29</v>
      </c>
      <c r="G133" s="30" t="s">
        <v>35</v>
      </c>
      <c r="H133" s="30" t="s">
        <v>290</v>
      </c>
      <c r="I133" s="36">
        <v>44454</v>
      </c>
      <c r="J133" s="30">
        <v>3</v>
      </c>
      <c r="K133" s="30">
        <v>76</v>
      </c>
      <c r="L133" s="30">
        <v>76</v>
      </c>
      <c r="M133" s="21">
        <v>1253622</v>
      </c>
    </row>
    <row r="134" spans="1:13" x14ac:dyDescent="0.25">
      <c r="A134" s="26">
        <v>87</v>
      </c>
      <c r="B134" s="30" t="s">
        <v>1090</v>
      </c>
      <c r="C134" s="190" t="s">
        <v>29</v>
      </c>
      <c r="D134" s="30" t="s">
        <v>574</v>
      </c>
      <c r="E134" s="30" t="s">
        <v>23</v>
      </c>
      <c r="F134" s="30" t="s">
        <v>29</v>
      </c>
      <c r="G134" s="30" t="s">
        <v>50</v>
      </c>
      <c r="H134" s="30" t="s">
        <v>58</v>
      </c>
      <c r="I134" s="36">
        <v>44454</v>
      </c>
      <c r="J134" s="30">
        <v>3</v>
      </c>
      <c r="K134" s="30">
        <v>46</v>
      </c>
      <c r="L134" s="30">
        <v>46</v>
      </c>
      <c r="M134" s="21">
        <v>1844212</v>
      </c>
    </row>
    <row r="135" spans="1:13" x14ac:dyDescent="0.25">
      <c r="A135" s="26">
        <v>88</v>
      </c>
      <c r="B135" s="30" t="s">
        <v>1091</v>
      </c>
      <c r="C135" s="190" t="s">
        <v>29</v>
      </c>
      <c r="D135" s="30" t="s">
        <v>815</v>
      </c>
      <c r="E135" s="30" t="s">
        <v>23</v>
      </c>
      <c r="F135" s="30" t="s">
        <v>29</v>
      </c>
      <c r="G135" s="30" t="s">
        <v>713</v>
      </c>
      <c r="H135" s="30" t="s">
        <v>714</v>
      </c>
      <c r="I135" s="36">
        <v>44455</v>
      </c>
      <c r="J135" s="30">
        <v>2</v>
      </c>
      <c r="K135" s="30">
        <v>10</v>
      </c>
      <c r="L135" s="30">
        <v>10</v>
      </c>
      <c r="M135" s="21">
        <v>217720</v>
      </c>
    </row>
    <row r="136" spans="1:13" x14ac:dyDescent="0.25">
      <c r="A136" s="26">
        <v>89</v>
      </c>
      <c r="B136" s="30" t="s">
        <v>1092</v>
      </c>
      <c r="C136" s="190" t="s">
        <v>29</v>
      </c>
      <c r="D136" s="30" t="s">
        <v>815</v>
      </c>
      <c r="E136" s="30" t="s">
        <v>23</v>
      </c>
      <c r="F136" s="30" t="s">
        <v>29</v>
      </c>
      <c r="G136" s="30" t="s">
        <v>184</v>
      </c>
      <c r="H136" s="30" t="s">
        <v>724</v>
      </c>
      <c r="I136" s="36">
        <v>44455</v>
      </c>
      <c r="J136" s="30">
        <v>11</v>
      </c>
      <c r="K136" s="30">
        <v>187</v>
      </c>
      <c r="L136" s="30">
        <v>187</v>
      </c>
      <c r="M136" s="21">
        <v>3872239</v>
      </c>
    </row>
    <row r="137" spans="1:13" x14ac:dyDescent="0.25">
      <c r="A137" s="26">
        <v>90</v>
      </c>
      <c r="B137" s="30" t="s">
        <v>1093</v>
      </c>
      <c r="C137" s="190" t="s">
        <v>29</v>
      </c>
      <c r="D137" s="30" t="s">
        <v>815</v>
      </c>
      <c r="E137" s="30" t="s">
        <v>23</v>
      </c>
      <c r="F137" s="30" t="s">
        <v>29</v>
      </c>
      <c r="G137" s="30" t="s">
        <v>112</v>
      </c>
      <c r="H137" s="30" t="s">
        <v>1000</v>
      </c>
      <c r="I137" s="36">
        <v>44455</v>
      </c>
      <c r="J137" s="30">
        <v>2</v>
      </c>
      <c r="K137" s="30">
        <v>22</v>
      </c>
      <c r="L137" s="30">
        <v>22</v>
      </c>
      <c r="M137" s="21">
        <v>1134614</v>
      </c>
    </row>
    <row r="138" spans="1:13" x14ac:dyDescent="0.25">
      <c r="A138" s="26">
        <v>91</v>
      </c>
      <c r="B138" s="30" t="s">
        <v>1094</v>
      </c>
      <c r="C138" s="190" t="s">
        <v>29</v>
      </c>
      <c r="D138" s="30" t="s">
        <v>815</v>
      </c>
      <c r="E138" s="30" t="s">
        <v>23</v>
      </c>
      <c r="F138" s="30" t="s">
        <v>29</v>
      </c>
      <c r="G138" s="30" t="s">
        <v>60</v>
      </c>
      <c r="H138" s="30" t="s">
        <v>816</v>
      </c>
      <c r="I138" s="36">
        <v>44455</v>
      </c>
      <c r="J138" s="30">
        <v>1</v>
      </c>
      <c r="K138" s="30">
        <v>10</v>
      </c>
      <c r="L138" s="30">
        <v>10</v>
      </c>
      <c r="M138" s="21">
        <v>223220</v>
      </c>
    </row>
    <row r="139" spans="1:13" x14ac:dyDescent="0.25">
      <c r="A139" s="26">
        <v>92</v>
      </c>
      <c r="B139" s="30" t="s">
        <v>1095</v>
      </c>
      <c r="C139" s="190" t="s">
        <v>29</v>
      </c>
      <c r="D139" s="30" t="s">
        <v>815</v>
      </c>
      <c r="E139" s="30" t="s">
        <v>23</v>
      </c>
      <c r="F139" s="30" t="s">
        <v>29</v>
      </c>
      <c r="G139" s="30" t="s">
        <v>72</v>
      </c>
      <c r="H139" s="30" t="s">
        <v>1102</v>
      </c>
      <c r="I139" s="36">
        <v>44455</v>
      </c>
      <c r="J139" s="30">
        <v>9</v>
      </c>
      <c r="K139" s="30">
        <v>111</v>
      </c>
      <c r="L139" s="30">
        <v>111</v>
      </c>
      <c r="M139" s="21">
        <v>2608317</v>
      </c>
    </row>
    <row r="140" spans="1:13" x14ac:dyDescent="0.25">
      <c r="A140" s="26">
        <v>93</v>
      </c>
      <c r="B140" s="30" t="s">
        <v>1096</v>
      </c>
      <c r="C140" s="190" t="s">
        <v>29</v>
      </c>
      <c r="D140" s="30" t="s">
        <v>815</v>
      </c>
      <c r="E140" s="30" t="s">
        <v>23</v>
      </c>
      <c r="F140" s="30" t="s">
        <v>29</v>
      </c>
      <c r="G140" s="30" t="s">
        <v>69</v>
      </c>
      <c r="H140" s="30" t="s">
        <v>488</v>
      </c>
      <c r="I140" s="36">
        <v>44455</v>
      </c>
      <c r="J140" s="30">
        <v>2</v>
      </c>
      <c r="K140" s="30">
        <v>26</v>
      </c>
      <c r="L140" s="30">
        <v>26</v>
      </c>
      <c r="M140" s="21">
        <v>462272</v>
      </c>
    </row>
    <row r="141" spans="1:13" x14ac:dyDescent="0.25">
      <c r="A141" s="26">
        <v>94</v>
      </c>
      <c r="B141" s="30" t="s">
        <v>1097</v>
      </c>
      <c r="C141" s="190" t="s">
        <v>29</v>
      </c>
      <c r="D141" s="30" t="s">
        <v>815</v>
      </c>
      <c r="E141" s="30" t="s">
        <v>23</v>
      </c>
      <c r="F141" s="30" t="s">
        <v>29</v>
      </c>
      <c r="G141" s="30" t="s">
        <v>210</v>
      </c>
      <c r="H141" s="30" t="s">
        <v>211</v>
      </c>
      <c r="I141" s="36">
        <v>44455</v>
      </c>
      <c r="J141" s="30">
        <v>3</v>
      </c>
      <c r="K141" s="30">
        <v>23</v>
      </c>
      <c r="L141" s="30">
        <v>23</v>
      </c>
      <c r="M141" s="21">
        <v>346981</v>
      </c>
    </row>
    <row r="142" spans="1:13" x14ac:dyDescent="0.25">
      <c r="A142" s="26">
        <v>95</v>
      </c>
      <c r="B142" s="30" t="s">
        <v>1106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231</v>
      </c>
      <c r="H142" s="30" t="s">
        <v>583</v>
      </c>
      <c r="I142" s="140">
        <v>44456</v>
      </c>
      <c r="J142" s="30">
        <v>3</v>
      </c>
      <c r="K142" s="30">
        <v>11</v>
      </c>
      <c r="L142" s="30">
        <v>13</v>
      </c>
      <c r="M142" s="21">
        <v>422661</v>
      </c>
    </row>
    <row r="143" spans="1:13" x14ac:dyDescent="0.25">
      <c r="A143" s="26">
        <v>96</v>
      </c>
      <c r="B143" s="30" t="s">
        <v>1107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281</v>
      </c>
      <c r="H143" s="30" t="s">
        <v>1001</v>
      </c>
      <c r="I143" s="140">
        <v>44456</v>
      </c>
      <c r="J143" s="30">
        <v>1</v>
      </c>
      <c r="K143" s="30">
        <v>5</v>
      </c>
      <c r="L143" s="30">
        <v>10</v>
      </c>
      <c r="M143" s="21">
        <v>217720</v>
      </c>
    </row>
    <row r="144" spans="1:13" x14ac:dyDescent="0.25">
      <c r="A144" s="26">
        <v>97</v>
      </c>
      <c r="B144" s="30" t="s">
        <v>1108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184</v>
      </c>
      <c r="H144" s="30" t="s">
        <v>219</v>
      </c>
      <c r="I144" s="140">
        <v>44456</v>
      </c>
      <c r="J144" s="30">
        <v>8</v>
      </c>
      <c r="K144" s="30">
        <v>82</v>
      </c>
      <c r="L144" s="30">
        <v>82</v>
      </c>
      <c r="M144" s="21">
        <v>1704304</v>
      </c>
    </row>
    <row r="145" spans="1:13" x14ac:dyDescent="0.25">
      <c r="A145" s="26">
        <v>98</v>
      </c>
      <c r="B145" s="30" t="s">
        <v>1109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50</v>
      </c>
      <c r="H145" s="30" t="s">
        <v>58</v>
      </c>
      <c r="I145" s="140">
        <v>44456</v>
      </c>
      <c r="J145" s="30">
        <v>5</v>
      </c>
      <c r="K145" s="30">
        <v>39</v>
      </c>
      <c r="L145" s="30">
        <v>45</v>
      </c>
      <c r="M145" s="21">
        <v>1781865</v>
      </c>
    </row>
    <row r="146" spans="1:13" x14ac:dyDescent="0.25">
      <c r="A146" s="26">
        <v>99</v>
      </c>
      <c r="B146" s="30" t="s">
        <v>1111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50</v>
      </c>
      <c r="H146" s="30" t="s">
        <v>58</v>
      </c>
      <c r="I146" s="140">
        <v>44457</v>
      </c>
      <c r="J146" s="30">
        <v>4</v>
      </c>
      <c r="K146" s="30">
        <v>30</v>
      </c>
      <c r="L146" s="30">
        <v>59</v>
      </c>
      <c r="M146" s="21">
        <v>2332723</v>
      </c>
    </row>
    <row r="147" spans="1:13" x14ac:dyDescent="0.25">
      <c r="A147" s="26">
        <v>100</v>
      </c>
      <c r="B147" s="30" t="s">
        <v>1112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210</v>
      </c>
      <c r="H147" s="30" t="s">
        <v>211</v>
      </c>
      <c r="I147" s="140">
        <v>44457</v>
      </c>
      <c r="J147" s="30">
        <v>3</v>
      </c>
      <c r="K147" s="30">
        <v>17</v>
      </c>
      <c r="L147" s="30">
        <v>19</v>
      </c>
      <c r="M147" s="21">
        <v>288593</v>
      </c>
    </row>
    <row r="148" spans="1:13" x14ac:dyDescent="0.25">
      <c r="A148" s="26">
        <v>101</v>
      </c>
      <c r="B148" s="30" t="s">
        <v>1113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69</v>
      </c>
      <c r="H148" s="30" t="s">
        <v>488</v>
      </c>
      <c r="I148" s="140">
        <v>44457</v>
      </c>
      <c r="J148" s="30">
        <v>4</v>
      </c>
      <c r="K148" s="30">
        <v>9</v>
      </c>
      <c r="L148" s="30">
        <v>14</v>
      </c>
      <c r="M148" s="21">
        <v>254108</v>
      </c>
    </row>
    <row r="149" spans="1:13" x14ac:dyDescent="0.25">
      <c r="A149" s="26">
        <v>102</v>
      </c>
      <c r="B149" s="30" t="s">
        <v>1115</v>
      </c>
      <c r="C149" s="26" t="s">
        <v>29</v>
      </c>
      <c r="D149" s="30" t="s">
        <v>30</v>
      </c>
      <c r="E149" s="30" t="s">
        <v>23</v>
      </c>
      <c r="F149" s="30" t="s">
        <v>29</v>
      </c>
      <c r="G149" s="30" t="s">
        <v>171</v>
      </c>
      <c r="H149" s="30" t="s">
        <v>735</v>
      </c>
      <c r="I149" s="140">
        <v>44457</v>
      </c>
      <c r="J149" s="30">
        <v>1</v>
      </c>
      <c r="K149" s="30">
        <v>18</v>
      </c>
      <c r="L149" s="30">
        <v>20</v>
      </c>
      <c r="M149" s="21">
        <v>382190</v>
      </c>
    </row>
    <row r="150" spans="1:13" x14ac:dyDescent="0.25">
      <c r="A150" s="26">
        <v>103</v>
      </c>
      <c r="B150" s="30" t="s">
        <v>1116</v>
      </c>
      <c r="C150" s="26" t="s">
        <v>29</v>
      </c>
      <c r="D150" s="30" t="s">
        <v>30</v>
      </c>
      <c r="E150" s="30" t="s">
        <v>23</v>
      </c>
      <c r="F150" s="30" t="s">
        <v>29</v>
      </c>
      <c r="G150" s="30" t="s">
        <v>184</v>
      </c>
      <c r="H150" s="30" t="s">
        <v>219</v>
      </c>
      <c r="I150" s="140">
        <v>44457</v>
      </c>
      <c r="J150" s="30">
        <v>1</v>
      </c>
      <c r="K150" s="30">
        <v>4</v>
      </c>
      <c r="L150" s="30">
        <v>11</v>
      </c>
      <c r="M150" s="21">
        <v>239467</v>
      </c>
    </row>
    <row r="151" spans="1:13" x14ac:dyDescent="0.25">
      <c r="A151" s="26">
        <v>104</v>
      </c>
      <c r="B151" s="30" t="s">
        <v>1117</v>
      </c>
      <c r="C151" s="26" t="s">
        <v>29</v>
      </c>
      <c r="D151" s="30" t="s">
        <v>30</v>
      </c>
      <c r="E151" s="30" t="s">
        <v>23</v>
      </c>
      <c r="F151" s="30" t="s">
        <v>29</v>
      </c>
      <c r="G151" s="30" t="s">
        <v>79</v>
      </c>
      <c r="H151" s="30" t="s">
        <v>782</v>
      </c>
      <c r="I151" s="140">
        <v>44457</v>
      </c>
      <c r="J151" s="30">
        <v>2</v>
      </c>
      <c r="K151" s="30">
        <v>28</v>
      </c>
      <c r="L151" s="30">
        <v>34</v>
      </c>
      <c r="M151" s="21">
        <v>754048</v>
      </c>
    </row>
    <row r="152" spans="1:13" x14ac:dyDescent="0.25">
      <c r="A152" s="26">
        <v>105</v>
      </c>
      <c r="B152" s="30" t="s">
        <v>1119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72</v>
      </c>
      <c r="H152" s="30" t="s">
        <v>261</v>
      </c>
      <c r="I152" s="140">
        <v>44458</v>
      </c>
      <c r="J152" s="30">
        <v>3</v>
      </c>
      <c r="K152" s="30">
        <v>63</v>
      </c>
      <c r="L152" s="30">
        <v>63</v>
      </c>
      <c r="M152" s="21">
        <v>1485261</v>
      </c>
    </row>
    <row r="153" spans="1:13" x14ac:dyDescent="0.25">
      <c r="A153" s="26">
        <v>106</v>
      </c>
      <c r="B153" s="30" t="s">
        <v>1120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45</v>
      </c>
      <c r="H153" s="30" t="s">
        <v>552</v>
      </c>
      <c r="I153" s="140">
        <v>44458</v>
      </c>
      <c r="J153" s="30">
        <v>1</v>
      </c>
      <c r="K153" s="30">
        <v>7</v>
      </c>
      <c r="L153" s="30">
        <v>10</v>
      </c>
      <c r="M153" s="21">
        <v>455870</v>
      </c>
    </row>
    <row r="154" spans="1:13" x14ac:dyDescent="0.25">
      <c r="A154" s="26">
        <v>107</v>
      </c>
      <c r="B154" s="30" t="s">
        <v>1121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24</v>
      </c>
      <c r="H154" s="30" t="s">
        <v>128</v>
      </c>
      <c r="I154" s="140">
        <v>44458</v>
      </c>
      <c r="J154" s="30">
        <v>5</v>
      </c>
      <c r="K154" s="30">
        <v>137</v>
      </c>
      <c r="L154" s="30">
        <v>137</v>
      </c>
      <c r="M154" s="21">
        <v>4068094</v>
      </c>
    </row>
    <row r="155" spans="1:13" x14ac:dyDescent="0.25">
      <c r="A155" s="26">
        <v>108</v>
      </c>
      <c r="B155" s="30" t="s">
        <v>1122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50</v>
      </c>
      <c r="H155" s="30" t="s">
        <v>58</v>
      </c>
      <c r="I155" s="140">
        <v>44458</v>
      </c>
      <c r="J155" s="30">
        <v>2</v>
      </c>
      <c r="K155" s="30">
        <v>30</v>
      </c>
      <c r="L155" s="30">
        <v>30</v>
      </c>
      <c r="M155" s="21">
        <v>1191660</v>
      </c>
    </row>
    <row r="156" spans="1:13" x14ac:dyDescent="0.25">
      <c r="A156" s="26">
        <v>109</v>
      </c>
      <c r="B156" s="30" t="s">
        <v>1123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1126</v>
      </c>
      <c r="I156" s="140">
        <v>44458</v>
      </c>
      <c r="J156" s="30">
        <v>6</v>
      </c>
      <c r="K156" s="30">
        <v>86</v>
      </c>
      <c r="L156" s="30">
        <v>86</v>
      </c>
      <c r="M156" s="21">
        <v>2274082</v>
      </c>
    </row>
    <row r="157" spans="1:13" x14ac:dyDescent="0.25">
      <c r="A157" s="26">
        <v>110</v>
      </c>
      <c r="B157" s="30" t="s">
        <v>1124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231</v>
      </c>
      <c r="H157" s="30" t="s">
        <v>583</v>
      </c>
      <c r="I157" s="140">
        <v>44458</v>
      </c>
      <c r="J157" s="30">
        <v>1</v>
      </c>
      <c r="K157" s="30">
        <v>8</v>
      </c>
      <c r="L157" s="30">
        <v>10</v>
      </c>
      <c r="M157" s="21">
        <v>327720</v>
      </c>
    </row>
    <row r="158" spans="1:13" x14ac:dyDescent="0.25">
      <c r="A158" s="26">
        <v>111</v>
      </c>
      <c r="B158" s="30" t="s">
        <v>1130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50</v>
      </c>
      <c r="H158" s="30" t="s">
        <v>58</v>
      </c>
      <c r="I158" s="140">
        <v>44460</v>
      </c>
      <c r="J158" s="30">
        <v>3</v>
      </c>
      <c r="K158" s="30">
        <v>24</v>
      </c>
      <c r="L158" s="30">
        <v>25</v>
      </c>
      <c r="M158" s="21">
        <v>994925</v>
      </c>
    </row>
    <row r="159" spans="1:13" x14ac:dyDescent="0.25">
      <c r="A159" s="26">
        <v>112</v>
      </c>
      <c r="B159" s="30" t="s">
        <v>1131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231</v>
      </c>
      <c r="H159" s="30" t="s">
        <v>583</v>
      </c>
      <c r="I159" s="140">
        <v>44460</v>
      </c>
      <c r="J159" s="30">
        <v>6</v>
      </c>
      <c r="K159" s="30">
        <v>29</v>
      </c>
      <c r="L159" s="30">
        <v>42</v>
      </c>
      <c r="M159" s="21">
        <v>1340424</v>
      </c>
    </row>
    <row r="160" spans="1:13" x14ac:dyDescent="0.25">
      <c r="A160" s="26">
        <v>113</v>
      </c>
      <c r="B160" s="30" t="s">
        <v>1132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112</v>
      </c>
      <c r="H160" s="30" t="s">
        <v>1000</v>
      </c>
      <c r="I160" s="140">
        <v>44460</v>
      </c>
      <c r="J160" s="30">
        <v>1</v>
      </c>
      <c r="K160" s="30">
        <v>8</v>
      </c>
      <c r="L160" s="30">
        <v>10</v>
      </c>
      <c r="M160" s="21">
        <v>521870</v>
      </c>
    </row>
    <row r="161" spans="1:13" x14ac:dyDescent="0.25">
      <c r="A161" s="26">
        <v>114</v>
      </c>
      <c r="B161" s="30" t="s">
        <v>1133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69</v>
      </c>
      <c r="H161" s="30" t="s">
        <v>70</v>
      </c>
      <c r="I161" s="140">
        <v>44460</v>
      </c>
      <c r="J161" s="30">
        <v>2</v>
      </c>
      <c r="K161" s="30">
        <v>9</v>
      </c>
      <c r="L161" s="30">
        <v>14</v>
      </c>
      <c r="M161" s="21">
        <v>254108</v>
      </c>
    </row>
    <row r="162" spans="1:13" x14ac:dyDescent="0.25">
      <c r="A162" s="26">
        <v>115</v>
      </c>
      <c r="B162" s="30" t="s">
        <v>1134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44460</v>
      </c>
      <c r="J162" s="30">
        <v>7</v>
      </c>
      <c r="K162" s="30">
        <v>44</v>
      </c>
      <c r="L162" s="30">
        <v>44</v>
      </c>
      <c r="M162" s="21">
        <v>919718</v>
      </c>
    </row>
    <row r="163" spans="1:13" x14ac:dyDescent="0.25">
      <c r="A163" s="26">
        <v>116</v>
      </c>
      <c r="B163" s="30" t="s">
        <v>1135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713</v>
      </c>
      <c r="H163" s="30" t="s">
        <v>714</v>
      </c>
      <c r="I163" s="140">
        <v>44460</v>
      </c>
      <c r="J163" s="30">
        <v>4</v>
      </c>
      <c r="K163" s="30">
        <v>48</v>
      </c>
      <c r="L163" s="30">
        <v>48</v>
      </c>
      <c r="M163" s="21">
        <v>1002306</v>
      </c>
    </row>
    <row r="164" spans="1:13" x14ac:dyDescent="0.25">
      <c r="A164" s="26">
        <v>117</v>
      </c>
      <c r="B164" s="30" t="s">
        <v>1136</v>
      </c>
      <c r="C164" s="26" t="s">
        <v>29</v>
      </c>
      <c r="D164" s="30" t="s">
        <v>30</v>
      </c>
      <c r="E164" s="30" t="s">
        <v>473</v>
      </c>
      <c r="F164" s="30" t="s">
        <v>29</v>
      </c>
      <c r="G164" s="30" t="s">
        <v>35</v>
      </c>
      <c r="H164" s="30" t="s">
        <v>290</v>
      </c>
      <c r="I164" s="140">
        <v>44460</v>
      </c>
      <c r="J164" s="30">
        <v>3</v>
      </c>
      <c r="K164" s="30">
        <v>40</v>
      </c>
      <c r="L164" s="30">
        <v>40</v>
      </c>
      <c r="M164" s="21">
        <v>665130</v>
      </c>
    </row>
    <row r="165" spans="1:13" x14ac:dyDescent="0.25">
      <c r="A165" s="26">
        <v>118</v>
      </c>
      <c r="B165" s="30" t="s">
        <v>1137</v>
      </c>
      <c r="C165" s="26" t="s">
        <v>29</v>
      </c>
      <c r="D165" s="30" t="s">
        <v>30</v>
      </c>
      <c r="E165" s="30" t="s">
        <v>473</v>
      </c>
      <c r="F165" s="30" t="s">
        <v>29</v>
      </c>
      <c r="G165" s="30" t="s">
        <v>171</v>
      </c>
      <c r="H165" s="30" t="s">
        <v>258</v>
      </c>
      <c r="I165" s="140">
        <v>44460</v>
      </c>
      <c r="J165" s="30">
        <v>5</v>
      </c>
      <c r="K165" s="30">
        <v>71</v>
      </c>
      <c r="L165" s="30">
        <v>71</v>
      </c>
      <c r="M165" s="21">
        <v>1328087</v>
      </c>
    </row>
    <row r="166" spans="1:13" x14ac:dyDescent="0.25">
      <c r="A166" s="26">
        <v>119</v>
      </c>
      <c r="B166" s="30" t="s">
        <v>1140</v>
      </c>
      <c r="C166" s="26" t="s">
        <v>29</v>
      </c>
      <c r="D166" s="30" t="s">
        <v>491</v>
      </c>
      <c r="E166" s="30" t="s">
        <v>23</v>
      </c>
      <c r="F166" s="30" t="s">
        <v>29</v>
      </c>
      <c r="G166" s="30" t="s">
        <v>24</v>
      </c>
      <c r="H166" s="30" t="s">
        <v>138</v>
      </c>
      <c r="I166" s="140">
        <v>44461</v>
      </c>
      <c r="J166" s="30">
        <v>1</v>
      </c>
      <c r="K166" s="30">
        <v>7</v>
      </c>
      <c r="L166" s="30">
        <v>13</v>
      </c>
      <c r="M166" s="21">
        <v>384506</v>
      </c>
    </row>
    <row r="167" spans="1:13" x14ac:dyDescent="0.25">
      <c r="A167" s="26">
        <v>120</v>
      </c>
      <c r="B167" s="30" t="s">
        <v>1141</v>
      </c>
      <c r="C167" s="26" t="s">
        <v>29</v>
      </c>
      <c r="D167" s="30" t="s">
        <v>491</v>
      </c>
      <c r="E167" s="30" t="s">
        <v>23</v>
      </c>
      <c r="F167" s="30" t="s">
        <v>29</v>
      </c>
      <c r="G167" s="30" t="s">
        <v>709</v>
      </c>
      <c r="H167" s="30" t="s">
        <v>533</v>
      </c>
      <c r="I167" s="140">
        <v>44461</v>
      </c>
      <c r="J167" s="30">
        <v>4</v>
      </c>
      <c r="K167" s="30">
        <v>83</v>
      </c>
      <c r="L167" s="30">
        <v>83</v>
      </c>
      <c r="M167" s="21">
        <v>3293651</v>
      </c>
    </row>
    <row r="168" spans="1:13" x14ac:dyDescent="0.25">
      <c r="A168" s="26">
        <v>121</v>
      </c>
      <c r="B168" s="30" t="s">
        <v>1142</v>
      </c>
      <c r="C168" s="26" t="s">
        <v>29</v>
      </c>
      <c r="D168" s="30" t="s">
        <v>491</v>
      </c>
      <c r="E168" s="30" t="s">
        <v>23</v>
      </c>
      <c r="F168" s="30" t="s">
        <v>29</v>
      </c>
      <c r="G168" s="30" t="s">
        <v>709</v>
      </c>
      <c r="H168" s="30" t="s">
        <v>533</v>
      </c>
      <c r="I168" s="140">
        <v>44461</v>
      </c>
      <c r="J168" s="30">
        <v>1</v>
      </c>
      <c r="K168" s="30">
        <v>83</v>
      </c>
      <c r="L168" s="30">
        <v>83</v>
      </c>
      <c r="M168" s="21">
        <v>4754451</v>
      </c>
    </row>
    <row r="169" spans="1:13" x14ac:dyDescent="0.25">
      <c r="A169" s="26">
        <v>122</v>
      </c>
      <c r="B169" s="30" t="s">
        <v>1143</v>
      </c>
      <c r="C169" s="26" t="s">
        <v>29</v>
      </c>
      <c r="D169" s="30" t="s">
        <v>491</v>
      </c>
      <c r="E169" s="30" t="s">
        <v>23</v>
      </c>
      <c r="F169" s="30" t="s">
        <v>29</v>
      </c>
      <c r="G169" s="30" t="s">
        <v>709</v>
      </c>
      <c r="H169" s="30" t="s">
        <v>533</v>
      </c>
      <c r="I169" s="140">
        <v>44461</v>
      </c>
      <c r="J169" s="30">
        <v>5</v>
      </c>
      <c r="K169" s="30">
        <v>205</v>
      </c>
      <c r="L169" s="30">
        <v>205</v>
      </c>
      <c r="M169" s="21">
        <v>8118385</v>
      </c>
    </row>
    <row r="170" spans="1:13" x14ac:dyDescent="0.25">
      <c r="A170" s="26">
        <v>123</v>
      </c>
      <c r="B170" s="30" t="s">
        <v>1144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76</v>
      </c>
      <c r="H170" s="30" t="s">
        <v>1126</v>
      </c>
      <c r="I170" s="140">
        <v>44461</v>
      </c>
      <c r="J170" s="30">
        <v>3</v>
      </c>
      <c r="K170" s="30">
        <v>21</v>
      </c>
      <c r="L170" s="30">
        <v>22</v>
      </c>
      <c r="M170" s="21">
        <v>570314</v>
      </c>
    </row>
    <row r="171" spans="1:13" x14ac:dyDescent="0.25">
      <c r="A171" s="26">
        <v>124</v>
      </c>
      <c r="B171" s="30" t="s">
        <v>1145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184</v>
      </c>
      <c r="H171" s="30" t="s">
        <v>219</v>
      </c>
      <c r="I171" s="140">
        <v>44461</v>
      </c>
      <c r="J171" s="30">
        <v>10</v>
      </c>
      <c r="K171" s="30">
        <v>142</v>
      </c>
      <c r="L171" s="30">
        <v>142</v>
      </c>
      <c r="M171" s="21">
        <v>2815324</v>
      </c>
    </row>
    <row r="172" spans="1:13" x14ac:dyDescent="0.25">
      <c r="A172" s="26">
        <v>125</v>
      </c>
      <c r="B172" s="30" t="s">
        <v>1146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184</v>
      </c>
      <c r="H172" s="30" t="s">
        <v>219</v>
      </c>
      <c r="I172" s="140">
        <v>44461</v>
      </c>
      <c r="J172" s="30">
        <v>9</v>
      </c>
      <c r="K172" s="30">
        <v>156</v>
      </c>
      <c r="L172" s="30">
        <v>156</v>
      </c>
      <c r="M172" s="21">
        <v>3091782</v>
      </c>
    </row>
    <row r="173" spans="1:13" x14ac:dyDescent="0.25">
      <c r="A173" s="26">
        <v>126</v>
      </c>
      <c r="B173" s="30" t="s">
        <v>1147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72</v>
      </c>
      <c r="H173" s="30" t="s">
        <v>261</v>
      </c>
      <c r="I173" s="140">
        <v>44461</v>
      </c>
      <c r="J173" s="30">
        <v>1</v>
      </c>
      <c r="K173" s="30">
        <v>31</v>
      </c>
      <c r="L173" s="30">
        <v>31</v>
      </c>
      <c r="M173" s="21">
        <v>708657</v>
      </c>
    </row>
    <row r="174" spans="1:13" x14ac:dyDescent="0.25">
      <c r="A174" s="26">
        <v>127</v>
      </c>
      <c r="B174" s="30" t="s">
        <v>1148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50</v>
      </c>
      <c r="H174" s="30" t="s">
        <v>58</v>
      </c>
      <c r="I174" s="140">
        <v>44461</v>
      </c>
      <c r="J174" s="30">
        <v>4</v>
      </c>
      <c r="K174" s="30">
        <v>20</v>
      </c>
      <c r="L174" s="30">
        <v>20</v>
      </c>
      <c r="M174" s="21">
        <v>780190</v>
      </c>
    </row>
    <row r="175" spans="1:13" x14ac:dyDescent="0.25">
      <c r="A175" s="26">
        <v>128</v>
      </c>
      <c r="B175" s="30" t="s">
        <v>1149</v>
      </c>
      <c r="C175" s="26" t="s">
        <v>29</v>
      </c>
      <c r="D175" s="30" t="s">
        <v>815</v>
      </c>
      <c r="E175" s="30" t="s">
        <v>23</v>
      </c>
      <c r="F175" s="30" t="s">
        <v>29</v>
      </c>
      <c r="G175" s="30" t="s">
        <v>713</v>
      </c>
      <c r="H175" s="30" t="s">
        <v>714</v>
      </c>
      <c r="I175" s="140">
        <v>44461</v>
      </c>
      <c r="J175" s="30">
        <v>2</v>
      </c>
      <c r="K175" s="30">
        <v>16</v>
      </c>
      <c r="L175" s="30">
        <v>16</v>
      </c>
      <c r="M175" s="21">
        <v>327202</v>
      </c>
    </row>
    <row r="176" spans="1:13" x14ac:dyDescent="0.25">
      <c r="A176" s="26">
        <v>129</v>
      </c>
      <c r="B176" s="30" t="s">
        <v>1150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281</v>
      </c>
      <c r="H176" s="30" t="s">
        <v>1001</v>
      </c>
      <c r="I176" s="140">
        <v>44461</v>
      </c>
      <c r="J176" s="30">
        <v>6</v>
      </c>
      <c r="K176" s="30">
        <v>50</v>
      </c>
      <c r="L176" s="30">
        <v>50</v>
      </c>
      <c r="M176" s="21">
        <v>998600</v>
      </c>
    </row>
    <row r="177" spans="1:13" x14ac:dyDescent="0.25">
      <c r="A177" s="26">
        <v>130</v>
      </c>
      <c r="B177" s="30" t="s">
        <v>1151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112</v>
      </c>
      <c r="H177" s="30" t="s">
        <v>1000</v>
      </c>
      <c r="I177" s="140">
        <v>44462</v>
      </c>
      <c r="J177" s="30">
        <v>5</v>
      </c>
      <c r="K177" s="30">
        <v>71</v>
      </c>
      <c r="L177" s="30">
        <v>71</v>
      </c>
      <c r="M177" s="21">
        <v>3572752</v>
      </c>
    </row>
    <row r="178" spans="1:13" x14ac:dyDescent="0.25">
      <c r="A178" s="26">
        <v>131</v>
      </c>
      <c r="B178" s="30" t="s">
        <v>1152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69</v>
      </c>
      <c r="H178" s="30" t="s">
        <v>70</v>
      </c>
      <c r="I178" s="140">
        <v>44462</v>
      </c>
      <c r="J178" s="30">
        <v>2</v>
      </c>
      <c r="K178" s="30">
        <v>2</v>
      </c>
      <c r="L178" s="30">
        <v>10</v>
      </c>
      <c r="M178" s="21">
        <v>175720</v>
      </c>
    </row>
    <row r="179" spans="1:13" x14ac:dyDescent="0.25">
      <c r="A179" s="26">
        <v>132</v>
      </c>
      <c r="B179" s="30" t="s">
        <v>1153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184</v>
      </c>
      <c r="H179" s="30" t="s">
        <v>219</v>
      </c>
      <c r="I179" s="140">
        <v>44462</v>
      </c>
      <c r="J179" s="30">
        <v>2</v>
      </c>
      <c r="K179" s="30">
        <v>7</v>
      </c>
      <c r="L179" s="30">
        <v>15</v>
      </c>
      <c r="M179" s="21">
        <v>307455</v>
      </c>
    </row>
    <row r="180" spans="1:13" x14ac:dyDescent="0.25">
      <c r="A180" s="26">
        <v>133</v>
      </c>
      <c r="B180" s="30" t="s">
        <v>1154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713</v>
      </c>
      <c r="H180" s="30" t="s">
        <v>714</v>
      </c>
      <c r="I180" s="140">
        <v>44462</v>
      </c>
      <c r="J180" s="30">
        <v>1</v>
      </c>
      <c r="K180" s="30">
        <v>2</v>
      </c>
      <c r="L180" s="30">
        <v>10</v>
      </c>
      <c r="M180" s="21">
        <v>208720</v>
      </c>
    </row>
    <row r="181" spans="1:13" x14ac:dyDescent="0.25">
      <c r="A181" s="26">
        <v>134</v>
      </c>
      <c r="B181" s="30" t="s">
        <v>1155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72</v>
      </c>
      <c r="H181" s="30" t="s">
        <v>261</v>
      </c>
      <c r="I181" s="140">
        <v>44462</v>
      </c>
      <c r="J181" s="30">
        <v>13</v>
      </c>
      <c r="K181" s="30">
        <v>197</v>
      </c>
      <c r="L181" s="30">
        <v>234</v>
      </c>
      <c r="M181" s="21">
        <v>5275548</v>
      </c>
    </row>
    <row r="182" spans="1:13" x14ac:dyDescent="0.25">
      <c r="A182" s="26">
        <v>135</v>
      </c>
      <c r="B182" s="30" t="s">
        <v>1156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281</v>
      </c>
      <c r="H182" s="30" t="s">
        <v>1001</v>
      </c>
      <c r="I182" s="140">
        <v>44462</v>
      </c>
      <c r="J182" s="30">
        <v>2</v>
      </c>
      <c r="K182" s="30">
        <v>24</v>
      </c>
      <c r="L182" s="30">
        <v>24</v>
      </c>
      <c r="M182" s="21">
        <v>485178</v>
      </c>
    </row>
    <row r="183" spans="1:13" x14ac:dyDescent="0.25">
      <c r="A183" s="26">
        <v>136</v>
      </c>
      <c r="B183" s="30" t="s">
        <v>1157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171</v>
      </c>
      <c r="H183" s="30" t="s">
        <v>735</v>
      </c>
      <c r="I183" s="140">
        <v>44462</v>
      </c>
      <c r="J183" s="30">
        <v>1</v>
      </c>
      <c r="K183" s="30">
        <v>30</v>
      </c>
      <c r="L183" s="30">
        <v>30</v>
      </c>
      <c r="M183" s="21">
        <v>537660</v>
      </c>
    </row>
    <row r="184" spans="1:13" x14ac:dyDescent="0.25">
      <c r="A184" s="26">
        <v>137</v>
      </c>
      <c r="B184" s="30" t="s">
        <v>1158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50</v>
      </c>
      <c r="H184" s="30" t="s">
        <v>58</v>
      </c>
      <c r="I184" s="140">
        <v>44462</v>
      </c>
      <c r="J184" s="30">
        <v>1</v>
      </c>
      <c r="K184" s="30">
        <v>2</v>
      </c>
      <c r="L184" s="30">
        <v>10</v>
      </c>
      <c r="M184" s="21">
        <v>395720</v>
      </c>
    </row>
    <row r="185" spans="1:13" x14ac:dyDescent="0.25">
      <c r="A185" s="26">
        <v>138</v>
      </c>
      <c r="B185" s="30" t="s">
        <v>1159</v>
      </c>
      <c r="C185" s="26" t="s">
        <v>29</v>
      </c>
      <c r="D185" s="30" t="s">
        <v>30</v>
      </c>
      <c r="E185" s="30" t="s">
        <v>473</v>
      </c>
      <c r="F185" s="30" t="s">
        <v>29</v>
      </c>
      <c r="G185" s="30" t="s">
        <v>35</v>
      </c>
      <c r="H185" s="30" t="s">
        <v>1163</v>
      </c>
      <c r="I185" s="140">
        <v>44462</v>
      </c>
      <c r="J185" s="30">
        <v>3</v>
      </c>
      <c r="K185" s="30">
        <v>54</v>
      </c>
      <c r="L185" s="30">
        <v>54</v>
      </c>
      <c r="M185" s="21">
        <v>839988</v>
      </c>
    </row>
    <row r="186" spans="1:13" x14ac:dyDescent="0.25">
      <c r="A186" s="26">
        <v>139</v>
      </c>
      <c r="B186" s="30" t="s">
        <v>1160</v>
      </c>
      <c r="C186" s="26" t="s">
        <v>29</v>
      </c>
      <c r="D186" s="30" t="s">
        <v>30</v>
      </c>
      <c r="E186" s="30" t="s">
        <v>473</v>
      </c>
      <c r="F186" s="30" t="s">
        <v>29</v>
      </c>
      <c r="G186" s="30" t="s">
        <v>210</v>
      </c>
      <c r="H186" s="30" t="s">
        <v>211</v>
      </c>
      <c r="I186" s="140">
        <v>44462</v>
      </c>
      <c r="J186" s="30">
        <v>4</v>
      </c>
      <c r="K186" s="30">
        <v>51</v>
      </c>
      <c r="L186" s="30">
        <v>51</v>
      </c>
      <c r="M186" s="21">
        <v>709797</v>
      </c>
    </row>
    <row r="187" spans="1:13" x14ac:dyDescent="0.25">
      <c r="A187" s="26">
        <v>140</v>
      </c>
      <c r="B187" s="30" t="s">
        <v>1161</v>
      </c>
      <c r="C187" s="26" t="s">
        <v>29</v>
      </c>
      <c r="D187" s="30" t="s">
        <v>1164</v>
      </c>
      <c r="E187" s="30" t="s">
        <v>23</v>
      </c>
      <c r="F187" s="30" t="s">
        <v>29</v>
      </c>
      <c r="G187" s="30" t="s">
        <v>210</v>
      </c>
      <c r="H187" s="30" t="s">
        <v>211</v>
      </c>
      <c r="I187" s="140">
        <v>44462</v>
      </c>
      <c r="J187" s="30">
        <v>1</v>
      </c>
      <c r="K187" s="30">
        <v>17</v>
      </c>
      <c r="L187" s="30">
        <v>20</v>
      </c>
      <c r="M187" s="21">
        <v>285190</v>
      </c>
    </row>
    <row r="188" spans="1:13" x14ac:dyDescent="0.25">
      <c r="A188" s="244" t="s">
        <v>772</v>
      </c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6"/>
      <c r="M188" s="142">
        <f>SUM(M48:M187)</f>
        <v>217762064</v>
      </c>
    </row>
    <row r="189" spans="1:13" x14ac:dyDescent="0.25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8"/>
    </row>
    <row r="190" spans="1:13" x14ac:dyDescent="0.25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8"/>
    </row>
    <row r="191" spans="1:13" x14ac:dyDescent="0.25">
      <c r="A191" s="144" t="s">
        <v>843</v>
      </c>
      <c r="E191" s="143">
        <f>M4+M44</f>
        <v>54851520.200000003</v>
      </c>
    </row>
    <row r="192" spans="1:13" ht="16.5" x14ac:dyDescent="0.35">
      <c r="A192" s="144" t="s">
        <v>844</v>
      </c>
      <c r="E192" s="179">
        <f>M188</f>
        <v>217762064</v>
      </c>
    </row>
    <row r="193" spans="1:5" x14ac:dyDescent="0.25">
      <c r="A193" s="144" t="s">
        <v>772</v>
      </c>
      <c r="E193" s="143">
        <f>SUM(E191:E192)</f>
        <v>272613584.19999999</v>
      </c>
    </row>
  </sheetData>
  <mergeCells count="6">
    <mergeCell ref="A188:L188"/>
    <mergeCell ref="A46:M46"/>
    <mergeCell ref="A44:L44"/>
    <mergeCell ref="A1:M1"/>
    <mergeCell ref="A7:M7"/>
    <mergeCell ref="A4:L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47" t="s">
        <v>1074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893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1008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1025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1075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1076</v>
      </c>
      <c r="I7" s="111">
        <v>44449</v>
      </c>
      <c r="J7" s="69">
        <v>1</v>
      </c>
      <c r="K7" s="187">
        <v>20</v>
      </c>
      <c r="L7" s="187">
        <v>20</v>
      </c>
      <c r="M7" s="21">
        <v>244460</v>
      </c>
    </row>
    <row r="8" spans="1:13" x14ac:dyDescent="0.25">
      <c r="A8" s="248" t="s">
        <v>772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142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00">
        <v>23734250</v>
      </c>
      <c r="S4" s="203" t="s">
        <v>131</v>
      </c>
      <c r="T4" s="206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01"/>
      <c r="S5" s="204"/>
      <c r="T5" s="207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01"/>
      <c r="S6" s="204"/>
      <c r="T6" s="207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01"/>
      <c r="S7" s="204"/>
      <c r="T7" s="207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02"/>
      <c r="S8" s="205"/>
      <c r="T8" s="208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09">
        <v>622391</v>
      </c>
      <c r="S39" s="211" t="s">
        <v>215</v>
      </c>
      <c r="T39" s="213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10"/>
      <c r="S40" s="212"/>
      <c r="T40" s="214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00">
        <v>7778180</v>
      </c>
      <c r="S8" s="203" t="s">
        <v>506</v>
      </c>
      <c r="T8" s="206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02"/>
      <c r="S9" s="205"/>
      <c r="T9" s="208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0" t="s">
        <v>523</v>
      </c>
      <c r="T10" s="151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0" t="s">
        <v>523</v>
      </c>
      <c r="T11" s="151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2" t="s">
        <v>523</v>
      </c>
      <c r="T12" s="151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3" t="s">
        <v>885</v>
      </c>
      <c r="T13" s="151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0" t="s">
        <v>523</v>
      </c>
      <c r="T14" s="151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0" t="s">
        <v>523</v>
      </c>
      <c r="T15" s="151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0" t="s">
        <v>523</v>
      </c>
      <c r="T16" s="151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0" t="s">
        <v>523</v>
      </c>
      <c r="T17" s="151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0" t="s">
        <v>523</v>
      </c>
      <c r="T18" s="151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18">
        <v>1102194</v>
      </c>
      <c r="S4" s="219" t="s">
        <v>504</v>
      </c>
      <c r="T4" s="220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18"/>
      <c r="S5" s="220"/>
      <c r="T5" s="220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15">
        <v>11505000</v>
      </c>
      <c r="S7" s="217" t="s">
        <v>557</v>
      </c>
      <c r="T7" s="216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15"/>
      <c r="S8" s="217"/>
      <c r="T8" s="216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15"/>
      <c r="S9" s="217"/>
      <c r="T9" s="216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15"/>
      <c r="S10" s="217"/>
      <c r="T10" s="216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15"/>
      <c r="S11" s="217"/>
      <c r="T11" s="216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15"/>
      <c r="S12" s="217"/>
      <c r="T12" s="216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15">
        <v>1925425</v>
      </c>
      <c r="S13" s="217" t="s">
        <v>522</v>
      </c>
      <c r="T13" s="216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15"/>
      <c r="S14" s="216"/>
      <c r="T14" s="216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6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6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15">
        <v>6195544</v>
      </c>
      <c r="S40" s="203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15"/>
      <c r="S41" s="205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0" t="s">
        <v>1007</v>
      </c>
      <c r="T54" s="146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15">
        <v>603240</v>
      </c>
      <c r="S65" s="216" t="s">
        <v>27</v>
      </c>
      <c r="T65" s="216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15"/>
      <c r="S66" s="216"/>
      <c r="T66" s="216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15">
        <v>422266</v>
      </c>
      <c r="S70" s="217" t="s">
        <v>624</v>
      </c>
      <c r="T70" s="216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15"/>
      <c r="S71" s="217"/>
      <c r="T71" s="216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H1" activePane="topRight" state="frozen"/>
      <selection pane="topRight" activeCell="S51" sqref="S5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00">
        <v>2255290</v>
      </c>
      <c r="S32" s="221" t="s">
        <v>689</v>
      </c>
      <c r="T32" s="200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02"/>
      <c r="S33" s="222"/>
      <c r="T33" s="202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886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886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883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886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1028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886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topLeftCell="A56" workbookViewId="0">
      <pane xSplit="4" topLeftCell="K1" activePane="topRight" state="frozen"/>
      <selection pane="topRight" activeCell="U114" sqref="U114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1072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1072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1072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5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1072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1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886</v>
      </c>
      <c r="T8" s="21" t="s">
        <v>27</v>
      </c>
      <c r="U8" s="30"/>
      <c r="V8" s="30"/>
    </row>
    <row r="9" spans="1:22" hidden="1" x14ac:dyDescent="0.25">
      <c r="A9" s="26">
        <v>8</v>
      </c>
      <c r="B9" s="181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1072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964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2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1007</v>
      </c>
      <c r="T23" s="21" t="s">
        <v>27</v>
      </c>
      <c r="U23" s="30"/>
      <c r="V23" s="30"/>
      <c r="W23" s="79" t="s">
        <v>1027</v>
      </c>
    </row>
    <row r="24" spans="1:23" hidden="1" x14ac:dyDescent="0.25">
      <c r="A24" s="26">
        <v>23</v>
      </c>
      <c r="B24" s="182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1007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1072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1072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1072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1072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1072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9" t="s">
        <v>783</v>
      </c>
      <c r="C35" s="145" t="s">
        <v>29</v>
      </c>
      <c r="D35" s="87" t="s">
        <v>574</v>
      </c>
      <c r="E35" s="87" t="s">
        <v>23</v>
      </c>
      <c r="F35" s="147" t="s">
        <v>29</v>
      </c>
      <c r="G35" s="148" t="s">
        <v>184</v>
      </c>
      <c r="H35" s="148" t="s">
        <v>219</v>
      </c>
      <c r="I35" s="92">
        <v>44426</v>
      </c>
      <c r="J35" s="148">
        <v>1</v>
      </c>
      <c r="K35" s="148">
        <v>19</v>
      </c>
      <c r="L35" s="148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1072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1072</v>
      </c>
      <c r="T61" s="121" t="s">
        <v>27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1072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1072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1072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863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1072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1072</v>
      </c>
      <c r="T79" s="121" t="s">
        <v>27</v>
      </c>
      <c r="U79" s="30"/>
      <c r="V79" s="30"/>
    </row>
    <row r="80" spans="1:22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963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864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1072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1072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1072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1072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1072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1072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963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1072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1072</v>
      </c>
      <c r="T104" s="121" t="s">
        <v>27</v>
      </c>
      <c r="U104" s="30"/>
      <c r="V104" s="30"/>
    </row>
    <row r="105" spans="1:24" x14ac:dyDescent="0.25">
      <c r="A105" s="26">
        <v>104</v>
      </c>
      <c r="B105" s="30" t="s">
        <v>878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879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1072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963</v>
      </c>
      <c r="T108" s="122" t="s">
        <v>27</v>
      </c>
      <c r="U108" s="30"/>
      <c r="V108" s="30"/>
      <c r="X108" s="79">
        <v>32000</v>
      </c>
    </row>
    <row r="109" spans="1:24" x14ac:dyDescent="0.25">
      <c r="A109" s="26">
        <v>108</v>
      </c>
      <c r="B109" s="30" t="s">
        <v>887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x14ac:dyDescent="0.25">
      <c r="A110" s="26">
        <v>109</v>
      </c>
      <c r="B110" s="30" t="s">
        <v>888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x14ac:dyDescent="0.25">
      <c r="A112" s="26">
        <v>111</v>
      </c>
      <c r="B112" s="30" t="s">
        <v>890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x14ac:dyDescent="0.25">
      <c r="A113" s="26">
        <v>112</v>
      </c>
      <c r="B113" s="30" t="s">
        <v>891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37510</v>
      </c>
    </row>
    <row r="115" spans="1:24" x14ac:dyDescent="0.25">
      <c r="Q115" s="116"/>
      <c r="R115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73"/>
  <sheetViews>
    <sheetView topLeftCell="A152" workbookViewId="0">
      <pane xSplit="4" topLeftCell="G1" activePane="topRight" state="frozen"/>
      <selection pane="topRight" activeCell="Q2" sqref="Q2:Q17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x14ac:dyDescent="0.25">
      <c r="A2" s="26">
        <v>1</v>
      </c>
      <c r="B2" s="30" t="s">
        <v>944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x14ac:dyDescent="0.25">
      <c r="A3" s="26">
        <v>2</v>
      </c>
      <c r="B3" s="30" t="s">
        <v>945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>L3*1100</f>
        <v>171600</v>
      </c>
      <c r="Q3" s="14">
        <f t="shared" ref="Q3:Q17" si="5">SUM(M3:P3)</f>
        <v>3091782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x14ac:dyDescent="0.25">
      <c r="A4" s="26">
        <v>3</v>
      </c>
      <c r="B4" s="30" t="s">
        <v>946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>L4*1100</f>
        <v>11000</v>
      </c>
      <c r="Q4" s="14">
        <f t="shared" si="5"/>
        <v>208720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x14ac:dyDescent="0.25">
      <c r="A5" s="26">
        <v>4</v>
      </c>
      <c r="B5" s="30" t="s">
        <v>947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5"/>
        <v>2758536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x14ac:dyDescent="0.25">
      <c r="A6" s="26">
        <v>5</v>
      </c>
      <c r="B6" s="30" t="s">
        <v>948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5"/>
        <v>3600250</v>
      </c>
      <c r="R6" s="121" t="s">
        <v>94</v>
      </c>
      <c r="S6" s="121" t="s">
        <v>94</v>
      </c>
      <c r="T6" s="121" t="s">
        <v>94</v>
      </c>
      <c r="U6" s="30"/>
      <c r="V6" s="30"/>
    </row>
    <row r="7" spans="1:22" x14ac:dyDescent="0.25">
      <c r="A7" s="26">
        <v>6</v>
      </c>
      <c r="B7" s="30" t="s">
        <v>949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6">L7*2100</f>
        <v>132300</v>
      </c>
      <c r="Q7" s="14">
        <f t="shared" si="5"/>
        <v>1075761</v>
      </c>
      <c r="R7" s="121" t="s">
        <v>94</v>
      </c>
      <c r="S7" s="121" t="s">
        <v>94</v>
      </c>
      <c r="T7" s="121" t="s">
        <v>94</v>
      </c>
      <c r="U7" s="30"/>
      <c r="V7" s="30"/>
    </row>
    <row r="8" spans="1:22" x14ac:dyDescent="0.25">
      <c r="A8" s="26">
        <v>7</v>
      </c>
      <c r="B8" s="30" t="s">
        <v>950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6"/>
        <v>331800</v>
      </c>
      <c r="Q8" s="14">
        <f t="shared" si="5"/>
        <v>2333376</v>
      </c>
      <c r="R8" s="121" t="s">
        <v>94</v>
      </c>
      <c r="S8" s="121" t="s">
        <v>94</v>
      </c>
      <c r="T8" s="121" t="s">
        <v>94</v>
      </c>
      <c r="U8" s="30"/>
      <c r="V8" s="30"/>
    </row>
    <row r="9" spans="1:22" x14ac:dyDescent="0.25">
      <c r="A9" s="26">
        <v>8</v>
      </c>
      <c r="B9" s="30" t="s">
        <v>951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7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6"/>
        <v>121800</v>
      </c>
      <c r="Q9" s="14">
        <f t="shared" si="5"/>
        <v>959376</v>
      </c>
      <c r="R9" s="121" t="s">
        <v>94</v>
      </c>
      <c r="S9" s="121" t="s">
        <v>94</v>
      </c>
      <c r="T9" s="121" t="s">
        <v>94</v>
      </c>
      <c r="U9" s="30"/>
      <c r="V9" s="30"/>
    </row>
    <row r="10" spans="1:22" x14ac:dyDescent="0.25">
      <c r="A10" s="26">
        <v>9</v>
      </c>
      <c r="B10" s="30" t="s">
        <v>952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6"/>
        <v>327600</v>
      </c>
      <c r="Q10" s="14">
        <f t="shared" si="5"/>
        <v>2732982</v>
      </c>
      <c r="R10" s="121" t="s">
        <v>94</v>
      </c>
      <c r="S10" s="121" t="s">
        <v>94</v>
      </c>
      <c r="T10" s="121" t="s">
        <v>94</v>
      </c>
      <c r="U10" s="30"/>
      <c r="V10" s="30"/>
    </row>
    <row r="11" spans="1:22" x14ac:dyDescent="0.25">
      <c r="A11" s="26">
        <v>10</v>
      </c>
      <c r="B11" s="30" t="s">
        <v>953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5"/>
        <v>1049319</v>
      </c>
      <c r="R11" s="121" t="s">
        <v>94</v>
      </c>
      <c r="S11" s="121" t="s">
        <v>94</v>
      </c>
      <c r="T11" s="121" t="s">
        <v>94</v>
      </c>
      <c r="U11" s="30"/>
      <c r="V11" s="30"/>
    </row>
    <row r="12" spans="1:22" x14ac:dyDescent="0.25">
      <c r="A12" s="26">
        <v>11</v>
      </c>
      <c r="B12" s="30" t="s">
        <v>954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5"/>
        <v>3363303</v>
      </c>
      <c r="R12" s="121" t="s">
        <v>94</v>
      </c>
      <c r="S12" s="121" t="s">
        <v>94</v>
      </c>
      <c r="T12" s="121" t="s">
        <v>94</v>
      </c>
      <c r="U12" s="30"/>
      <c r="V12" s="30"/>
    </row>
    <row r="13" spans="1:22" x14ac:dyDescent="0.25">
      <c r="A13" s="26">
        <v>12</v>
      </c>
      <c r="B13" s="30" t="s">
        <v>955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5"/>
        <v>2469188</v>
      </c>
      <c r="R13" s="121" t="s">
        <v>94</v>
      </c>
      <c r="S13" s="121" t="s">
        <v>94</v>
      </c>
      <c r="T13" s="121" t="s">
        <v>94</v>
      </c>
      <c r="U13" s="30"/>
      <c r="V13" s="30"/>
    </row>
    <row r="14" spans="1:22" x14ac:dyDescent="0.25">
      <c r="A14" s="26">
        <v>13</v>
      </c>
      <c r="B14" s="30" t="s">
        <v>956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5"/>
        <v>2770957</v>
      </c>
      <c r="R14" s="121" t="s">
        <v>94</v>
      </c>
      <c r="S14" s="121" t="s">
        <v>94</v>
      </c>
      <c r="T14" s="121" t="s">
        <v>94</v>
      </c>
      <c r="U14" s="30"/>
      <c r="V14" s="30"/>
    </row>
    <row r="15" spans="1:22" x14ac:dyDescent="0.25">
      <c r="A15" s="26">
        <v>14</v>
      </c>
      <c r="B15" s="30" t="s">
        <v>957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5"/>
        <v>1322070</v>
      </c>
      <c r="R15" s="121" t="s">
        <v>94</v>
      </c>
      <c r="S15" s="121" t="s">
        <v>94</v>
      </c>
      <c r="T15" s="121" t="s">
        <v>94</v>
      </c>
      <c r="U15" s="30"/>
      <c r="V15" s="30"/>
    </row>
    <row r="16" spans="1:22" x14ac:dyDescent="0.25">
      <c r="A16" s="26">
        <v>15</v>
      </c>
      <c r="B16" s="30" t="s">
        <v>958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>L16*1100</f>
        <v>33000</v>
      </c>
      <c r="Q16" s="14">
        <f t="shared" si="5"/>
        <v>1164660</v>
      </c>
      <c r="R16" s="121" t="s">
        <v>94</v>
      </c>
      <c r="S16" s="121" t="s">
        <v>94</v>
      </c>
      <c r="T16" s="121" t="s">
        <v>94</v>
      </c>
      <c r="U16" s="30"/>
      <c r="V16" s="30"/>
    </row>
    <row r="17" spans="1:22" x14ac:dyDescent="0.25">
      <c r="A17" s="26">
        <v>16</v>
      </c>
      <c r="B17" s="30" t="s">
        <v>959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109">
        <f>L17*2000</f>
        <v>60000</v>
      </c>
      <c r="Q17" s="14">
        <f t="shared" si="5"/>
        <v>1191660</v>
      </c>
      <c r="R17" s="121" t="s">
        <v>94</v>
      </c>
      <c r="S17" s="121" t="s">
        <v>94</v>
      </c>
      <c r="T17" s="121" t="s">
        <v>94</v>
      </c>
      <c r="U17" s="30"/>
      <c r="V17" s="30"/>
    </row>
    <row r="18" spans="1:22" hidden="1" x14ac:dyDescent="0.25">
      <c r="A18" s="26">
        <v>17</v>
      </c>
      <c r="B18" s="30" t="s">
        <v>1043</v>
      </c>
      <c r="C18" s="26" t="s">
        <v>21</v>
      </c>
      <c r="D18" s="30" t="s">
        <v>1044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8">SUM(M18:P18)</f>
        <v>195203</v>
      </c>
      <c r="R18" s="121">
        <v>195230</v>
      </c>
      <c r="S18" s="128" t="s">
        <v>963</v>
      </c>
      <c r="T18" s="121" t="s">
        <v>27</v>
      </c>
      <c r="U18" s="30"/>
      <c r="V18" s="30"/>
    </row>
    <row r="19" spans="1:22" x14ac:dyDescent="0.25">
      <c r="A19" s="26">
        <v>18</v>
      </c>
      <c r="B19" s="30" t="s">
        <v>965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9">L19*1210</f>
        <v>12100</v>
      </c>
      <c r="O19" s="21">
        <f t="shared" ref="O19:O55" si="10">(L19*2037)+3000</f>
        <v>23370</v>
      </c>
      <c r="P19" s="109">
        <f>L19*2000</f>
        <v>20000</v>
      </c>
      <c r="Q19" s="14">
        <f t="shared" ref="Q19:Q55" si="11">SUM(M19:P19)</f>
        <v>217720</v>
      </c>
      <c r="R19" s="121" t="s">
        <v>94</v>
      </c>
      <c r="S19" s="121" t="s">
        <v>94</v>
      </c>
      <c r="T19" s="121" t="s">
        <v>94</v>
      </c>
      <c r="U19" s="30"/>
      <c r="V19" s="30"/>
    </row>
    <row r="20" spans="1:22" ht="15" hidden="1" customHeight="1" x14ac:dyDescent="0.25">
      <c r="A20" s="26">
        <v>19</v>
      </c>
      <c r="B20" s="30" t="s">
        <v>966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9"/>
        <v>49610</v>
      </c>
      <c r="O20" s="21">
        <f t="shared" si="10"/>
        <v>86517</v>
      </c>
      <c r="P20" s="21">
        <f t="shared" ref="P20:P53" si="12">L20*1100</f>
        <v>45100</v>
      </c>
      <c r="Q20" s="14">
        <f t="shared" si="11"/>
        <v>820877</v>
      </c>
      <c r="R20" s="121">
        <v>30413395</v>
      </c>
      <c r="S20" s="128" t="s">
        <v>1070</v>
      </c>
      <c r="T20" s="121" t="s">
        <v>27</v>
      </c>
      <c r="U20" s="30"/>
      <c r="V20" s="30"/>
    </row>
    <row r="21" spans="1:22" x14ac:dyDescent="0.25">
      <c r="A21" s="26">
        <v>20</v>
      </c>
      <c r="B21" s="30" t="s">
        <v>967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1000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9"/>
        <v>12100</v>
      </c>
      <c r="O21" s="21">
        <f t="shared" si="10"/>
        <v>23370</v>
      </c>
      <c r="P21" s="109">
        <f>L21*2000</f>
        <v>20000</v>
      </c>
      <c r="Q21" s="14">
        <f t="shared" si="11"/>
        <v>521870</v>
      </c>
      <c r="R21" s="121" t="s">
        <v>94</v>
      </c>
      <c r="S21" s="121" t="s">
        <v>94</v>
      </c>
      <c r="T21" s="121" t="s">
        <v>94</v>
      </c>
      <c r="U21" s="30"/>
      <c r="V21" s="30"/>
    </row>
    <row r="22" spans="1:22" x14ac:dyDescent="0.25">
      <c r="A22" s="26">
        <v>21</v>
      </c>
      <c r="B22" s="30" t="s">
        <v>968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9"/>
        <v>48400</v>
      </c>
      <c r="O22" s="21">
        <f t="shared" si="10"/>
        <v>84480</v>
      </c>
      <c r="P22" s="109">
        <f>L22*2000</f>
        <v>80000</v>
      </c>
      <c r="Q22" s="14">
        <f t="shared" si="11"/>
        <v>881130</v>
      </c>
      <c r="R22" s="121" t="s">
        <v>94</v>
      </c>
      <c r="S22" s="121" t="s">
        <v>94</v>
      </c>
      <c r="T22" s="121" t="s">
        <v>94</v>
      </c>
      <c r="U22" s="30"/>
      <c r="V22" s="30"/>
    </row>
    <row r="23" spans="1:22" x14ac:dyDescent="0.25">
      <c r="A23" s="26">
        <v>22</v>
      </c>
      <c r="B23" s="30" t="s">
        <v>969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1001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9"/>
        <v>98010</v>
      </c>
      <c r="O23" s="21">
        <f t="shared" si="10"/>
        <v>167997</v>
      </c>
      <c r="P23" s="109">
        <f>L23*2000</f>
        <v>162000</v>
      </c>
      <c r="Q23" s="14">
        <f t="shared" si="11"/>
        <v>1683657</v>
      </c>
      <c r="R23" s="121" t="s">
        <v>94</v>
      </c>
      <c r="S23" s="121" t="s">
        <v>94</v>
      </c>
      <c r="T23" s="121" t="s">
        <v>94</v>
      </c>
      <c r="U23" s="30"/>
      <c r="V23" s="30"/>
    </row>
    <row r="24" spans="1:22" x14ac:dyDescent="0.25">
      <c r="A24" s="26">
        <v>23</v>
      </c>
      <c r="B24" s="30" t="s">
        <v>970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9"/>
        <v>90750</v>
      </c>
      <c r="O24" s="21">
        <f t="shared" si="10"/>
        <v>155775</v>
      </c>
      <c r="P24" s="109">
        <f>L24*2000</f>
        <v>150000</v>
      </c>
      <c r="Q24" s="14">
        <f t="shared" si="11"/>
        <v>2232150</v>
      </c>
      <c r="R24" s="121" t="s">
        <v>94</v>
      </c>
      <c r="S24" s="121" t="s">
        <v>94</v>
      </c>
      <c r="T24" s="121" t="s">
        <v>94</v>
      </c>
      <c r="U24" s="30"/>
      <c r="V24" s="30"/>
    </row>
    <row r="25" spans="1:22" x14ac:dyDescent="0.25">
      <c r="A25" s="26">
        <v>24</v>
      </c>
      <c r="B25" s="30" t="s">
        <v>971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9"/>
        <v>83490</v>
      </c>
      <c r="O25" s="21">
        <f t="shared" si="10"/>
        <v>143553</v>
      </c>
      <c r="P25" s="109">
        <f>L25*2000</f>
        <v>138000</v>
      </c>
      <c r="Q25" s="14">
        <f t="shared" si="11"/>
        <v>2726193</v>
      </c>
      <c r="R25" s="121" t="s">
        <v>94</v>
      </c>
      <c r="S25" s="121" t="s">
        <v>94</v>
      </c>
      <c r="T25" s="121" t="s">
        <v>94</v>
      </c>
      <c r="U25" s="30"/>
      <c r="V25" s="30"/>
    </row>
    <row r="26" spans="1:22" x14ac:dyDescent="0.25">
      <c r="A26" s="26">
        <v>25</v>
      </c>
      <c r="B26" s="30" t="s">
        <v>972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9"/>
        <v>45980</v>
      </c>
      <c r="O26" s="21">
        <f t="shared" si="10"/>
        <v>80406</v>
      </c>
      <c r="P26" s="21">
        <f>L26*2100</f>
        <v>79800</v>
      </c>
      <c r="Q26" s="14">
        <f t="shared" si="11"/>
        <v>816356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2" x14ac:dyDescent="0.25">
      <c r="A27" s="26">
        <v>26</v>
      </c>
      <c r="B27" s="30" t="s">
        <v>973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9"/>
        <v>19360</v>
      </c>
      <c r="O27" s="21">
        <f t="shared" si="10"/>
        <v>35592</v>
      </c>
      <c r="P27" s="109">
        <f>L27*2000</f>
        <v>32000</v>
      </c>
      <c r="Q27" s="14">
        <f t="shared" si="11"/>
        <v>341602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2" x14ac:dyDescent="0.25">
      <c r="A28" s="26">
        <v>27</v>
      </c>
      <c r="B28" s="30" t="s">
        <v>974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960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9"/>
        <v>44770</v>
      </c>
      <c r="O28" s="21">
        <f t="shared" si="10"/>
        <v>78369</v>
      </c>
      <c r="P28" s="21">
        <f>L28*2100</f>
        <v>77700</v>
      </c>
      <c r="Q28" s="14">
        <f t="shared" si="11"/>
        <v>616089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2" x14ac:dyDescent="0.25">
      <c r="A29" s="26">
        <v>28</v>
      </c>
      <c r="B29" s="30" t="s">
        <v>975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9"/>
        <v>67760</v>
      </c>
      <c r="O29" s="21">
        <f t="shared" si="10"/>
        <v>117072</v>
      </c>
      <c r="P29" s="21">
        <f>L29*2100</f>
        <v>117600</v>
      </c>
      <c r="Q29" s="14">
        <f t="shared" si="11"/>
        <v>1173082</v>
      </c>
      <c r="R29" s="121" t="s">
        <v>94</v>
      </c>
      <c r="S29" s="121" t="s">
        <v>94</v>
      </c>
      <c r="T29" s="121" t="s">
        <v>94</v>
      </c>
      <c r="U29" s="30"/>
      <c r="V29" s="30"/>
    </row>
    <row r="30" spans="1:22" x14ac:dyDescent="0.25">
      <c r="A30" s="26">
        <v>29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9"/>
        <v>12100</v>
      </c>
      <c r="O30" s="21">
        <f t="shared" si="10"/>
        <v>23370</v>
      </c>
      <c r="P30" s="109">
        <f>L30*2000</f>
        <v>20000</v>
      </c>
      <c r="Q30" s="14">
        <f t="shared" si="11"/>
        <v>157220</v>
      </c>
      <c r="R30" s="121" t="s">
        <v>94</v>
      </c>
      <c r="S30" s="121" t="s">
        <v>94</v>
      </c>
      <c r="T30" s="121" t="s">
        <v>94</v>
      </c>
      <c r="U30" s="30"/>
      <c r="V30" s="30"/>
    </row>
    <row r="31" spans="1:22" x14ac:dyDescent="0.25">
      <c r="A31" s="26">
        <v>30</v>
      </c>
      <c r="B31" s="30" t="s">
        <v>977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9"/>
        <v>45980</v>
      </c>
      <c r="O31" s="21">
        <f t="shared" si="10"/>
        <v>80406</v>
      </c>
      <c r="P31" s="21">
        <f>L31*2100</f>
        <v>79800</v>
      </c>
      <c r="Q31" s="14">
        <f t="shared" si="11"/>
        <v>716036</v>
      </c>
      <c r="R31" s="121" t="s">
        <v>94</v>
      </c>
      <c r="S31" s="121" t="s">
        <v>94</v>
      </c>
      <c r="T31" s="121" t="s">
        <v>94</v>
      </c>
      <c r="U31" s="30"/>
      <c r="V31" s="30"/>
    </row>
    <row r="32" spans="1:22" hidden="1" x14ac:dyDescent="0.25">
      <c r="A32" s="26">
        <v>31</v>
      </c>
      <c r="B32" s="30" t="s">
        <v>1045</v>
      </c>
      <c r="C32" s="26" t="s">
        <v>21</v>
      </c>
      <c r="D32" s="30" t="s">
        <v>1046</v>
      </c>
      <c r="E32" s="30" t="s">
        <v>1004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1"/>
        <v>5050258</v>
      </c>
      <c r="R32" s="121">
        <v>5051000</v>
      </c>
      <c r="S32" s="128" t="s">
        <v>1047</v>
      </c>
      <c r="T32" s="128" t="s">
        <v>27</v>
      </c>
      <c r="U32" s="30"/>
      <c r="V32" s="30"/>
    </row>
    <row r="33" spans="1:23" x14ac:dyDescent="0.25">
      <c r="A33" s="26">
        <v>32</v>
      </c>
      <c r="B33" s="30" t="s">
        <v>978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9"/>
        <v>12100</v>
      </c>
      <c r="O33" s="21">
        <f t="shared" si="10"/>
        <v>23370</v>
      </c>
      <c r="P33" s="109">
        <f>L33*2000</f>
        <v>20000</v>
      </c>
      <c r="Q33" s="14">
        <f t="shared" si="11"/>
        <v>157220</v>
      </c>
      <c r="R33" s="121" t="s">
        <v>94</v>
      </c>
      <c r="S33" s="121" t="s">
        <v>94</v>
      </c>
      <c r="T33" s="121" t="s">
        <v>94</v>
      </c>
      <c r="U33" s="30"/>
      <c r="V33" s="30"/>
    </row>
    <row r="34" spans="1:23" ht="15" hidden="1" customHeight="1" x14ac:dyDescent="0.25">
      <c r="A34" s="26">
        <v>33</v>
      </c>
      <c r="B34" s="30" t="s">
        <v>979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1002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9"/>
        <v>12100</v>
      </c>
      <c r="O34" s="21">
        <f t="shared" si="10"/>
        <v>23370</v>
      </c>
      <c r="P34" s="21">
        <f t="shared" si="12"/>
        <v>11000</v>
      </c>
      <c r="Q34" s="14">
        <f t="shared" si="11"/>
        <v>452370</v>
      </c>
      <c r="R34" s="121">
        <v>30413395</v>
      </c>
      <c r="S34" s="128" t="s">
        <v>1070</v>
      </c>
      <c r="T34" s="121" t="s">
        <v>27</v>
      </c>
      <c r="U34" s="30"/>
      <c r="V34" s="30"/>
    </row>
    <row r="35" spans="1:23" x14ac:dyDescent="0.25">
      <c r="A35" s="26">
        <v>34</v>
      </c>
      <c r="B35" s="30" t="s">
        <v>980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9"/>
        <v>31460</v>
      </c>
      <c r="O35" s="21">
        <f t="shared" si="10"/>
        <v>55962</v>
      </c>
      <c r="P35" s="109">
        <f>L35*2000</f>
        <v>52000</v>
      </c>
      <c r="Q35" s="14">
        <f t="shared" si="11"/>
        <v>562372</v>
      </c>
      <c r="R35" s="121" t="s">
        <v>94</v>
      </c>
      <c r="S35" s="121" t="s">
        <v>94</v>
      </c>
      <c r="T35" s="121" t="s">
        <v>94</v>
      </c>
      <c r="U35" s="30"/>
      <c r="V35" s="30"/>
    </row>
    <row r="36" spans="1:23" x14ac:dyDescent="0.25">
      <c r="A36" s="26">
        <v>35</v>
      </c>
      <c r="B36" s="30" t="s">
        <v>981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9"/>
        <v>52030</v>
      </c>
      <c r="O36" s="21">
        <f t="shared" si="10"/>
        <v>90591</v>
      </c>
      <c r="P36" s="109">
        <f>L36*2000</f>
        <v>86000</v>
      </c>
      <c r="Q36" s="14">
        <f t="shared" si="11"/>
        <v>1703171</v>
      </c>
      <c r="R36" s="121" t="s">
        <v>94</v>
      </c>
      <c r="S36" s="121" t="s">
        <v>94</v>
      </c>
      <c r="T36" s="121" t="s">
        <v>94</v>
      </c>
      <c r="U36" s="30"/>
      <c r="V36" s="30"/>
    </row>
    <row r="37" spans="1:23" hidden="1" x14ac:dyDescent="0.25">
      <c r="A37" s="26">
        <v>36</v>
      </c>
      <c r="B37" s="30" t="s">
        <v>982</v>
      </c>
      <c r="C37" s="26" t="s">
        <v>29</v>
      </c>
      <c r="D37" s="30" t="s">
        <v>1003</v>
      </c>
      <c r="E37" s="30" t="s">
        <v>1004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9"/>
        <v>248050</v>
      </c>
      <c r="O37" s="21">
        <f t="shared" si="10"/>
        <v>420585</v>
      </c>
      <c r="P37" s="21">
        <f t="shared" si="12"/>
        <v>225500</v>
      </c>
      <c r="Q37" s="14">
        <f t="shared" si="11"/>
        <v>7667385</v>
      </c>
      <c r="R37" s="121" t="s">
        <v>1104</v>
      </c>
      <c r="S37" s="121" t="s">
        <v>1104</v>
      </c>
      <c r="T37" s="121" t="s">
        <v>1104</v>
      </c>
      <c r="U37" s="30"/>
      <c r="V37" s="30"/>
      <c r="W37" s="79" t="s">
        <v>1105</v>
      </c>
    </row>
    <row r="38" spans="1:23" x14ac:dyDescent="0.25">
      <c r="A38" s="26">
        <v>37</v>
      </c>
      <c r="B38" s="30" t="s">
        <v>983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9"/>
        <v>12100</v>
      </c>
      <c r="O38" s="21">
        <f t="shared" si="10"/>
        <v>23370</v>
      </c>
      <c r="P38" s="109">
        <f>L38*2000</f>
        <v>20000</v>
      </c>
      <c r="Q38" s="14">
        <f t="shared" si="11"/>
        <v>184720</v>
      </c>
      <c r="R38" s="121" t="s">
        <v>94</v>
      </c>
      <c r="S38" s="121" t="s">
        <v>94</v>
      </c>
      <c r="T38" s="121" t="s">
        <v>94</v>
      </c>
      <c r="U38" s="30"/>
      <c r="V38" s="30"/>
    </row>
    <row r="39" spans="1:23" x14ac:dyDescent="0.25">
      <c r="A39" s="26">
        <v>38</v>
      </c>
      <c r="B39" s="30" t="s">
        <v>984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9"/>
        <v>350900</v>
      </c>
      <c r="O39" s="21">
        <f t="shared" si="10"/>
        <v>593730</v>
      </c>
      <c r="P39" s="21">
        <f t="shared" si="12"/>
        <v>319000</v>
      </c>
      <c r="Q39" s="14">
        <f t="shared" si="11"/>
        <v>20571380</v>
      </c>
      <c r="R39" s="121" t="s">
        <v>94</v>
      </c>
      <c r="S39" s="121" t="s">
        <v>94</v>
      </c>
      <c r="T39" s="121" t="s">
        <v>94</v>
      </c>
      <c r="U39" s="30"/>
      <c r="V39" s="30"/>
    </row>
    <row r="40" spans="1:23" x14ac:dyDescent="0.25">
      <c r="A40" s="26">
        <v>39</v>
      </c>
      <c r="B40" s="30" t="s">
        <v>985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9"/>
        <v>318230</v>
      </c>
      <c r="O40" s="21">
        <f t="shared" si="10"/>
        <v>538731</v>
      </c>
      <c r="P40" s="21">
        <f t="shared" si="12"/>
        <v>289300</v>
      </c>
      <c r="Q40" s="14">
        <f t="shared" si="11"/>
        <v>18657161</v>
      </c>
      <c r="R40" s="121" t="s">
        <v>94</v>
      </c>
      <c r="S40" s="121" t="s">
        <v>94</v>
      </c>
      <c r="T40" s="121" t="s">
        <v>94</v>
      </c>
      <c r="U40" s="30"/>
      <c r="V40" s="30"/>
    </row>
    <row r="41" spans="1:23" x14ac:dyDescent="0.25">
      <c r="A41" s="26">
        <v>40</v>
      </c>
      <c r="B41" s="30" t="s">
        <v>986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9"/>
        <v>75020</v>
      </c>
      <c r="O41" s="21">
        <f t="shared" si="10"/>
        <v>129294</v>
      </c>
      <c r="P41" s="109">
        <f>L41*2000</f>
        <v>124000</v>
      </c>
      <c r="Q41" s="14">
        <f t="shared" si="11"/>
        <v>1847194</v>
      </c>
      <c r="R41" s="121" t="s">
        <v>94</v>
      </c>
      <c r="S41" s="121" t="s">
        <v>94</v>
      </c>
      <c r="T41" s="121" t="s">
        <v>94</v>
      </c>
      <c r="U41" s="30"/>
      <c r="V41" s="30"/>
    </row>
    <row r="42" spans="1:23" x14ac:dyDescent="0.25">
      <c r="A42" s="26">
        <v>41</v>
      </c>
      <c r="B42" s="30" t="s">
        <v>987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1001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9"/>
        <v>12100</v>
      </c>
      <c r="O42" s="21">
        <f t="shared" si="10"/>
        <v>23370</v>
      </c>
      <c r="P42" s="109">
        <f>L42*2000</f>
        <v>20000</v>
      </c>
      <c r="Q42" s="14">
        <f t="shared" si="11"/>
        <v>217720</v>
      </c>
      <c r="R42" s="121" t="s">
        <v>94</v>
      </c>
      <c r="S42" s="121" t="s">
        <v>94</v>
      </c>
      <c r="T42" s="121" t="s">
        <v>94</v>
      </c>
      <c r="U42" s="30"/>
      <c r="V42" s="30"/>
    </row>
    <row r="43" spans="1:23" x14ac:dyDescent="0.25">
      <c r="A43" s="26">
        <v>42</v>
      </c>
      <c r="B43" s="30" t="s">
        <v>988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9"/>
        <v>73810</v>
      </c>
      <c r="O43" s="21">
        <f t="shared" si="10"/>
        <v>127257</v>
      </c>
      <c r="P43" s="109">
        <f>L43*2000</f>
        <v>122000</v>
      </c>
      <c r="Q43" s="14">
        <f t="shared" si="11"/>
        <v>1270717</v>
      </c>
      <c r="R43" s="121" t="s">
        <v>94</v>
      </c>
      <c r="S43" s="121" t="s">
        <v>94</v>
      </c>
      <c r="T43" s="121" t="s">
        <v>94</v>
      </c>
      <c r="U43" s="30"/>
      <c r="V43" s="30"/>
    </row>
    <row r="44" spans="1:23" x14ac:dyDescent="0.25">
      <c r="A44" s="26">
        <v>43</v>
      </c>
      <c r="B44" s="30" t="s">
        <v>989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9"/>
        <v>15730</v>
      </c>
      <c r="O44" s="21">
        <f t="shared" si="10"/>
        <v>29481</v>
      </c>
      <c r="P44" s="109">
        <f>L44*2000</f>
        <v>26000</v>
      </c>
      <c r="Q44" s="14">
        <f t="shared" si="11"/>
        <v>279661</v>
      </c>
      <c r="R44" s="121" t="s">
        <v>94</v>
      </c>
      <c r="S44" s="121" t="s">
        <v>94</v>
      </c>
      <c r="T44" s="121" t="s">
        <v>94</v>
      </c>
      <c r="U44" s="30"/>
      <c r="V44" s="30"/>
    </row>
    <row r="45" spans="1:23" hidden="1" x14ac:dyDescent="0.25">
      <c r="A45" s="26">
        <v>44</v>
      </c>
      <c r="B45" s="30" t="s">
        <v>1048</v>
      </c>
      <c r="C45" s="26" t="s">
        <v>21</v>
      </c>
      <c r="D45" s="30" t="s">
        <v>1049</v>
      </c>
      <c r="E45" s="30" t="s">
        <v>505</v>
      </c>
      <c r="F45" s="114" t="s">
        <v>21</v>
      </c>
      <c r="G45" s="89" t="s">
        <v>171</v>
      </c>
      <c r="H45" s="87" t="s">
        <v>189</v>
      </c>
      <c r="I45" s="185">
        <v>44448</v>
      </c>
      <c r="J45" s="87">
        <v>8</v>
      </c>
      <c r="K45" s="87">
        <v>135</v>
      </c>
      <c r="L45" s="87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3">SUM(M45:P45)</f>
        <v>1414970</v>
      </c>
      <c r="R45" s="121">
        <v>1415000</v>
      </c>
      <c r="S45" s="128" t="s">
        <v>1007</v>
      </c>
      <c r="T45" s="121" t="s">
        <v>27</v>
      </c>
      <c r="U45" s="30"/>
      <c r="V45" s="30"/>
    </row>
    <row r="46" spans="1:23" x14ac:dyDescent="0.25">
      <c r="A46" s="26">
        <v>45</v>
      </c>
      <c r="B46" s="30" t="s">
        <v>990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9"/>
        <v>49610</v>
      </c>
      <c r="O46" s="21">
        <f t="shared" si="10"/>
        <v>86517</v>
      </c>
      <c r="P46" s="109">
        <f>L46*2000</f>
        <v>82000</v>
      </c>
      <c r="Q46" s="14">
        <f t="shared" si="11"/>
        <v>1090042</v>
      </c>
      <c r="R46" s="121" t="s">
        <v>94</v>
      </c>
      <c r="S46" s="121" t="s">
        <v>94</v>
      </c>
      <c r="T46" s="121" t="s">
        <v>94</v>
      </c>
      <c r="U46" s="30"/>
      <c r="V46" s="30"/>
    </row>
    <row r="47" spans="1:23" x14ac:dyDescent="0.25">
      <c r="A47" s="26">
        <v>46</v>
      </c>
      <c r="B47" s="30" t="s">
        <v>991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9"/>
        <v>58080</v>
      </c>
      <c r="O47" s="21">
        <f t="shared" si="10"/>
        <v>100776</v>
      </c>
      <c r="P47" s="109">
        <f>L47*2000</f>
        <v>96000</v>
      </c>
      <c r="Q47" s="14">
        <f t="shared" si="11"/>
        <v>1002306</v>
      </c>
      <c r="R47" s="121" t="s">
        <v>94</v>
      </c>
      <c r="S47" s="121" t="s">
        <v>94</v>
      </c>
      <c r="T47" s="121" t="s">
        <v>94</v>
      </c>
      <c r="U47" s="30"/>
      <c r="V47" s="30"/>
    </row>
    <row r="48" spans="1:23" x14ac:dyDescent="0.25">
      <c r="A48" s="26">
        <v>47</v>
      </c>
      <c r="B48" s="30" t="s">
        <v>992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9"/>
        <v>27830</v>
      </c>
      <c r="O48" s="21">
        <f t="shared" si="10"/>
        <v>49851</v>
      </c>
      <c r="P48" s="21">
        <f t="shared" si="12"/>
        <v>25300</v>
      </c>
      <c r="Q48" s="14">
        <f t="shared" si="11"/>
        <v>1013176</v>
      </c>
      <c r="R48" s="121" t="s">
        <v>94</v>
      </c>
      <c r="S48" s="121" t="s">
        <v>94</v>
      </c>
      <c r="T48" s="121" t="s">
        <v>94</v>
      </c>
      <c r="U48" s="30"/>
      <c r="V48" s="30"/>
    </row>
    <row r="49" spans="1:22" x14ac:dyDescent="0.25">
      <c r="A49" s="26">
        <v>48</v>
      </c>
      <c r="B49" s="30" t="s">
        <v>993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9"/>
        <v>105270</v>
      </c>
      <c r="O49" s="21">
        <f t="shared" si="10"/>
        <v>180219</v>
      </c>
      <c r="P49" s="109">
        <f>L49*2000</f>
        <v>174000</v>
      </c>
      <c r="Q49" s="14">
        <f t="shared" si="11"/>
        <v>1616139</v>
      </c>
      <c r="R49" s="121" t="s">
        <v>94</v>
      </c>
      <c r="S49" s="121" t="s">
        <v>94</v>
      </c>
      <c r="T49" s="121" t="s">
        <v>94</v>
      </c>
      <c r="U49" s="30"/>
      <c r="V49" s="30"/>
    </row>
    <row r="50" spans="1:22" x14ac:dyDescent="0.25">
      <c r="A50" s="26">
        <v>49</v>
      </c>
      <c r="B50" s="30" t="s">
        <v>994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9"/>
        <v>48400</v>
      </c>
      <c r="O50" s="21">
        <f t="shared" si="10"/>
        <v>84480</v>
      </c>
      <c r="P50" s="21">
        <f>L50*2100</f>
        <v>84000</v>
      </c>
      <c r="Q50" s="14">
        <f t="shared" si="11"/>
        <v>665130</v>
      </c>
      <c r="R50" s="121" t="s">
        <v>94</v>
      </c>
      <c r="S50" s="121" t="s">
        <v>94</v>
      </c>
      <c r="T50" s="121" t="s">
        <v>94</v>
      </c>
      <c r="U50" s="30"/>
      <c r="V50" s="30"/>
    </row>
    <row r="51" spans="1:22" x14ac:dyDescent="0.25">
      <c r="A51" s="26">
        <v>50</v>
      </c>
      <c r="B51" s="30" t="s">
        <v>995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1005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9"/>
        <v>72600</v>
      </c>
      <c r="O51" s="21">
        <f t="shared" si="10"/>
        <v>125220</v>
      </c>
      <c r="P51" s="109">
        <f>L51*2000</f>
        <v>120000</v>
      </c>
      <c r="Q51" s="14">
        <f t="shared" si="11"/>
        <v>887070</v>
      </c>
      <c r="R51" s="121" t="s">
        <v>94</v>
      </c>
      <c r="S51" s="121" t="s">
        <v>94</v>
      </c>
      <c r="T51" s="121" t="s">
        <v>94</v>
      </c>
      <c r="U51" s="30"/>
      <c r="V51" s="30"/>
    </row>
    <row r="52" spans="1:22" x14ac:dyDescent="0.25">
      <c r="A52" s="26">
        <v>51</v>
      </c>
      <c r="B52" s="30" t="s">
        <v>996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9"/>
        <v>85910</v>
      </c>
      <c r="O52" s="21">
        <f t="shared" si="10"/>
        <v>147627</v>
      </c>
      <c r="P52" s="109">
        <f>L52*2000</f>
        <v>142000</v>
      </c>
      <c r="Q52" s="14">
        <f t="shared" si="11"/>
        <v>1516237</v>
      </c>
      <c r="R52" s="121" t="s">
        <v>94</v>
      </c>
      <c r="S52" s="121" t="s">
        <v>94</v>
      </c>
      <c r="T52" s="121" t="s">
        <v>94</v>
      </c>
      <c r="U52" s="30"/>
      <c r="V52" s="30"/>
    </row>
    <row r="53" spans="1:22" hidden="1" x14ac:dyDescent="0.25">
      <c r="A53" s="26">
        <v>52</v>
      </c>
      <c r="B53" s="30" t="s">
        <v>997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9"/>
        <v>12100</v>
      </c>
      <c r="O53" s="21">
        <f t="shared" si="10"/>
        <v>23370</v>
      </c>
      <c r="P53" s="21">
        <f t="shared" si="12"/>
        <v>11000</v>
      </c>
      <c r="Q53" s="14">
        <f t="shared" si="11"/>
        <v>219720</v>
      </c>
      <c r="R53" s="121">
        <v>30413395</v>
      </c>
      <c r="S53" s="128" t="s">
        <v>1070</v>
      </c>
      <c r="T53" s="183" t="s">
        <v>27</v>
      </c>
      <c r="U53" s="30"/>
      <c r="V53" s="30"/>
    </row>
    <row r="54" spans="1:22" ht="15" customHeight="1" x14ac:dyDescent="0.25">
      <c r="A54" s="26">
        <v>53</v>
      </c>
      <c r="B54" s="30" t="s">
        <v>998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1006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9"/>
        <v>64130</v>
      </c>
      <c r="O54" s="21">
        <f t="shared" si="10"/>
        <v>110961</v>
      </c>
      <c r="P54" s="109">
        <f>L54*2000</f>
        <v>106000</v>
      </c>
      <c r="Q54" s="14">
        <f t="shared" si="11"/>
        <v>1251291</v>
      </c>
      <c r="R54" s="121" t="s">
        <v>94</v>
      </c>
      <c r="S54" s="121" t="s">
        <v>94</v>
      </c>
      <c r="T54" s="121" t="s">
        <v>94</v>
      </c>
      <c r="U54" s="30"/>
      <c r="V54" s="30"/>
    </row>
    <row r="55" spans="1:22" ht="15" customHeight="1" x14ac:dyDescent="0.25">
      <c r="A55" s="26">
        <v>54</v>
      </c>
      <c r="B55" s="30" t="s">
        <v>999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9"/>
        <v>12100</v>
      </c>
      <c r="O55" s="21">
        <f t="shared" si="10"/>
        <v>23370</v>
      </c>
      <c r="P55" s="109">
        <f>L55*2000</f>
        <v>20000</v>
      </c>
      <c r="Q55" s="14">
        <f t="shared" si="11"/>
        <v>406370</v>
      </c>
      <c r="R55" s="121" t="s">
        <v>94</v>
      </c>
      <c r="S55" s="121" t="s">
        <v>94</v>
      </c>
      <c r="T55" s="121" t="s">
        <v>94</v>
      </c>
      <c r="U55" s="30"/>
      <c r="V55" s="30"/>
    </row>
    <row r="56" spans="1:22" ht="15" customHeight="1" x14ac:dyDescent="0.25">
      <c r="A56" s="26">
        <v>55</v>
      </c>
      <c r="B56" s="30" t="s">
        <v>1008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1025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14">L56*1210</f>
        <v>24200</v>
      </c>
      <c r="O56" s="21">
        <f t="shared" ref="O56:O73" si="15">(L56*2037)+3000</f>
        <v>43740</v>
      </c>
      <c r="P56" s="21">
        <f t="shared" ref="P56:P67" si="16">L56*1100</f>
        <v>22000</v>
      </c>
      <c r="Q56" s="14">
        <f t="shared" ref="Q56:Q73" si="17">SUM(M56:P56)</f>
        <v>233490</v>
      </c>
      <c r="R56" s="121" t="s">
        <v>94</v>
      </c>
      <c r="S56" s="121" t="s">
        <v>94</v>
      </c>
      <c r="T56" s="121" t="s">
        <v>94</v>
      </c>
      <c r="U56" s="30"/>
      <c r="V56" s="30"/>
    </row>
    <row r="57" spans="1:22" hidden="1" x14ac:dyDescent="0.25">
      <c r="A57" s="26">
        <v>56</v>
      </c>
      <c r="B57" s="30" t="s">
        <v>1009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14"/>
        <v>12100</v>
      </c>
      <c r="O57" s="21">
        <f t="shared" si="15"/>
        <v>23370</v>
      </c>
      <c r="P57" s="21">
        <f t="shared" si="16"/>
        <v>11000</v>
      </c>
      <c r="Q57" s="14">
        <f t="shared" si="17"/>
        <v>298370</v>
      </c>
      <c r="R57" s="121">
        <v>30413395</v>
      </c>
      <c r="S57" s="128" t="s">
        <v>1070</v>
      </c>
      <c r="T57" s="183" t="s">
        <v>27</v>
      </c>
      <c r="U57" s="30"/>
      <c r="V57" s="30"/>
    </row>
    <row r="58" spans="1:22" x14ac:dyDescent="0.25">
      <c r="A58" s="26">
        <v>57</v>
      </c>
      <c r="B58" s="30" t="s">
        <v>1010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14"/>
        <v>31460</v>
      </c>
      <c r="O58" s="21">
        <f t="shared" si="15"/>
        <v>55962</v>
      </c>
      <c r="P58" s="109">
        <f>L58*2000</f>
        <v>52000</v>
      </c>
      <c r="Q58" s="14">
        <f t="shared" si="17"/>
        <v>559512</v>
      </c>
      <c r="R58" s="121" t="s">
        <v>94</v>
      </c>
      <c r="S58" s="121" t="s">
        <v>94</v>
      </c>
      <c r="T58" s="121" t="s">
        <v>94</v>
      </c>
      <c r="U58" s="30"/>
      <c r="V58" s="30"/>
    </row>
    <row r="59" spans="1:22" x14ac:dyDescent="0.25">
      <c r="A59" s="26">
        <v>58</v>
      </c>
      <c r="B59" s="30" t="s">
        <v>1011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14"/>
        <v>16940</v>
      </c>
      <c r="O59" s="21">
        <f t="shared" si="15"/>
        <v>31518</v>
      </c>
      <c r="P59" s="109">
        <f>L59*2000</f>
        <v>28000</v>
      </c>
      <c r="Q59" s="14">
        <f t="shared" si="17"/>
        <v>269508</v>
      </c>
      <c r="R59" s="121" t="s">
        <v>94</v>
      </c>
      <c r="S59" s="121" t="s">
        <v>94</v>
      </c>
      <c r="T59" s="121" t="s">
        <v>94</v>
      </c>
      <c r="U59" s="30"/>
      <c r="V59" s="30"/>
    </row>
    <row r="60" spans="1:22" hidden="1" x14ac:dyDescent="0.25">
      <c r="A60" s="26">
        <v>59</v>
      </c>
      <c r="B60" s="30" t="s">
        <v>1012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14"/>
        <v>273460</v>
      </c>
      <c r="O60" s="21">
        <f t="shared" si="15"/>
        <v>463362</v>
      </c>
      <c r="P60" s="21">
        <f t="shared" si="16"/>
        <v>248600</v>
      </c>
      <c r="Q60" s="14">
        <f t="shared" si="17"/>
        <v>8948872</v>
      </c>
      <c r="R60" s="215">
        <v>23739450</v>
      </c>
      <c r="S60" s="223" t="s">
        <v>1071</v>
      </c>
      <c r="T60" s="200" t="s">
        <v>27</v>
      </c>
      <c r="U60" s="206" t="s">
        <v>1069</v>
      </c>
      <c r="V60" s="30"/>
    </row>
    <row r="61" spans="1:22" hidden="1" x14ac:dyDescent="0.25">
      <c r="A61" s="26">
        <v>60</v>
      </c>
      <c r="B61" s="30" t="s">
        <v>1013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18">((L61*32000)+(L61*32000)*10%)+8250+((0*165))</f>
        <v>7998650</v>
      </c>
      <c r="N61" s="21">
        <f t="shared" si="14"/>
        <v>274670</v>
      </c>
      <c r="O61" s="21">
        <f t="shared" si="15"/>
        <v>465399</v>
      </c>
      <c r="P61" s="21">
        <f t="shared" si="16"/>
        <v>249700</v>
      </c>
      <c r="Q61" s="14">
        <f t="shared" si="17"/>
        <v>8988419</v>
      </c>
      <c r="R61" s="215"/>
      <c r="S61" s="224"/>
      <c r="T61" s="201"/>
      <c r="U61" s="207"/>
      <c r="V61" s="30"/>
    </row>
    <row r="62" spans="1:22" hidden="1" x14ac:dyDescent="0.25">
      <c r="A62" s="26">
        <v>61</v>
      </c>
      <c r="B62" s="30" t="s">
        <v>1014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18"/>
        <v>8033850</v>
      </c>
      <c r="N62" s="21">
        <f t="shared" si="14"/>
        <v>275880</v>
      </c>
      <c r="O62" s="21">
        <f t="shared" si="15"/>
        <v>467436</v>
      </c>
      <c r="P62" s="21">
        <f t="shared" si="16"/>
        <v>250800</v>
      </c>
      <c r="Q62" s="14">
        <f t="shared" si="17"/>
        <v>9027966</v>
      </c>
      <c r="R62" s="215"/>
      <c r="S62" s="224"/>
      <c r="T62" s="201"/>
      <c r="U62" s="207"/>
      <c r="V62" s="30"/>
    </row>
    <row r="63" spans="1:22" hidden="1" x14ac:dyDescent="0.25">
      <c r="A63" s="26">
        <v>62</v>
      </c>
      <c r="B63" s="30" t="s">
        <v>1015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18"/>
        <v>8350650</v>
      </c>
      <c r="N63" s="21">
        <f t="shared" si="14"/>
        <v>286770</v>
      </c>
      <c r="O63" s="21">
        <f t="shared" si="15"/>
        <v>485769</v>
      </c>
      <c r="P63" s="21">
        <f t="shared" si="16"/>
        <v>260700</v>
      </c>
      <c r="Q63" s="14">
        <f t="shared" si="17"/>
        <v>9383889</v>
      </c>
      <c r="R63" s="215">
        <v>30413395</v>
      </c>
      <c r="S63" s="224"/>
      <c r="T63" s="201"/>
      <c r="U63" s="207"/>
      <c r="V63" s="30"/>
    </row>
    <row r="64" spans="1:22" hidden="1" x14ac:dyDescent="0.25">
      <c r="A64" s="26">
        <v>63</v>
      </c>
      <c r="B64" s="30" t="s">
        <v>1016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18"/>
        <v>12328250</v>
      </c>
      <c r="N64" s="21">
        <f t="shared" si="14"/>
        <v>423500</v>
      </c>
      <c r="O64" s="21">
        <f t="shared" si="15"/>
        <v>715950</v>
      </c>
      <c r="P64" s="21">
        <f t="shared" si="16"/>
        <v>385000</v>
      </c>
      <c r="Q64" s="14">
        <f t="shared" si="17"/>
        <v>13852700</v>
      </c>
      <c r="R64" s="215"/>
      <c r="S64" s="224"/>
      <c r="T64" s="202"/>
      <c r="U64" s="208"/>
      <c r="V64" s="30"/>
    </row>
    <row r="65" spans="1:22" hidden="1" x14ac:dyDescent="0.25">
      <c r="A65" s="26">
        <v>64</v>
      </c>
      <c r="B65" s="30" t="s">
        <v>1017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14"/>
        <v>14520</v>
      </c>
      <c r="O65" s="21">
        <f t="shared" si="15"/>
        <v>27444</v>
      </c>
      <c r="P65" s="21">
        <f t="shared" si="16"/>
        <v>13200</v>
      </c>
      <c r="Q65" s="14">
        <f t="shared" si="17"/>
        <v>428394</v>
      </c>
      <c r="R65" s="121">
        <v>30413395</v>
      </c>
      <c r="S65" s="128" t="s">
        <v>1070</v>
      </c>
      <c r="T65" s="183" t="s">
        <v>27</v>
      </c>
      <c r="U65" s="30"/>
      <c r="V65" s="30"/>
    </row>
    <row r="66" spans="1:22" hidden="1" x14ac:dyDescent="0.25">
      <c r="A66" s="26">
        <v>65</v>
      </c>
      <c r="B66" s="30" t="s">
        <v>1018</v>
      </c>
      <c r="C66" s="26" t="s">
        <v>29</v>
      </c>
      <c r="D66" s="30" t="s">
        <v>1026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14"/>
        <v>60500</v>
      </c>
      <c r="O66" s="21">
        <f t="shared" si="15"/>
        <v>104850</v>
      </c>
      <c r="P66" s="21">
        <f>L66*2500</f>
        <v>125000</v>
      </c>
      <c r="Q66" s="14">
        <f t="shared" si="17"/>
        <v>3626100</v>
      </c>
      <c r="R66" s="121">
        <v>3626100</v>
      </c>
      <c r="S66" s="128" t="s">
        <v>1030</v>
      </c>
      <c r="T66" s="121" t="s">
        <v>27</v>
      </c>
      <c r="U66" s="30"/>
      <c r="V66" s="30"/>
    </row>
    <row r="67" spans="1:22" x14ac:dyDescent="0.25">
      <c r="A67" s="26">
        <v>66</v>
      </c>
      <c r="B67" s="30" t="s">
        <v>1019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14"/>
        <v>16940</v>
      </c>
      <c r="O67" s="21">
        <f t="shared" si="15"/>
        <v>31518</v>
      </c>
      <c r="P67" s="21">
        <f t="shared" si="16"/>
        <v>15400</v>
      </c>
      <c r="Q67" s="14">
        <f t="shared" si="17"/>
        <v>613418</v>
      </c>
      <c r="R67" s="121" t="s">
        <v>94</v>
      </c>
      <c r="S67" s="121" t="s">
        <v>94</v>
      </c>
      <c r="T67" s="121" t="s">
        <v>94</v>
      </c>
      <c r="U67" s="30"/>
      <c r="V67" s="30"/>
    </row>
    <row r="68" spans="1:22" x14ac:dyDescent="0.25">
      <c r="A68" s="26">
        <v>67</v>
      </c>
      <c r="B68" s="30" t="s">
        <v>1020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14"/>
        <v>38720</v>
      </c>
      <c r="O68" s="21">
        <f t="shared" si="15"/>
        <v>68184</v>
      </c>
      <c r="P68" s="109">
        <f>L68*2000</f>
        <v>64000</v>
      </c>
      <c r="Q68" s="14">
        <f t="shared" si="17"/>
        <v>1023954</v>
      </c>
      <c r="R68" s="121" t="s">
        <v>94</v>
      </c>
      <c r="S68" s="121" t="s">
        <v>94</v>
      </c>
      <c r="T68" s="121" t="s">
        <v>94</v>
      </c>
      <c r="U68" s="30"/>
      <c r="V68" s="30"/>
    </row>
    <row r="69" spans="1:22" x14ac:dyDescent="0.25">
      <c r="A69" s="26">
        <v>68</v>
      </c>
      <c r="B69" s="30" t="s">
        <v>1021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1000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14"/>
        <v>30250</v>
      </c>
      <c r="O69" s="21">
        <f t="shared" si="15"/>
        <v>53925</v>
      </c>
      <c r="P69" s="109">
        <f>L69*2000</f>
        <v>50000</v>
      </c>
      <c r="Q69" s="14">
        <f t="shared" si="17"/>
        <v>1283675</v>
      </c>
      <c r="R69" s="121" t="s">
        <v>94</v>
      </c>
      <c r="S69" s="121" t="s">
        <v>94</v>
      </c>
      <c r="T69" s="121" t="s">
        <v>94</v>
      </c>
      <c r="U69" s="30"/>
      <c r="V69" s="30"/>
    </row>
    <row r="70" spans="1:22" x14ac:dyDescent="0.25">
      <c r="A70" s="26">
        <v>69</v>
      </c>
      <c r="B70" s="30" t="s">
        <v>1022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14"/>
        <v>12100</v>
      </c>
      <c r="O70" s="21">
        <f t="shared" si="15"/>
        <v>23370</v>
      </c>
      <c r="P70" s="109">
        <f>L70*2000</f>
        <v>20000</v>
      </c>
      <c r="Q70" s="14">
        <f t="shared" si="17"/>
        <v>520220</v>
      </c>
      <c r="R70" s="121" t="s">
        <v>94</v>
      </c>
      <c r="S70" s="121" t="s">
        <v>94</v>
      </c>
      <c r="T70" s="121" t="s">
        <v>94</v>
      </c>
      <c r="U70" s="30"/>
      <c r="V70" s="30"/>
    </row>
    <row r="71" spans="1:22" x14ac:dyDescent="0.25">
      <c r="A71" s="26">
        <v>70</v>
      </c>
      <c r="B71" s="30" t="s">
        <v>1023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14"/>
        <v>66550</v>
      </c>
      <c r="O71" s="21">
        <f t="shared" si="15"/>
        <v>115035</v>
      </c>
      <c r="P71" s="109">
        <f>L71*2100</f>
        <v>115500</v>
      </c>
      <c r="Q71" s="14">
        <f t="shared" si="17"/>
        <v>1212835</v>
      </c>
      <c r="R71" s="121" t="s">
        <v>94</v>
      </c>
      <c r="S71" s="121" t="s">
        <v>94</v>
      </c>
      <c r="T71" s="121" t="s">
        <v>94</v>
      </c>
      <c r="U71" s="30"/>
      <c r="V71" s="30"/>
    </row>
    <row r="72" spans="1:22" hidden="1" x14ac:dyDescent="0.25">
      <c r="A72" s="26">
        <v>71</v>
      </c>
      <c r="B72" s="30" t="s">
        <v>1050</v>
      </c>
      <c r="C72" s="26" t="s">
        <v>21</v>
      </c>
      <c r="D72" s="30" t="s">
        <v>1051</v>
      </c>
      <c r="E72" s="87" t="s">
        <v>23</v>
      </c>
      <c r="F72" s="30" t="s">
        <v>21</v>
      </c>
      <c r="G72" s="30" t="s">
        <v>621</v>
      </c>
      <c r="H72" s="30" t="s">
        <v>1052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17"/>
        <v>683522</v>
      </c>
      <c r="R72" s="121">
        <v>683522</v>
      </c>
      <c r="S72" s="128" t="s">
        <v>1068</v>
      </c>
      <c r="T72" s="121" t="s">
        <v>27</v>
      </c>
      <c r="U72" s="30"/>
      <c r="V72" s="30"/>
    </row>
    <row r="73" spans="1:22" x14ac:dyDescent="0.25">
      <c r="A73" s="26">
        <v>72</v>
      </c>
      <c r="B73" s="30" t="s">
        <v>1024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14"/>
        <v>37510</v>
      </c>
      <c r="O73" s="21">
        <f t="shared" si="15"/>
        <v>66147</v>
      </c>
      <c r="P73" s="109">
        <f>L73*2000</f>
        <v>62000</v>
      </c>
      <c r="Q73" s="14">
        <f t="shared" si="17"/>
        <v>1236122</v>
      </c>
      <c r="R73" s="121" t="s">
        <v>94</v>
      </c>
      <c r="S73" s="121" t="s">
        <v>94</v>
      </c>
      <c r="T73" s="121" t="s">
        <v>94</v>
      </c>
      <c r="U73" s="30"/>
      <c r="V73" s="30"/>
    </row>
    <row r="74" spans="1:22" x14ac:dyDescent="0.25">
      <c r="A74" s="26">
        <v>73</v>
      </c>
      <c r="B74" s="30" t="s">
        <v>1031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19">L74*1210</f>
        <v>31460</v>
      </c>
      <c r="O74" s="21">
        <f t="shared" ref="O74:O85" si="20">(L74*2037)+3000</f>
        <v>55962</v>
      </c>
      <c r="P74" s="109">
        <f>L74*2000</f>
        <v>52000</v>
      </c>
      <c r="Q74" s="14">
        <f t="shared" ref="Q74:Q85" si="21">SUM(M74:P74)</f>
        <v>781162</v>
      </c>
      <c r="R74" s="121" t="s">
        <v>94</v>
      </c>
      <c r="S74" s="121" t="s">
        <v>94</v>
      </c>
      <c r="T74" s="121" t="s">
        <v>94</v>
      </c>
      <c r="U74" s="30"/>
      <c r="V74" s="30"/>
    </row>
    <row r="75" spans="1:22" hidden="1" x14ac:dyDescent="0.25">
      <c r="A75" s="26">
        <v>74</v>
      </c>
      <c r="B75" s="30" t="s">
        <v>1032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19"/>
        <v>14520</v>
      </c>
      <c r="O75" s="21">
        <f t="shared" si="20"/>
        <v>27444</v>
      </c>
      <c r="P75" s="21">
        <f t="shared" ref="P75:P83" si="22">L75*1100</f>
        <v>13200</v>
      </c>
      <c r="Q75" s="14">
        <f t="shared" si="21"/>
        <v>355794</v>
      </c>
      <c r="R75" s="121">
        <v>30413395</v>
      </c>
      <c r="S75" s="128" t="s">
        <v>1070</v>
      </c>
      <c r="T75" s="183" t="s">
        <v>27</v>
      </c>
      <c r="U75" s="30"/>
      <c r="V75" s="30"/>
    </row>
    <row r="76" spans="1:22" x14ac:dyDescent="0.25">
      <c r="A76" s="26">
        <v>75</v>
      </c>
      <c r="B76" s="30" t="s">
        <v>1033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23">((L76*31000)+(L76*31000)*10%)+8250+((L76*165))</f>
        <v>693550</v>
      </c>
      <c r="N76" s="21">
        <f t="shared" si="19"/>
        <v>24200</v>
      </c>
      <c r="O76" s="21">
        <f t="shared" si="20"/>
        <v>43740</v>
      </c>
      <c r="P76" s="109">
        <f>L76*2000</f>
        <v>40000</v>
      </c>
      <c r="Q76" s="14">
        <f t="shared" si="21"/>
        <v>801490</v>
      </c>
      <c r="R76" s="121" t="s">
        <v>94</v>
      </c>
      <c r="S76" s="121" t="s">
        <v>94</v>
      </c>
      <c r="T76" s="121" t="s">
        <v>94</v>
      </c>
      <c r="U76" s="30"/>
      <c r="V76" s="30"/>
    </row>
    <row r="77" spans="1:22" x14ac:dyDescent="0.25">
      <c r="A77" s="26">
        <v>76</v>
      </c>
      <c r="B77" s="30" t="s">
        <v>1034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1005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19"/>
        <v>16940</v>
      </c>
      <c r="O77" s="21">
        <f t="shared" si="20"/>
        <v>31518</v>
      </c>
      <c r="P77" s="109">
        <f>L77*2000</f>
        <v>28000</v>
      </c>
      <c r="Q77" s="14">
        <f t="shared" si="21"/>
        <v>215608</v>
      </c>
      <c r="R77" s="121" t="s">
        <v>94</v>
      </c>
      <c r="S77" s="121" t="s">
        <v>94</v>
      </c>
      <c r="T77" s="121" t="s">
        <v>94</v>
      </c>
      <c r="U77" s="30"/>
      <c r="V77" s="30"/>
    </row>
    <row r="78" spans="1:22" x14ac:dyDescent="0.25">
      <c r="A78" s="26">
        <v>77</v>
      </c>
      <c r="B78" s="30" t="s">
        <v>1035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1005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19"/>
        <v>143990</v>
      </c>
      <c r="O78" s="21">
        <f t="shared" si="20"/>
        <v>245403</v>
      </c>
      <c r="P78" s="109">
        <f>L78*2100</f>
        <v>249900</v>
      </c>
      <c r="Q78" s="14">
        <f t="shared" si="21"/>
        <v>1760193</v>
      </c>
      <c r="R78" s="121" t="s">
        <v>94</v>
      </c>
      <c r="S78" s="121" t="s">
        <v>94</v>
      </c>
      <c r="T78" s="121" t="s">
        <v>94</v>
      </c>
      <c r="U78" s="30"/>
      <c r="V78" s="30"/>
    </row>
    <row r="79" spans="1:22" x14ac:dyDescent="0.25">
      <c r="A79" s="26">
        <v>78</v>
      </c>
      <c r="B79" s="30" t="s">
        <v>1036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19"/>
        <v>14520</v>
      </c>
      <c r="O79" s="21">
        <f t="shared" si="20"/>
        <v>27444</v>
      </c>
      <c r="P79" s="109">
        <f>L79*2000</f>
        <v>24000</v>
      </c>
      <c r="Q79" s="14">
        <f t="shared" si="21"/>
        <v>212814</v>
      </c>
      <c r="R79" s="121" t="s">
        <v>94</v>
      </c>
      <c r="S79" s="121" t="s">
        <v>94</v>
      </c>
      <c r="T79" s="121" t="s">
        <v>94</v>
      </c>
      <c r="U79" s="30"/>
      <c r="V79" s="30"/>
    </row>
    <row r="80" spans="1:22" x14ac:dyDescent="0.25">
      <c r="A80" s="26">
        <v>79</v>
      </c>
      <c r="B80" s="30" t="s">
        <v>1037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19"/>
        <v>146410</v>
      </c>
      <c r="O80" s="21">
        <f t="shared" si="20"/>
        <v>249477</v>
      </c>
      <c r="P80" s="109">
        <f>L80*2100</f>
        <v>254100</v>
      </c>
      <c r="Q80" s="14">
        <f t="shared" si="21"/>
        <v>2055787</v>
      </c>
      <c r="R80" s="121" t="s">
        <v>94</v>
      </c>
      <c r="S80" s="121" t="s">
        <v>94</v>
      </c>
      <c r="T80" s="121" t="s">
        <v>94</v>
      </c>
      <c r="U80" s="30"/>
      <c r="V80" s="30"/>
    </row>
    <row r="81" spans="1:22" x14ac:dyDescent="0.25">
      <c r="A81" s="26">
        <v>80</v>
      </c>
      <c r="B81" s="30" t="s">
        <v>1038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1000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19"/>
        <v>13310</v>
      </c>
      <c r="O81" s="21">
        <f t="shared" si="20"/>
        <v>25407</v>
      </c>
      <c r="P81" s="109">
        <f>L81*2000</f>
        <v>22000</v>
      </c>
      <c r="Q81" s="14">
        <f t="shared" si="21"/>
        <v>572932</v>
      </c>
      <c r="R81" s="121" t="s">
        <v>94</v>
      </c>
      <c r="S81" s="121" t="s">
        <v>94</v>
      </c>
      <c r="T81" s="121" t="s">
        <v>94</v>
      </c>
      <c r="U81" s="30"/>
      <c r="V81" s="30"/>
    </row>
    <row r="82" spans="1:22" hidden="1" x14ac:dyDescent="0.25">
      <c r="A82" s="26">
        <v>81</v>
      </c>
      <c r="B82" s="30" t="s">
        <v>1039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19"/>
        <v>15730</v>
      </c>
      <c r="O82" s="21">
        <f t="shared" si="20"/>
        <v>29481</v>
      </c>
      <c r="P82" s="21">
        <f t="shared" si="22"/>
        <v>14300</v>
      </c>
      <c r="Q82" s="14">
        <f t="shared" si="21"/>
        <v>577556</v>
      </c>
      <c r="R82" s="121">
        <v>30413395</v>
      </c>
      <c r="S82" s="128" t="s">
        <v>1070</v>
      </c>
      <c r="T82" s="183" t="s">
        <v>27</v>
      </c>
      <c r="U82" s="30"/>
      <c r="V82" s="30"/>
    </row>
    <row r="83" spans="1:22" hidden="1" x14ac:dyDescent="0.25">
      <c r="A83" s="26">
        <v>82</v>
      </c>
      <c r="B83" s="30" t="s">
        <v>1040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19"/>
        <v>16940</v>
      </c>
      <c r="O83" s="21">
        <f t="shared" si="20"/>
        <v>31518</v>
      </c>
      <c r="P83" s="21">
        <f t="shared" si="22"/>
        <v>15400</v>
      </c>
      <c r="Q83" s="14">
        <f t="shared" si="21"/>
        <v>497918</v>
      </c>
      <c r="R83" s="121">
        <v>30413395</v>
      </c>
      <c r="S83" s="128" t="s">
        <v>1070</v>
      </c>
      <c r="T83" s="183" t="s">
        <v>27</v>
      </c>
      <c r="U83" s="30"/>
      <c r="V83" s="30"/>
    </row>
    <row r="84" spans="1:22" x14ac:dyDescent="0.25">
      <c r="A84" s="26">
        <v>83</v>
      </c>
      <c r="B84" s="30" t="s">
        <v>1041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19"/>
        <v>148830</v>
      </c>
      <c r="O84" s="21">
        <f t="shared" si="20"/>
        <v>253551</v>
      </c>
      <c r="P84" s="109">
        <f>L84*2000</f>
        <v>246000</v>
      </c>
      <c r="Q84" s="14">
        <f t="shared" si="21"/>
        <v>2550831</v>
      </c>
      <c r="R84" s="121" t="s">
        <v>94</v>
      </c>
      <c r="S84" s="121" t="s">
        <v>94</v>
      </c>
      <c r="T84" s="121" t="s">
        <v>94</v>
      </c>
      <c r="U84" s="30"/>
      <c r="V84" s="30"/>
    </row>
    <row r="85" spans="1:22" x14ac:dyDescent="0.25">
      <c r="A85" s="26">
        <v>84</v>
      </c>
      <c r="B85" s="30" t="s">
        <v>1042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19"/>
        <v>196020</v>
      </c>
      <c r="O85" s="21">
        <f t="shared" si="20"/>
        <v>332994</v>
      </c>
      <c r="P85" s="109">
        <f>L85*2000</f>
        <v>324000</v>
      </c>
      <c r="Q85" s="14">
        <f t="shared" si="21"/>
        <v>3356064</v>
      </c>
      <c r="R85" s="121" t="s">
        <v>94</v>
      </c>
      <c r="S85" s="121" t="s">
        <v>94</v>
      </c>
      <c r="T85" s="121" t="s">
        <v>94</v>
      </c>
      <c r="U85" s="30"/>
      <c r="V85" s="30"/>
    </row>
    <row r="86" spans="1:22" x14ac:dyDescent="0.25">
      <c r="A86" s="26">
        <v>85</v>
      </c>
      <c r="B86" s="30" t="s">
        <v>1053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1005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24">L86*1210</f>
        <v>60500</v>
      </c>
      <c r="O86" s="21">
        <f t="shared" ref="O86:O97" si="25">(L86*2037)+3000</f>
        <v>104850</v>
      </c>
      <c r="P86" s="109">
        <f>L86*2000</f>
        <v>100000</v>
      </c>
      <c r="Q86" s="14">
        <f t="shared" ref="Q86:Q98" si="26">SUM(M86:P86)</f>
        <v>741100</v>
      </c>
      <c r="R86" s="121" t="s">
        <v>94</v>
      </c>
      <c r="S86" s="121" t="s">
        <v>94</v>
      </c>
      <c r="T86" s="121" t="s">
        <v>94</v>
      </c>
      <c r="U86" s="30"/>
    </row>
    <row r="87" spans="1:22" x14ac:dyDescent="0.25">
      <c r="A87" s="26">
        <v>86</v>
      </c>
      <c r="B87" s="30" t="s">
        <v>1054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24"/>
        <v>108900</v>
      </c>
      <c r="O87" s="21">
        <f t="shared" si="25"/>
        <v>186330</v>
      </c>
      <c r="P87" s="109">
        <f>L87*2000</f>
        <v>180000</v>
      </c>
      <c r="Q87" s="14">
        <f t="shared" si="26"/>
        <v>2379330</v>
      </c>
      <c r="R87" s="121" t="s">
        <v>94</v>
      </c>
      <c r="S87" s="121" t="s">
        <v>94</v>
      </c>
      <c r="T87" s="121" t="s">
        <v>94</v>
      </c>
      <c r="U87" s="30"/>
    </row>
    <row r="88" spans="1:22" x14ac:dyDescent="0.25">
      <c r="A88" s="26">
        <v>87</v>
      </c>
      <c r="B88" s="30" t="s">
        <v>1055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24"/>
        <v>25410</v>
      </c>
      <c r="O88" s="21">
        <f t="shared" si="25"/>
        <v>45777</v>
      </c>
      <c r="P88" s="109">
        <f>L88*2000</f>
        <v>42000</v>
      </c>
      <c r="Q88" s="14">
        <f t="shared" si="26"/>
        <v>837537</v>
      </c>
      <c r="R88" s="121" t="s">
        <v>94</v>
      </c>
      <c r="S88" s="121" t="s">
        <v>94</v>
      </c>
      <c r="T88" s="121" t="s">
        <v>94</v>
      </c>
      <c r="U88" s="30"/>
    </row>
    <row r="89" spans="1:22" x14ac:dyDescent="0.25">
      <c r="A89" s="26">
        <v>88</v>
      </c>
      <c r="B89" s="30" t="s">
        <v>1056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1065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24"/>
        <v>73810</v>
      </c>
      <c r="O89" s="21">
        <f t="shared" si="25"/>
        <v>127257</v>
      </c>
      <c r="P89" s="109">
        <f>L89*2100</f>
        <v>128100</v>
      </c>
      <c r="Q89" s="14">
        <f t="shared" si="26"/>
        <v>1303657</v>
      </c>
      <c r="R89" s="121" t="s">
        <v>94</v>
      </c>
      <c r="S89" s="121" t="s">
        <v>94</v>
      </c>
      <c r="T89" s="121" t="s">
        <v>94</v>
      </c>
      <c r="U89" s="30"/>
    </row>
    <row r="90" spans="1:22" x14ac:dyDescent="0.25">
      <c r="A90" s="26">
        <v>89</v>
      </c>
      <c r="B90" s="30" t="s">
        <v>1057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24"/>
        <v>101640</v>
      </c>
      <c r="O90" s="21">
        <f t="shared" si="25"/>
        <v>174108</v>
      </c>
      <c r="P90" s="109">
        <f>L90*2100</f>
        <v>176400</v>
      </c>
      <c r="Q90" s="14">
        <f t="shared" si="26"/>
        <v>1569198</v>
      </c>
      <c r="R90" s="121" t="s">
        <v>94</v>
      </c>
      <c r="S90" s="121" t="s">
        <v>94</v>
      </c>
      <c r="T90" s="121" t="s">
        <v>94</v>
      </c>
      <c r="U90" s="30"/>
    </row>
    <row r="91" spans="1:22" x14ac:dyDescent="0.25">
      <c r="A91" s="26">
        <v>90</v>
      </c>
      <c r="B91" s="30" t="s">
        <v>1058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27">((L91*14000)+(L91*14000)*10%)+8250+((0*165))</f>
        <v>1317250</v>
      </c>
      <c r="N91" s="21">
        <f t="shared" si="24"/>
        <v>102850</v>
      </c>
      <c r="O91" s="21">
        <f t="shared" si="25"/>
        <v>176145</v>
      </c>
      <c r="P91" s="109">
        <f>L91*2100</f>
        <v>178500</v>
      </c>
      <c r="Q91" s="14">
        <f t="shared" si="26"/>
        <v>1774745</v>
      </c>
      <c r="R91" s="121" t="s">
        <v>94</v>
      </c>
      <c r="S91" s="121" t="s">
        <v>94</v>
      </c>
      <c r="T91" s="121" t="s">
        <v>94</v>
      </c>
      <c r="U91" s="30"/>
    </row>
    <row r="92" spans="1:22" x14ac:dyDescent="0.25">
      <c r="A92" s="26">
        <v>91</v>
      </c>
      <c r="B92" s="30" t="s">
        <v>1059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1006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24"/>
        <v>75020</v>
      </c>
      <c r="O92" s="21">
        <f t="shared" si="25"/>
        <v>129294</v>
      </c>
      <c r="P92" s="109">
        <f>L92*2000</f>
        <v>124000</v>
      </c>
      <c r="Q92" s="14">
        <f t="shared" si="26"/>
        <v>1461864</v>
      </c>
      <c r="R92" s="121" t="s">
        <v>94</v>
      </c>
      <c r="S92" s="121" t="s">
        <v>94</v>
      </c>
      <c r="T92" s="121" t="s">
        <v>94</v>
      </c>
      <c r="U92" s="30"/>
    </row>
    <row r="93" spans="1:22" x14ac:dyDescent="0.25">
      <c r="A93" s="26">
        <v>92</v>
      </c>
      <c r="B93" s="30" t="s">
        <v>1060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24"/>
        <v>14520</v>
      </c>
      <c r="O93" s="21">
        <f t="shared" si="25"/>
        <v>27444</v>
      </c>
      <c r="P93" s="109">
        <f>L93*2000</f>
        <v>24000</v>
      </c>
      <c r="Q93" s="14">
        <f t="shared" si="26"/>
        <v>219414</v>
      </c>
      <c r="R93" s="121" t="s">
        <v>94</v>
      </c>
      <c r="S93" s="121" t="s">
        <v>94</v>
      </c>
      <c r="T93" s="121" t="s">
        <v>94</v>
      </c>
      <c r="U93" s="30"/>
    </row>
    <row r="94" spans="1:22" x14ac:dyDescent="0.25">
      <c r="A94" s="26">
        <v>93</v>
      </c>
      <c r="B94" s="30" t="s">
        <v>1061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1001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27"/>
        <v>547250</v>
      </c>
      <c r="N94" s="21">
        <f t="shared" si="24"/>
        <v>42350</v>
      </c>
      <c r="O94" s="21">
        <f t="shared" si="25"/>
        <v>74295</v>
      </c>
      <c r="P94" s="109">
        <f>L94*2000</f>
        <v>70000</v>
      </c>
      <c r="Q94" s="14">
        <f t="shared" si="26"/>
        <v>733895</v>
      </c>
      <c r="R94" s="121" t="s">
        <v>94</v>
      </c>
      <c r="S94" s="121" t="s">
        <v>94</v>
      </c>
      <c r="T94" s="121" t="s">
        <v>94</v>
      </c>
      <c r="U94" s="30"/>
    </row>
    <row r="95" spans="1:22" hidden="1" x14ac:dyDescent="0.25">
      <c r="A95" s="26">
        <v>94</v>
      </c>
      <c r="B95" s="30" t="s">
        <v>1062</v>
      </c>
      <c r="C95" s="26" t="s">
        <v>29</v>
      </c>
      <c r="D95" s="30" t="s">
        <v>1066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27"/>
        <v>362450</v>
      </c>
      <c r="N95" s="21">
        <f t="shared" si="24"/>
        <v>27830</v>
      </c>
      <c r="O95" s="21">
        <f t="shared" si="25"/>
        <v>49851</v>
      </c>
      <c r="P95" s="21">
        <f>L95*2100</f>
        <v>48300</v>
      </c>
      <c r="Q95" s="14">
        <f t="shared" si="26"/>
        <v>488431</v>
      </c>
      <c r="R95" s="121">
        <v>488431</v>
      </c>
      <c r="S95" s="128" t="s">
        <v>1070</v>
      </c>
      <c r="T95" s="121" t="s">
        <v>27</v>
      </c>
      <c r="U95" s="30"/>
    </row>
    <row r="96" spans="1:22" x14ac:dyDescent="0.25">
      <c r="A96" s="26">
        <v>95</v>
      </c>
      <c r="B96" s="30" t="s">
        <v>1063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24"/>
        <v>44770</v>
      </c>
      <c r="O96" s="21">
        <f t="shared" si="25"/>
        <v>78369</v>
      </c>
      <c r="P96" s="21">
        <f>L96*3000</f>
        <v>111000</v>
      </c>
      <c r="Q96" s="14">
        <f t="shared" si="26"/>
        <v>2419839</v>
      </c>
      <c r="R96" s="121" t="s">
        <v>94</v>
      </c>
      <c r="S96" s="121" t="s">
        <v>94</v>
      </c>
      <c r="T96" s="121" t="s">
        <v>94</v>
      </c>
      <c r="U96" s="30"/>
    </row>
    <row r="97" spans="1:21" x14ac:dyDescent="0.25">
      <c r="A97" s="26">
        <v>96</v>
      </c>
      <c r="B97" s="87" t="s">
        <v>1064</v>
      </c>
      <c r="C97" s="184" t="s">
        <v>29</v>
      </c>
      <c r="D97" s="87" t="s">
        <v>815</v>
      </c>
      <c r="E97" s="87" t="s">
        <v>23</v>
      </c>
      <c r="F97" s="87" t="s">
        <v>29</v>
      </c>
      <c r="G97" s="87" t="s">
        <v>231</v>
      </c>
      <c r="H97" s="87" t="s">
        <v>583</v>
      </c>
      <c r="I97" s="119">
        <v>44454</v>
      </c>
      <c r="J97" s="87">
        <v>2</v>
      </c>
      <c r="K97" s="87">
        <v>6</v>
      </c>
      <c r="L97" s="87">
        <v>10</v>
      </c>
      <c r="M97" s="108">
        <f>((L97*24000)+(L97*24000)*10%)+8250+((0*165))</f>
        <v>272250</v>
      </c>
      <c r="N97" s="109">
        <f t="shared" si="24"/>
        <v>12100</v>
      </c>
      <c r="O97" s="109">
        <f t="shared" si="25"/>
        <v>23370</v>
      </c>
      <c r="P97" s="109">
        <f>L97*2000</f>
        <v>20000</v>
      </c>
      <c r="Q97" s="110">
        <f t="shared" si="26"/>
        <v>327720</v>
      </c>
      <c r="R97" s="121" t="s">
        <v>94</v>
      </c>
      <c r="S97" s="121" t="s">
        <v>94</v>
      </c>
      <c r="T97" s="121" t="s">
        <v>94</v>
      </c>
      <c r="U97" s="87"/>
    </row>
    <row r="98" spans="1:21" hidden="1" x14ac:dyDescent="0.25">
      <c r="A98" s="26">
        <v>97</v>
      </c>
      <c r="B98" s="30" t="s">
        <v>1067</v>
      </c>
      <c r="C98" s="26" t="s">
        <v>21</v>
      </c>
      <c r="D98" s="30" t="s">
        <v>1049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26"/>
        <v>439130</v>
      </c>
      <c r="R98" s="121">
        <v>440000</v>
      </c>
      <c r="S98" s="128" t="s">
        <v>1070</v>
      </c>
      <c r="T98" s="121" t="s">
        <v>27</v>
      </c>
      <c r="U98" s="30"/>
    </row>
    <row r="99" spans="1:21" x14ac:dyDescent="0.25">
      <c r="A99" s="26">
        <v>99</v>
      </c>
      <c r="B99" s="30" t="s">
        <v>1077</v>
      </c>
      <c r="C99" s="18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1001</v>
      </c>
      <c r="I99" s="36">
        <v>44454</v>
      </c>
      <c r="J99" s="30">
        <v>3</v>
      </c>
      <c r="K99" s="30">
        <v>17</v>
      </c>
      <c r="L99" s="30">
        <v>17</v>
      </c>
      <c r="M99" s="108">
        <f>((L99*14000)+(L99*14000)*10%)+8250+((0*165))</f>
        <v>270050</v>
      </c>
      <c r="N99" s="109">
        <f t="shared" ref="N99:N121" si="28">L99*1210</f>
        <v>20570</v>
      </c>
      <c r="O99" s="109">
        <f t="shared" ref="O99:O121" si="29">(L99*2037)+3000</f>
        <v>37629</v>
      </c>
      <c r="P99" s="109">
        <f t="shared" ref="P99:P107" si="30">L99*2000</f>
        <v>34000</v>
      </c>
      <c r="Q99" s="110">
        <f t="shared" ref="Q99:Q121" si="31">SUM(M99:P99)</f>
        <v>362249</v>
      </c>
      <c r="R99" s="121" t="s">
        <v>94</v>
      </c>
      <c r="S99" s="121" t="s">
        <v>94</v>
      </c>
      <c r="T99" s="121" t="s">
        <v>94</v>
      </c>
      <c r="U99" s="87"/>
    </row>
    <row r="100" spans="1:21" x14ac:dyDescent="0.25">
      <c r="A100" s="26">
        <v>100</v>
      </c>
      <c r="B100" s="30" t="s">
        <v>1078</v>
      </c>
      <c r="C100" s="18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108">
        <f>((L100*14000)+(L100*14000)*10%)+8250+((0*165))</f>
        <v>162250</v>
      </c>
      <c r="N100" s="109">
        <f t="shared" si="28"/>
        <v>12100</v>
      </c>
      <c r="O100" s="109">
        <f t="shared" si="29"/>
        <v>23370</v>
      </c>
      <c r="P100" s="109">
        <f t="shared" si="30"/>
        <v>20000</v>
      </c>
      <c r="Q100" s="110">
        <f t="shared" si="31"/>
        <v>217720</v>
      </c>
      <c r="R100" s="121" t="s">
        <v>94</v>
      </c>
      <c r="S100" s="121" t="s">
        <v>94</v>
      </c>
      <c r="T100" s="121" t="s">
        <v>94</v>
      </c>
      <c r="U100" s="87"/>
    </row>
    <row r="101" spans="1:21" x14ac:dyDescent="0.25">
      <c r="A101" s="26">
        <v>101</v>
      </c>
      <c r="B101" s="30" t="s">
        <v>1079</v>
      </c>
      <c r="C101" s="18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108">
        <f>((L101*22000)+(L101*22000)*10%)+8250+((L101*165))</f>
        <v>1470150</v>
      </c>
      <c r="N101" s="109">
        <f t="shared" si="28"/>
        <v>72600</v>
      </c>
      <c r="O101" s="109">
        <f t="shared" si="29"/>
        <v>125220</v>
      </c>
      <c r="P101" s="109">
        <f t="shared" si="30"/>
        <v>120000</v>
      </c>
      <c r="Q101" s="110">
        <f t="shared" si="31"/>
        <v>1787970</v>
      </c>
      <c r="R101" s="121" t="s">
        <v>94</v>
      </c>
      <c r="S101" s="121" t="s">
        <v>94</v>
      </c>
      <c r="T101" s="121" t="s">
        <v>94</v>
      </c>
      <c r="U101" s="87"/>
    </row>
    <row r="102" spans="1:21" x14ac:dyDescent="0.25">
      <c r="A102" s="26">
        <v>102</v>
      </c>
      <c r="B102" s="30" t="s">
        <v>1080</v>
      </c>
      <c r="C102" s="18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1000</v>
      </c>
      <c r="I102" s="36">
        <v>44454</v>
      </c>
      <c r="J102" s="30">
        <v>2</v>
      </c>
      <c r="K102" s="30">
        <v>18</v>
      </c>
      <c r="L102" s="30">
        <v>18</v>
      </c>
      <c r="M102" s="108">
        <f>((L102*41500)+(L102*41500)*10%)+8250+((L102*165))</f>
        <v>832920</v>
      </c>
      <c r="N102" s="109">
        <f t="shared" si="28"/>
        <v>21780</v>
      </c>
      <c r="O102" s="109">
        <f t="shared" si="29"/>
        <v>39666</v>
      </c>
      <c r="P102" s="109">
        <f t="shared" si="30"/>
        <v>36000</v>
      </c>
      <c r="Q102" s="110">
        <f t="shared" si="31"/>
        <v>930366</v>
      </c>
      <c r="R102" s="121" t="s">
        <v>94</v>
      </c>
      <c r="S102" s="121" t="s">
        <v>94</v>
      </c>
      <c r="T102" s="121" t="s">
        <v>94</v>
      </c>
      <c r="U102" s="87"/>
    </row>
    <row r="103" spans="1:21" x14ac:dyDescent="0.25">
      <c r="A103" s="26">
        <v>103</v>
      </c>
      <c r="B103" s="30" t="s">
        <v>1081</v>
      </c>
      <c r="C103" s="18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108">
        <f>((L103*19000)+(L103*19000)*10%)+8250+((L103*165))</f>
        <v>1503865</v>
      </c>
      <c r="N103" s="109">
        <f t="shared" si="28"/>
        <v>85910</v>
      </c>
      <c r="O103" s="109">
        <f t="shared" si="29"/>
        <v>147627</v>
      </c>
      <c r="P103" s="109">
        <f t="shared" si="30"/>
        <v>142000</v>
      </c>
      <c r="Q103" s="110">
        <f t="shared" si="31"/>
        <v>1879402</v>
      </c>
      <c r="R103" s="121" t="s">
        <v>94</v>
      </c>
      <c r="S103" s="121" t="s">
        <v>94</v>
      </c>
      <c r="T103" s="121" t="s">
        <v>94</v>
      </c>
      <c r="U103" s="87"/>
    </row>
    <row r="104" spans="1:21" x14ac:dyDescent="0.25">
      <c r="A104" s="26">
        <v>104</v>
      </c>
      <c r="B104" s="30" t="s">
        <v>1082</v>
      </c>
      <c r="C104" s="18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108">
        <f>((L104*31000)+(L104*31000)*10%)+8250+((0*165))</f>
        <v>2054250</v>
      </c>
      <c r="N104" s="109">
        <f t="shared" si="28"/>
        <v>72600</v>
      </c>
      <c r="O104" s="109">
        <f t="shared" si="29"/>
        <v>125220</v>
      </c>
      <c r="P104" s="109">
        <f t="shared" si="30"/>
        <v>120000</v>
      </c>
      <c r="Q104" s="110">
        <f t="shared" si="31"/>
        <v>2372070</v>
      </c>
      <c r="R104" s="121" t="s">
        <v>94</v>
      </c>
      <c r="S104" s="121" t="s">
        <v>94</v>
      </c>
      <c r="T104" s="121" t="s">
        <v>94</v>
      </c>
      <c r="U104" s="87"/>
    </row>
    <row r="105" spans="1:21" x14ac:dyDescent="0.25">
      <c r="A105" s="26">
        <v>105</v>
      </c>
      <c r="B105" s="30" t="s">
        <v>1083</v>
      </c>
      <c r="C105" s="18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108">
        <f>((L105*14500)+(L105*14500)*10%)+8250+((0*165))</f>
        <v>422950</v>
      </c>
      <c r="N105" s="109">
        <f t="shared" si="28"/>
        <v>31460</v>
      </c>
      <c r="O105" s="109">
        <f t="shared" si="29"/>
        <v>55962</v>
      </c>
      <c r="P105" s="109">
        <f t="shared" si="30"/>
        <v>52000</v>
      </c>
      <c r="Q105" s="110">
        <f t="shared" si="31"/>
        <v>562372</v>
      </c>
      <c r="R105" s="121" t="s">
        <v>94</v>
      </c>
      <c r="S105" s="121" t="s">
        <v>94</v>
      </c>
      <c r="T105" s="121" t="s">
        <v>94</v>
      </c>
      <c r="U105" s="87"/>
    </row>
    <row r="106" spans="1:21" x14ac:dyDescent="0.25">
      <c r="A106" s="26">
        <v>106</v>
      </c>
      <c r="B106" s="30" t="s">
        <v>1084</v>
      </c>
      <c r="C106" s="18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108">
        <f>((L106*14000)+(L106*14000)*10%)+8250+((0*165))</f>
        <v>1656050</v>
      </c>
      <c r="N106" s="109">
        <f t="shared" si="28"/>
        <v>129470</v>
      </c>
      <c r="O106" s="109">
        <f t="shared" si="29"/>
        <v>220959</v>
      </c>
      <c r="P106" s="109">
        <f t="shared" si="30"/>
        <v>214000</v>
      </c>
      <c r="Q106" s="110">
        <f t="shared" si="31"/>
        <v>2220479</v>
      </c>
      <c r="R106" s="121" t="s">
        <v>94</v>
      </c>
      <c r="S106" s="121" t="s">
        <v>94</v>
      </c>
      <c r="T106" s="121" t="s">
        <v>94</v>
      </c>
      <c r="U106" s="87"/>
    </row>
    <row r="107" spans="1:21" x14ac:dyDescent="0.25">
      <c r="A107" s="26">
        <v>107</v>
      </c>
      <c r="B107" s="30" t="s">
        <v>1085</v>
      </c>
      <c r="C107" s="18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108">
        <f>((L107*8500)+(L107*8500)*10%)+8250+((0*165))</f>
        <v>344850</v>
      </c>
      <c r="N107" s="109">
        <f t="shared" si="28"/>
        <v>43560</v>
      </c>
      <c r="O107" s="109">
        <f t="shared" si="29"/>
        <v>76332</v>
      </c>
      <c r="P107" s="109">
        <f t="shared" si="30"/>
        <v>72000</v>
      </c>
      <c r="Q107" s="110">
        <f t="shared" si="31"/>
        <v>536742</v>
      </c>
      <c r="R107" s="121" t="s">
        <v>94</v>
      </c>
      <c r="S107" s="121" t="s">
        <v>94</v>
      </c>
      <c r="T107" s="121" t="s">
        <v>94</v>
      </c>
      <c r="U107" s="87"/>
    </row>
    <row r="108" spans="1:21" hidden="1" x14ac:dyDescent="0.25">
      <c r="A108" s="26">
        <v>108</v>
      </c>
      <c r="B108" s="30" t="s">
        <v>1086</v>
      </c>
      <c r="C108" s="18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108">
        <f>((L108*41500)+(L108*41500)*10%)+8250+((L108*165))</f>
        <v>466400</v>
      </c>
      <c r="N108" s="109">
        <f t="shared" si="28"/>
        <v>12100</v>
      </c>
      <c r="O108" s="109">
        <f t="shared" si="29"/>
        <v>23370</v>
      </c>
      <c r="P108" s="109">
        <f t="shared" ref="P108:P121" si="32">L108*1100</f>
        <v>11000</v>
      </c>
      <c r="Q108" s="110">
        <f t="shared" si="31"/>
        <v>512870</v>
      </c>
      <c r="R108" s="121">
        <v>5329360</v>
      </c>
      <c r="S108" s="128" t="s">
        <v>1165</v>
      </c>
      <c r="T108" s="189" t="s">
        <v>27</v>
      </c>
      <c r="U108" s="87"/>
    </row>
    <row r="109" spans="1:21" hidden="1" x14ac:dyDescent="0.25">
      <c r="A109" s="26">
        <v>109</v>
      </c>
      <c r="B109" s="30" t="s">
        <v>1087</v>
      </c>
      <c r="C109" s="18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1100</v>
      </c>
      <c r="I109" s="36">
        <v>44454</v>
      </c>
      <c r="J109" s="30">
        <v>10</v>
      </c>
      <c r="K109" s="30">
        <v>166</v>
      </c>
      <c r="L109" s="30">
        <v>166</v>
      </c>
      <c r="M109" s="108">
        <f>((L109*9000)+(L109*9000)*10%)+8250+((0*165))</f>
        <v>1651650</v>
      </c>
      <c r="N109" s="109">
        <f t="shared" si="28"/>
        <v>200860</v>
      </c>
      <c r="O109" s="109">
        <f t="shared" si="29"/>
        <v>341142</v>
      </c>
      <c r="P109" s="109">
        <f t="shared" si="32"/>
        <v>182600</v>
      </c>
      <c r="Q109" s="110">
        <f t="shared" si="31"/>
        <v>2376252</v>
      </c>
      <c r="R109" s="121">
        <v>5329360</v>
      </c>
      <c r="S109" s="128" t="s">
        <v>1165</v>
      </c>
      <c r="T109" s="189" t="s">
        <v>27</v>
      </c>
      <c r="U109" s="87"/>
    </row>
    <row r="110" spans="1:21" hidden="1" x14ac:dyDescent="0.25">
      <c r="A110" s="26">
        <v>110</v>
      </c>
      <c r="B110" s="30" t="s">
        <v>1088</v>
      </c>
      <c r="C110" s="18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1101</v>
      </c>
      <c r="I110" s="36">
        <v>44454</v>
      </c>
      <c r="J110" s="30">
        <v>1</v>
      </c>
      <c r="K110" s="30">
        <v>12</v>
      </c>
      <c r="L110" s="30">
        <v>12</v>
      </c>
      <c r="M110" s="108">
        <f>((L110*27500)+(L110*27500)*10%)+8250+((L110*165))</f>
        <v>373230</v>
      </c>
      <c r="N110" s="109">
        <f t="shared" si="28"/>
        <v>14520</v>
      </c>
      <c r="O110" s="109">
        <f t="shared" si="29"/>
        <v>27444</v>
      </c>
      <c r="P110" s="109">
        <f t="shared" si="32"/>
        <v>13200</v>
      </c>
      <c r="Q110" s="110">
        <f t="shared" si="31"/>
        <v>428394</v>
      </c>
      <c r="R110" s="121">
        <v>5329360</v>
      </c>
      <c r="S110" s="128" t="s">
        <v>1165</v>
      </c>
      <c r="T110" s="189" t="s">
        <v>27</v>
      </c>
      <c r="U110" s="87"/>
    </row>
    <row r="111" spans="1:21" x14ac:dyDescent="0.25">
      <c r="A111" s="26">
        <v>111</v>
      </c>
      <c r="B111" s="30" t="s">
        <v>1089</v>
      </c>
      <c r="C111" s="18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108">
        <f>((L111*10000)+(L111*10000)*10%)+8250+((0*165))</f>
        <v>844250</v>
      </c>
      <c r="N111" s="109">
        <f t="shared" si="28"/>
        <v>91960</v>
      </c>
      <c r="O111" s="109">
        <f t="shared" si="29"/>
        <v>157812</v>
      </c>
      <c r="P111" s="109">
        <f>L111*2100</f>
        <v>159600</v>
      </c>
      <c r="Q111" s="110">
        <f t="shared" si="31"/>
        <v>1253622</v>
      </c>
      <c r="R111" s="121" t="s">
        <v>94</v>
      </c>
      <c r="S111" s="121" t="s">
        <v>94</v>
      </c>
      <c r="T111" s="121" t="s">
        <v>94</v>
      </c>
      <c r="U111" s="87"/>
    </row>
    <row r="112" spans="1:21" x14ac:dyDescent="0.25">
      <c r="A112" s="26">
        <v>112</v>
      </c>
      <c r="B112" s="30" t="s">
        <v>1090</v>
      </c>
      <c r="C112" s="18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108">
        <f>((L112*31000)+(L112*31000)*10%)+8250+((0*165))</f>
        <v>1576850</v>
      </c>
      <c r="N112" s="109">
        <f t="shared" si="28"/>
        <v>55660</v>
      </c>
      <c r="O112" s="109">
        <f t="shared" si="29"/>
        <v>96702</v>
      </c>
      <c r="P112" s="109">
        <f>L112*2500</f>
        <v>115000</v>
      </c>
      <c r="Q112" s="110">
        <f t="shared" si="31"/>
        <v>1844212</v>
      </c>
      <c r="R112" s="121" t="s">
        <v>94</v>
      </c>
      <c r="S112" s="121" t="s">
        <v>94</v>
      </c>
      <c r="T112" s="121" t="s">
        <v>94</v>
      </c>
      <c r="U112" s="87"/>
    </row>
    <row r="113" spans="1:21" x14ac:dyDescent="0.25">
      <c r="A113" s="26">
        <v>113</v>
      </c>
      <c r="B113" s="30" t="s">
        <v>1091</v>
      </c>
      <c r="C113" s="18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108">
        <f>((L113*14000)+(L113*14000)*10%)+8250+((0*165))</f>
        <v>162250</v>
      </c>
      <c r="N113" s="109">
        <f t="shared" si="28"/>
        <v>12100</v>
      </c>
      <c r="O113" s="109">
        <f t="shared" si="29"/>
        <v>23370</v>
      </c>
      <c r="P113" s="109">
        <f t="shared" ref="P113:P119" si="33">L113*2000</f>
        <v>20000</v>
      </c>
      <c r="Q113" s="110">
        <f t="shared" si="31"/>
        <v>217720</v>
      </c>
      <c r="R113" s="121" t="s">
        <v>94</v>
      </c>
      <c r="S113" s="121" t="s">
        <v>94</v>
      </c>
      <c r="T113" s="121" t="s">
        <v>94</v>
      </c>
      <c r="U113" s="87"/>
    </row>
    <row r="114" spans="1:21" x14ac:dyDescent="0.25">
      <c r="A114" s="26">
        <v>114</v>
      </c>
      <c r="B114" s="30" t="s">
        <v>1092</v>
      </c>
      <c r="C114" s="18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108">
        <f>((L114*14000)+(L114*14000)*10%)+8250+((0*165))</f>
        <v>2888050</v>
      </c>
      <c r="N114" s="109">
        <f t="shared" si="28"/>
        <v>226270</v>
      </c>
      <c r="O114" s="109">
        <f t="shared" si="29"/>
        <v>383919</v>
      </c>
      <c r="P114" s="109">
        <f t="shared" si="33"/>
        <v>374000</v>
      </c>
      <c r="Q114" s="110">
        <f t="shared" si="31"/>
        <v>3872239</v>
      </c>
      <c r="R114" s="121" t="s">
        <v>94</v>
      </c>
      <c r="S114" s="121" t="s">
        <v>94</v>
      </c>
      <c r="T114" s="121" t="s">
        <v>94</v>
      </c>
      <c r="U114" s="87"/>
    </row>
    <row r="115" spans="1:21" x14ac:dyDescent="0.25">
      <c r="A115" s="26">
        <v>115</v>
      </c>
      <c r="B115" s="30" t="s">
        <v>1093</v>
      </c>
      <c r="C115" s="18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1000</v>
      </c>
      <c r="I115" s="36">
        <v>44455</v>
      </c>
      <c r="J115" s="30">
        <v>2</v>
      </c>
      <c r="K115" s="30">
        <v>22</v>
      </c>
      <c r="L115" s="30">
        <v>22</v>
      </c>
      <c r="M115" s="108">
        <f>((L115*41500)+(L115*41500)*10%)+8250+((L115*165))</f>
        <v>1016180</v>
      </c>
      <c r="N115" s="109">
        <f t="shared" si="28"/>
        <v>26620</v>
      </c>
      <c r="O115" s="109">
        <f t="shared" si="29"/>
        <v>47814</v>
      </c>
      <c r="P115" s="109">
        <f t="shared" si="33"/>
        <v>44000</v>
      </c>
      <c r="Q115" s="110">
        <f t="shared" si="31"/>
        <v>1134614</v>
      </c>
      <c r="R115" s="121" t="s">
        <v>94</v>
      </c>
      <c r="S115" s="121" t="s">
        <v>94</v>
      </c>
      <c r="T115" s="121" t="s">
        <v>94</v>
      </c>
      <c r="U115" s="87"/>
    </row>
    <row r="116" spans="1:21" x14ac:dyDescent="0.25">
      <c r="A116" s="26">
        <v>116</v>
      </c>
      <c r="B116" s="30" t="s">
        <v>1094</v>
      </c>
      <c r="C116" s="18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108">
        <f>((L116*14500)+(L116*14500)*10%)+8250+((0*165))</f>
        <v>167750</v>
      </c>
      <c r="N116" s="109">
        <f t="shared" si="28"/>
        <v>12100</v>
      </c>
      <c r="O116" s="109">
        <f t="shared" si="29"/>
        <v>23370</v>
      </c>
      <c r="P116" s="109">
        <f t="shared" si="33"/>
        <v>20000</v>
      </c>
      <c r="Q116" s="110">
        <f t="shared" si="31"/>
        <v>223220</v>
      </c>
      <c r="R116" s="121" t="s">
        <v>94</v>
      </c>
      <c r="S116" s="121" t="s">
        <v>94</v>
      </c>
      <c r="T116" s="121" t="s">
        <v>94</v>
      </c>
      <c r="U116" s="87"/>
    </row>
    <row r="117" spans="1:21" x14ac:dyDescent="0.25">
      <c r="A117" s="26">
        <v>117</v>
      </c>
      <c r="B117" s="30" t="s">
        <v>1095</v>
      </c>
      <c r="C117" s="18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1102</v>
      </c>
      <c r="I117" s="36">
        <v>44455</v>
      </c>
      <c r="J117" s="30">
        <v>9</v>
      </c>
      <c r="K117" s="30">
        <v>111</v>
      </c>
      <c r="L117" s="30">
        <v>111</v>
      </c>
      <c r="M117" s="108">
        <f>((L117*16500)+(L117*16500)*10%)+8250+((0*165))</f>
        <v>2022900</v>
      </c>
      <c r="N117" s="109">
        <f t="shared" si="28"/>
        <v>134310</v>
      </c>
      <c r="O117" s="109">
        <f t="shared" si="29"/>
        <v>229107</v>
      </c>
      <c r="P117" s="109">
        <f t="shared" si="33"/>
        <v>222000</v>
      </c>
      <c r="Q117" s="110">
        <f t="shared" si="31"/>
        <v>2608317</v>
      </c>
      <c r="R117" s="121" t="s">
        <v>94</v>
      </c>
      <c r="S117" s="121" t="s">
        <v>94</v>
      </c>
      <c r="T117" s="121" t="s">
        <v>94</v>
      </c>
      <c r="U117" s="87"/>
    </row>
    <row r="118" spans="1:21" x14ac:dyDescent="0.25">
      <c r="A118" s="26">
        <v>118</v>
      </c>
      <c r="B118" s="30" t="s">
        <v>1096</v>
      </c>
      <c r="C118" s="18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108">
        <f>((L118*11000)+(L118*11000)*10%)+8250+((0*165))</f>
        <v>322850</v>
      </c>
      <c r="N118" s="109">
        <f t="shared" si="28"/>
        <v>31460</v>
      </c>
      <c r="O118" s="109">
        <f t="shared" si="29"/>
        <v>55962</v>
      </c>
      <c r="P118" s="109">
        <f t="shared" si="33"/>
        <v>52000</v>
      </c>
      <c r="Q118" s="110">
        <f t="shared" si="31"/>
        <v>462272</v>
      </c>
      <c r="R118" s="121" t="s">
        <v>94</v>
      </c>
      <c r="S118" s="121" t="s">
        <v>94</v>
      </c>
      <c r="T118" s="121" t="s">
        <v>94</v>
      </c>
      <c r="U118" s="87"/>
    </row>
    <row r="119" spans="1:21" x14ac:dyDescent="0.25">
      <c r="A119" s="26">
        <v>119</v>
      </c>
      <c r="B119" s="30" t="s">
        <v>1097</v>
      </c>
      <c r="C119" s="18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108">
        <f>((L119*8500)+(L119*8500)*10%)+8250+((0*165))</f>
        <v>223300</v>
      </c>
      <c r="N119" s="109">
        <f t="shared" si="28"/>
        <v>27830</v>
      </c>
      <c r="O119" s="109">
        <f t="shared" si="29"/>
        <v>49851</v>
      </c>
      <c r="P119" s="109">
        <f t="shared" si="33"/>
        <v>46000</v>
      </c>
      <c r="Q119" s="110">
        <f t="shared" si="31"/>
        <v>346981</v>
      </c>
      <c r="R119" s="121" t="s">
        <v>94</v>
      </c>
      <c r="S119" s="121" t="s">
        <v>94</v>
      </c>
      <c r="T119" s="121" t="s">
        <v>94</v>
      </c>
      <c r="U119" s="87"/>
    </row>
    <row r="120" spans="1:21" hidden="1" x14ac:dyDescent="0.25">
      <c r="A120" s="26">
        <v>120</v>
      </c>
      <c r="B120" s="30" t="s">
        <v>1098</v>
      </c>
      <c r="C120" s="186" t="s">
        <v>29</v>
      </c>
      <c r="D120" s="30" t="s">
        <v>1103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108">
        <f>((L120*11000)+(L120*11000)*10%)+8250+((0*165))</f>
        <v>1097250</v>
      </c>
      <c r="N120" s="109">
        <f t="shared" si="28"/>
        <v>108900</v>
      </c>
      <c r="O120" s="109">
        <f t="shared" si="29"/>
        <v>186330</v>
      </c>
      <c r="P120" s="109">
        <f t="shared" si="32"/>
        <v>99000</v>
      </c>
      <c r="Q120" s="110">
        <f t="shared" si="31"/>
        <v>1491480</v>
      </c>
      <c r="R120" s="121">
        <v>1581480</v>
      </c>
      <c r="S120" s="128" t="s">
        <v>1129</v>
      </c>
      <c r="T120" s="121" t="s">
        <v>27</v>
      </c>
      <c r="U120" s="87"/>
    </row>
    <row r="121" spans="1:21" hidden="1" x14ac:dyDescent="0.25">
      <c r="A121" s="26">
        <v>121</v>
      </c>
      <c r="B121" s="30" t="s">
        <v>1099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28"/>
        <v>21780</v>
      </c>
      <c r="O121" s="21">
        <f t="shared" si="29"/>
        <v>39666</v>
      </c>
      <c r="P121" s="21">
        <f t="shared" si="32"/>
        <v>19800</v>
      </c>
      <c r="Q121" s="14">
        <f t="shared" si="31"/>
        <v>528066</v>
      </c>
      <c r="R121" s="121">
        <v>5329360</v>
      </c>
      <c r="S121" s="128" t="s">
        <v>1165</v>
      </c>
      <c r="T121" s="189" t="s">
        <v>27</v>
      </c>
      <c r="U121" s="30"/>
    </row>
    <row r="122" spans="1:21" x14ac:dyDescent="0.25">
      <c r="A122" s="26">
        <v>122</v>
      </c>
      <c r="B122" s="30" t="s">
        <v>1106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108">
        <f t="shared" ref="M122" si="34">((L122*24000)+(L122*24000)*10%)+8250+((0*165))</f>
        <v>351450</v>
      </c>
      <c r="N122" s="21">
        <f t="shared" ref="N122:N141" si="35">L122*1210</f>
        <v>15730</v>
      </c>
      <c r="O122" s="21">
        <f t="shared" ref="O122:O141" si="36">(L122*2037)+3000</f>
        <v>29481</v>
      </c>
      <c r="P122" s="109">
        <f t="shared" ref="P122:P125" si="37">L122*2000</f>
        <v>26000</v>
      </c>
      <c r="Q122" s="14">
        <f t="shared" ref="Q122:Q141" si="38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123</v>
      </c>
      <c r="B123" s="30" t="s">
        <v>1107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1001</v>
      </c>
      <c r="I123" s="140">
        <v>44456</v>
      </c>
      <c r="J123" s="30">
        <v>1</v>
      </c>
      <c r="K123" s="30">
        <v>5</v>
      </c>
      <c r="L123" s="30">
        <v>10</v>
      </c>
      <c r="M123" s="108">
        <f>((L123*14000)+(L123*14000)*10%)+8250+((0*165))</f>
        <v>162250</v>
      </c>
      <c r="N123" s="21">
        <f t="shared" si="35"/>
        <v>12100</v>
      </c>
      <c r="O123" s="21">
        <f t="shared" si="36"/>
        <v>23370</v>
      </c>
      <c r="P123" s="109">
        <f t="shared" si="37"/>
        <v>20000</v>
      </c>
      <c r="Q123" s="14">
        <f t="shared" si="38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124</v>
      </c>
      <c r="B124" s="30" t="s">
        <v>1108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108">
        <f>((L124*14000)+(L124*14000)*10%)+8250+((0*165))</f>
        <v>1271050</v>
      </c>
      <c r="N124" s="21">
        <f t="shared" si="35"/>
        <v>99220</v>
      </c>
      <c r="O124" s="21">
        <f t="shared" si="36"/>
        <v>170034</v>
      </c>
      <c r="P124" s="109">
        <f t="shared" si="37"/>
        <v>164000</v>
      </c>
      <c r="Q124" s="14">
        <f t="shared" si="38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125</v>
      </c>
      <c r="B125" s="30" t="s">
        <v>1109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108">
        <f t="shared" ref="M125:M128" si="39">((L125*31000)+(L125*31000)*10%)+8250+((0*165))</f>
        <v>1542750</v>
      </c>
      <c r="N125" s="21">
        <f t="shared" si="35"/>
        <v>54450</v>
      </c>
      <c r="O125" s="21">
        <f t="shared" si="36"/>
        <v>94665</v>
      </c>
      <c r="P125" s="109">
        <f t="shared" si="37"/>
        <v>90000</v>
      </c>
      <c r="Q125" s="14">
        <f t="shared" si="38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hidden="1" x14ac:dyDescent="0.25">
      <c r="A126" s="26">
        <v>126</v>
      </c>
      <c r="B126" s="30" t="s">
        <v>1127</v>
      </c>
      <c r="C126" s="26" t="s">
        <v>21</v>
      </c>
      <c r="D126" s="30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88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L126*1100</f>
        <v>11000</v>
      </c>
      <c r="Q126" s="14">
        <f t="shared" ref="Q126" si="40">SUM(M126:P126)</f>
        <v>116120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127</v>
      </c>
      <c r="B127" s="30" t="s">
        <v>1110</v>
      </c>
      <c r="C127" s="26" t="s">
        <v>29</v>
      </c>
      <c r="D127" s="30" t="s">
        <v>1125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108">
        <f t="shared" si="39"/>
        <v>349250</v>
      </c>
      <c r="N127" s="21">
        <f t="shared" si="35"/>
        <v>12100</v>
      </c>
      <c r="O127" s="21">
        <f t="shared" si="36"/>
        <v>23370</v>
      </c>
      <c r="P127" s="21">
        <f t="shared" ref="P127:P135" si="41">L127*1100</f>
        <v>11000</v>
      </c>
      <c r="Q127" s="14">
        <f t="shared" si="38"/>
        <v>395720</v>
      </c>
      <c r="R127" s="122">
        <v>395720</v>
      </c>
      <c r="S127" s="130" t="s">
        <v>1128</v>
      </c>
      <c r="T127" s="122" t="s">
        <v>27</v>
      </c>
      <c r="U127" s="30"/>
    </row>
    <row r="128" spans="1:21" x14ac:dyDescent="0.25">
      <c r="A128" s="26">
        <v>128</v>
      </c>
      <c r="B128" s="30" t="s">
        <v>1111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108">
        <f t="shared" si="39"/>
        <v>2020150</v>
      </c>
      <c r="N128" s="21">
        <f t="shared" si="35"/>
        <v>71390</v>
      </c>
      <c r="O128" s="21">
        <f t="shared" si="36"/>
        <v>123183</v>
      </c>
      <c r="P128" s="109">
        <f t="shared" ref="P128:P130" si="42">L128*2000</f>
        <v>118000</v>
      </c>
      <c r="Q128" s="14">
        <f t="shared" si="38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129</v>
      </c>
      <c r="B129" s="30" t="s">
        <v>1112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108">
        <f>((L129*8500)+(L129*8500)*10%)+8250+((0*165))</f>
        <v>185900</v>
      </c>
      <c r="N129" s="21">
        <f t="shared" si="35"/>
        <v>22990</v>
      </c>
      <c r="O129" s="21">
        <f t="shared" si="36"/>
        <v>41703</v>
      </c>
      <c r="P129" s="109">
        <f t="shared" si="42"/>
        <v>38000</v>
      </c>
      <c r="Q129" s="14">
        <f t="shared" si="38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130</v>
      </c>
      <c r="B130" s="30" t="s">
        <v>1113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108">
        <f>((L130*11000)+(L130*11000)*10%)+8250+((0*165))</f>
        <v>177650</v>
      </c>
      <c r="N130" s="21">
        <f t="shared" si="35"/>
        <v>16940</v>
      </c>
      <c r="O130" s="21">
        <f t="shared" si="36"/>
        <v>31518</v>
      </c>
      <c r="P130" s="109">
        <f t="shared" si="42"/>
        <v>28000</v>
      </c>
      <c r="Q130" s="14">
        <f t="shared" si="38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hidden="1" x14ac:dyDescent="0.25">
      <c r="A131" s="26">
        <v>131</v>
      </c>
      <c r="B131" s="30" t="s">
        <v>1114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108">
        <f>((L131*27500)+(L131*27500)*10%)+8250+((L131*165))</f>
        <v>525305</v>
      </c>
      <c r="N131" s="21">
        <f t="shared" si="35"/>
        <v>20570</v>
      </c>
      <c r="O131" s="21">
        <f t="shared" si="36"/>
        <v>37629</v>
      </c>
      <c r="P131" s="21">
        <f t="shared" si="41"/>
        <v>18700</v>
      </c>
      <c r="Q131" s="14">
        <f t="shared" si="38"/>
        <v>602204</v>
      </c>
      <c r="R131" s="121">
        <v>5329360</v>
      </c>
      <c r="S131" s="128" t="s">
        <v>1165</v>
      </c>
      <c r="T131" s="189" t="s">
        <v>27</v>
      </c>
      <c r="U131" s="30"/>
    </row>
    <row r="132" spans="1:21" x14ac:dyDescent="0.25">
      <c r="A132" s="26">
        <v>132</v>
      </c>
      <c r="B132" s="30" t="s">
        <v>1115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35"/>
        <v>24200</v>
      </c>
      <c r="O132" s="21">
        <f t="shared" si="36"/>
        <v>43740</v>
      </c>
      <c r="P132" s="21">
        <f>L132*2100</f>
        <v>42000</v>
      </c>
      <c r="Q132" s="14">
        <f t="shared" si="38"/>
        <v>382190</v>
      </c>
      <c r="R132" s="122" t="s">
        <v>94</v>
      </c>
      <c r="S132" s="122" t="s">
        <v>94</v>
      </c>
      <c r="T132" s="122" t="s">
        <v>94</v>
      </c>
      <c r="U132" s="30"/>
    </row>
    <row r="133" spans="1:21" x14ac:dyDescent="0.25">
      <c r="A133" s="26">
        <v>133</v>
      </c>
      <c r="B133" s="30" t="s">
        <v>1116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108">
        <f>((L133*14000)+(L133*14000)*10%)+8250+((0*165))</f>
        <v>177650</v>
      </c>
      <c r="N133" s="21">
        <f t="shared" si="35"/>
        <v>13310</v>
      </c>
      <c r="O133" s="21">
        <f t="shared" si="36"/>
        <v>25407</v>
      </c>
      <c r="P133" s="21">
        <f>L133*2100</f>
        <v>23100</v>
      </c>
      <c r="Q133" s="14">
        <f t="shared" si="38"/>
        <v>239467</v>
      </c>
      <c r="R133" s="122" t="s">
        <v>94</v>
      </c>
      <c r="S133" s="122" t="s">
        <v>94</v>
      </c>
      <c r="T133" s="122" t="s">
        <v>94</v>
      </c>
      <c r="U133" s="30"/>
    </row>
    <row r="134" spans="1:21" x14ac:dyDescent="0.25">
      <c r="A134" s="26">
        <v>134</v>
      </c>
      <c r="B134" s="30" t="s">
        <v>1117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35"/>
        <v>41140</v>
      </c>
      <c r="O134" s="21">
        <f t="shared" si="36"/>
        <v>72258</v>
      </c>
      <c r="P134" s="21">
        <f>L134*2100</f>
        <v>71400</v>
      </c>
      <c r="Q134" s="14">
        <f t="shared" si="38"/>
        <v>754048</v>
      </c>
      <c r="R134" s="122" t="s">
        <v>94</v>
      </c>
      <c r="S134" s="122" t="s">
        <v>94</v>
      </c>
      <c r="T134" s="122" t="s">
        <v>94</v>
      </c>
      <c r="U134" s="30"/>
    </row>
    <row r="135" spans="1:21" hidden="1" x14ac:dyDescent="0.25">
      <c r="A135" s="26">
        <v>135</v>
      </c>
      <c r="B135" s="30" t="s">
        <v>1118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35"/>
        <v>14520</v>
      </c>
      <c r="O135" s="21">
        <f t="shared" si="36"/>
        <v>27444</v>
      </c>
      <c r="P135" s="21">
        <f t="shared" si="41"/>
        <v>13200</v>
      </c>
      <c r="Q135" s="14">
        <f t="shared" si="38"/>
        <v>261414</v>
      </c>
      <c r="R135" s="121">
        <v>5329360</v>
      </c>
      <c r="S135" s="128" t="s">
        <v>1165</v>
      </c>
      <c r="T135" s="189" t="s">
        <v>27</v>
      </c>
      <c r="U135" s="30"/>
    </row>
    <row r="136" spans="1:21" x14ac:dyDescent="0.25">
      <c r="A136" s="26">
        <v>136</v>
      </c>
      <c r="B136" s="30" t="s">
        <v>1119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108">
        <f>((L136*16500)+(L136*16500)*10%)+8250+((0*165))</f>
        <v>1151700</v>
      </c>
      <c r="N136" s="21">
        <f t="shared" si="35"/>
        <v>76230</v>
      </c>
      <c r="O136" s="21">
        <f t="shared" si="36"/>
        <v>131331</v>
      </c>
      <c r="P136" s="109">
        <f t="shared" ref="P136:P141" si="43">L136*2000</f>
        <v>126000</v>
      </c>
      <c r="Q136" s="14">
        <f t="shared" si="38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137</v>
      </c>
      <c r="B137" s="30" t="s">
        <v>1120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35"/>
        <v>12100</v>
      </c>
      <c r="O137" s="21">
        <f t="shared" si="36"/>
        <v>23370</v>
      </c>
      <c r="P137" s="109">
        <f t="shared" si="43"/>
        <v>20000</v>
      </c>
      <c r="Q137" s="14">
        <f t="shared" si="38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138</v>
      </c>
      <c r="B138" s="30" t="s">
        <v>1121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44">((L138*22000)+(L138*22000)*10%)+8250+((L138*165))</f>
        <v>3346255</v>
      </c>
      <c r="N138" s="21">
        <f t="shared" si="35"/>
        <v>165770</v>
      </c>
      <c r="O138" s="21">
        <f t="shared" si="36"/>
        <v>282069</v>
      </c>
      <c r="P138" s="109">
        <f t="shared" si="43"/>
        <v>274000</v>
      </c>
      <c r="Q138" s="14">
        <f t="shared" si="38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139</v>
      </c>
      <c r="B139" s="30" t="s">
        <v>1122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108">
        <f>((L139*31000)+(L139*31000)*10%)+8250+((0*165))</f>
        <v>1031250</v>
      </c>
      <c r="N139" s="21">
        <f t="shared" si="35"/>
        <v>36300</v>
      </c>
      <c r="O139" s="21">
        <f t="shared" si="36"/>
        <v>64110</v>
      </c>
      <c r="P139" s="109">
        <f t="shared" si="43"/>
        <v>60000</v>
      </c>
      <c r="Q139" s="14">
        <f t="shared" si="38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140</v>
      </c>
      <c r="B140" s="30" t="s">
        <v>1123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1126</v>
      </c>
      <c r="I140" s="140">
        <v>44458</v>
      </c>
      <c r="J140" s="30">
        <v>6</v>
      </c>
      <c r="K140" s="30">
        <v>86</v>
      </c>
      <c r="L140" s="30">
        <v>86</v>
      </c>
      <c r="M140" s="108">
        <f>((L140*19000)+(L140*19000)*10%)+8250+((L140*165))</f>
        <v>1819840</v>
      </c>
      <c r="N140" s="21">
        <f t="shared" si="35"/>
        <v>104060</v>
      </c>
      <c r="O140" s="21">
        <f t="shared" si="36"/>
        <v>178182</v>
      </c>
      <c r="P140" s="109">
        <f t="shared" si="43"/>
        <v>172000</v>
      </c>
      <c r="Q140" s="14">
        <f t="shared" si="38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141</v>
      </c>
      <c r="B141" s="30" t="s">
        <v>1124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108">
        <f t="shared" ref="M141" si="45">((L141*24000)+(L141*24000)*10%)+8250+((0*165))</f>
        <v>272250</v>
      </c>
      <c r="N141" s="21">
        <f t="shared" si="35"/>
        <v>12100</v>
      </c>
      <c r="O141" s="21">
        <f t="shared" si="36"/>
        <v>23370</v>
      </c>
      <c r="P141" s="109">
        <f t="shared" si="43"/>
        <v>20000</v>
      </c>
      <c r="Q141" s="14">
        <f t="shared" si="38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142</v>
      </c>
      <c r="B142" s="30" t="s">
        <v>1130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108">
        <f>((L142*31000)+(L142*31000)*10%)+8250+((0*165))</f>
        <v>860750</v>
      </c>
      <c r="N142" s="21">
        <f t="shared" ref="N142:N147" si="46">L142*1210</f>
        <v>30250</v>
      </c>
      <c r="O142" s="21">
        <f t="shared" ref="O142:O147" si="47">(L142*2037)+3000</f>
        <v>53925</v>
      </c>
      <c r="P142" s="109">
        <f t="shared" ref="P142:P147" si="48">L142*2000</f>
        <v>50000</v>
      </c>
      <c r="Q142" s="14">
        <f t="shared" ref="Q142:Q147" si="49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143</v>
      </c>
      <c r="B143" s="30" t="s">
        <v>1131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108">
        <f>((L143*24000)+(L143*24000)*10%)+8250+((0*165))</f>
        <v>1117050</v>
      </c>
      <c r="N143" s="21">
        <f t="shared" si="46"/>
        <v>50820</v>
      </c>
      <c r="O143" s="21">
        <f t="shared" si="47"/>
        <v>88554</v>
      </c>
      <c r="P143" s="109">
        <f t="shared" si="48"/>
        <v>84000</v>
      </c>
      <c r="Q143" s="14">
        <f t="shared" si="49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144</v>
      </c>
      <c r="B144" s="30" t="s">
        <v>1132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1000</v>
      </c>
      <c r="I144" s="140">
        <v>44460</v>
      </c>
      <c r="J144" s="30">
        <v>1</v>
      </c>
      <c r="K144" s="30">
        <v>8</v>
      </c>
      <c r="L144" s="30">
        <v>10</v>
      </c>
      <c r="M144" s="108">
        <f>((L144*41500)+(L144*41500)*10%)+8250+((L144*165))</f>
        <v>466400</v>
      </c>
      <c r="N144" s="21">
        <f t="shared" si="46"/>
        <v>12100</v>
      </c>
      <c r="O144" s="21">
        <f t="shared" si="47"/>
        <v>23370</v>
      </c>
      <c r="P144" s="109">
        <f t="shared" si="48"/>
        <v>20000</v>
      </c>
      <c r="Q144" s="14">
        <f t="shared" si="49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1" x14ac:dyDescent="0.25">
      <c r="A145" s="26">
        <v>145</v>
      </c>
      <c r="B145" s="30" t="s">
        <v>1133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108">
        <f>((L145*11000)+(L145*11000)*10%)+8250+((0*165))</f>
        <v>177650</v>
      </c>
      <c r="N145" s="21">
        <f t="shared" si="46"/>
        <v>16940</v>
      </c>
      <c r="O145" s="21">
        <f t="shared" si="47"/>
        <v>31518</v>
      </c>
      <c r="P145" s="109">
        <f t="shared" si="48"/>
        <v>28000</v>
      </c>
      <c r="Q145" s="14">
        <f t="shared" si="49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1" x14ac:dyDescent="0.25">
      <c r="A146" s="26">
        <v>146</v>
      </c>
      <c r="B146" s="30" t="s">
        <v>1134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1001</v>
      </c>
      <c r="I146" s="140">
        <v>44460</v>
      </c>
      <c r="J146" s="30">
        <v>7</v>
      </c>
      <c r="K146" s="30">
        <v>44</v>
      </c>
      <c r="L146" s="30">
        <v>44</v>
      </c>
      <c r="M146" s="108">
        <f>((L146*14000)+(L146*14000)*10%)+8250+((0*165))</f>
        <v>685850</v>
      </c>
      <c r="N146" s="21">
        <f t="shared" si="46"/>
        <v>53240</v>
      </c>
      <c r="O146" s="21">
        <f t="shared" si="47"/>
        <v>92628</v>
      </c>
      <c r="P146" s="109">
        <f t="shared" si="48"/>
        <v>88000</v>
      </c>
      <c r="Q146" s="14">
        <f t="shared" si="49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1" x14ac:dyDescent="0.25">
      <c r="A147" s="26">
        <v>147</v>
      </c>
      <c r="B147" s="30" t="s">
        <v>1135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108">
        <f>((L147*14000)+(L147*14000)*10%)+8250+((0*165))</f>
        <v>747450</v>
      </c>
      <c r="N147" s="21">
        <f t="shared" si="46"/>
        <v>58080</v>
      </c>
      <c r="O147" s="21">
        <f t="shared" si="47"/>
        <v>100776</v>
      </c>
      <c r="P147" s="109">
        <f t="shared" si="48"/>
        <v>96000</v>
      </c>
      <c r="Q147" s="14">
        <f t="shared" si="49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1" x14ac:dyDescent="0.25">
      <c r="A148" s="26">
        <v>148</v>
      </c>
      <c r="B148" s="30" t="s">
        <v>1136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108">
        <f>((L148*10000)+(L148*10000)*10%)+8250+((0*165))</f>
        <v>448250</v>
      </c>
      <c r="N148" s="21">
        <f t="shared" ref="N148:N150" si="50">L148*1210</f>
        <v>48400</v>
      </c>
      <c r="O148" s="21">
        <f t="shared" ref="O148:O150" si="51">(L148*2037)+3000</f>
        <v>84480</v>
      </c>
      <c r="P148" s="109">
        <f>L148*2100</f>
        <v>84000</v>
      </c>
      <c r="Q148" s="14">
        <f t="shared" ref="Q148:Q150" si="52">SUM(M148:P148)</f>
        <v>665130</v>
      </c>
      <c r="R148" s="122" t="s">
        <v>94</v>
      </c>
      <c r="S148" s="122" t="s">
        <v>94</v>
      </c>
      <c r="T148" s="122" t="s">
        <v>94</v>
      </c>
      <c r="U148" s="30"/>
    </row>
    <row r="149" spans="1:21" x14ac:dyDescent="0.25">
      <c r="A149" s="26">
        <v>149</v>
      </c>
      <c r="B149" s="30" t="s">
        <v>1137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108">
        <f>((L149*12000)+(L149*12000)*10%)+8250+((0*165))</f>
        <v>945450</v>
      </c>
      <c r="N149" s="21">
        <f t="shared" si="50"/>
        <v>85910</v>
      </c>
      <c r="O149" s="21">
        <f t="shared" si="51"/>
        <v>147627</v>
      </c>
      <c r="P149" s="109">
        <f>L149*2100</f>
        <v>149100</v>
      </c>
      <c r="Q149" s="14">
        <f t="shared" si="52"/>
        <v>1328087</v>
      </c>
      <c r="R149" s="122" t="s">
        <v>94</v>
      </c>
      <c r="S149" s="122" t="s">
        <v>94</v>
      </c>
      <c r="T149" s="122" t="s">
        <v>94</v>
      </c>
      <c r="U149" s="30"/>
    </row>
    <row r="150" spans="1:21" hidden="1" x14ac:dyDescent="0.25">
      <c r="A150" s="26">
        <v>150</v>
      </c>
      <c r="B150" s="30" t="s">
        <v>1138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108">
        <f>((L150*14500)+(L150*14500)*10%)+8250+((0*165))</f>
        <v>486750</v>
      </c>
      <c r="N150" s="21">
        <f t="shared" si="50"/>
        <v>36300</v>
      </c>
      <c r="O150" s="21">
        <f t="shared" si="51"/>
        <v>64110</v>
      </c>
      <c r="P150" s="109">
        <f>L150*1100</f>
        <v>33000</v>
      </c>
      <c r="Q150" s="14">
        <f t="shared" si="52"/>
        <v>620160</v>
      </c>
      <c r="R150" s="121">
        <v>5329360</v>
      </c>
      <c r="S150" s="128" t="s">
        <v>1165</v>
      </c>
      <c r="T150" s="189" t="s">
        <v>27</v>
      </c>
      <c r="U150" s="30"/>
    </row>
    <row r="151" spans="1:21" hidden="1" x14ac:dyDescent="0.25">
      <c r="A151" s="26">
        <v>151</v>
      </c>
      <c r="B151" s="30" t="s">
        <v>1139</v>
      </c>
      <c r="C151" s="26" t="s">
        <v>29</v>
      </c>
      <c r="D151" s="30" t="s">
        <v>1162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108">
        <f>((L151*22000)+(L151*22000)*10%)+8250+((L151*165))</f>
        <v>666105</v>
      </c>
      <c r="N151" s="21">
        <f t="shared" ref="N151:N173" si="53">L151*1210</f>
        <v>32670</v>
      </c>
      <c r="O151" s="21">
        <f t="shared" ref="O151:O173" si="54">(L151*2037)+3000</f>
        <v>57999</v>
      </c>
      <c r="P151" s="109">
        <f>L151*2100</f>
        <v>56700</v>
      </c>
      <c r="Q151" s="14">
        <f t="shared" ref="Q151:Q173" si="55">SUM(M151:P151)</f>
        <v>813474</v>
      </c>
      <c r="R151" s="122">
        <v>813474</v>
      </c>
      <c r="S151" s="130" t="s">
        <v>1165</v>
      </c>
      <c r="T151" s="122" t="s">
        <v>27</v>
      </c>
      <c r="U151" s="30"/>
    </row>
    <row r="152" spans="1:21" x14ac:dyDescent="0.25">
      <c r="A152" s="26">
        <v>152</v>
      </c>
      <c r="B152" s="30" t="s">
        <v>1140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108">
        <f>((L152*22000)+(L152*22000)*10%)+8250+((L152*165))</f>
        <v>324995</v>
      </c>
      <c r="N152" s="21">
        <f t="shared" si="53"/>
        <v>15730</v>
      </c>
      <c r="O152" s="21">
        <f t="shared" si="54"/>
        <v>29481</v>
      </c>
      <c r="P152" s="109">
        <f t="shared" ref="P152:P173" si="56">L152*1100</f>
        <v>14300</v>
      </c>
      <c r="Q152" s="14">
        <f t="shared" si="55"/>
        <v>384506</v>
      </c>
      <c r="R152" s="122" t="s">
        <v>94</v>
      </c>
      <c r="S152" s="122" t="s">
        <v>94</v>
      </c>
      <c r="T152" s="122" t="s">
        <v>94</v>
      </c>
      <c r="U152" s="30"/>
    </row>
    <row r="153" spans="1:21" x14ac:dyDescent="0.25">
      <c r="A153" s="26">
        <v>153</v>
      </c>
      <c r="B153" s="30" t="s">
        <v>1141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108">
        <f>((L153*32000)+(L153*32000)*10%)+8250+((0*165))</f>
        <v>2929850</v>
      </c>
      <c r="N153" s="21">
        <f t="shared" si="53"/>
        <v>100430</v>
      </c>
      <c r="O153" s="21">
        <f t="shared" si="54"/>
        <v>172071</v>
      </c>
      <c r="P153" s="109">
        <f t="shared" si="56"/>
        <v>91300</v>
      </c>
      <c r="Q153" s="14">
        <f t="shared" si="55"/>
        <v>3293651</v>
      </c>
      <c r="R153" s="122" t="s">
        <v>94</v>
      </c>
      <c r="S153" s="122" t="s">
        <v>94</v>
      </c>
      <c r="T153" s="122" t="s">
        <v>94</v>
      </c>
      <c r="U153" s="30"/>
    </row>
    <row r="154" spans="1:21" x14ac:dyDescent="0.25">
      <c r="A154" s="26">
        <v>154</v>
      </c>
      <c r="B154" s="30" t="s">
        <v>1142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108">
        <f>((L154*48000)+(L154*48000)*10%)+8250+((0*165))</f>
        <v>4390650</v>
      </c>
      <c r="N154" s="21">
        <f t="shared" si="53"/>
        <v>100430</v>
      </c>
      <c r="O154" s="21">
        <f t="shared" si="54"/>
        <v>172071</v>
      </c>
      <c r="P154" s="109">
        <f t="shared" si="56"/>
        <v>91300</v>
      </c>
      <c r="Q154" s="14">
        <f t="shared" si="55"/>
        <v>4754451</v>
      </c>
      <c r="R154" s="122" t="s">
        <v>94</v>
      </c>
      <c r="S154" s="122" t="s">
        <v>94</v>
      </c>
      <c r="T154" s="122" t="s">
        <v>94</v>
      </c>
      <c r="U154" s="30"/>
    </row>
    <row r="155" spans="1:21" x14ac:dyDescent="0.25">
      <c r="A155" s="26">
        <v>155</v>
      </c>
      <c r="B155" s="30" t="s">
        <v>1143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108">
        <f>((L155*32000)+(L155*32000)*10%)+8250+((0*165))</f>
        <v>7224250</v>
      </c>
      <c r="N155" s="21">
        <f t="shared" si="53"/>
        <v>248050</v>
      </c>
      <c r="O155" s="21">
        <f t="shared" si="54"/>
        <v>420585</v>
      </c>
      <c r="P155" s="109">
        <f t="shared" si="56"/>
        <v>225500</v>
      </c>
      <c r="Q155" s="14">
        <f t="shared" si="55"/>
        <v>8118385</v>
      </c>
      <c r="R155" s="122" t="s">
        <v>94</v>
      </c>
      <c r="S155" s="122" t="s">
        <v>94</v>
      </c>
      <c r="T155" s="122" t="s">
        <v>94</v>
      </c>
      <c r="U155" s="30"/>
    </row>
    <row r="156" spans="1:21" x14ac:dyDescent="0.25">
      <c r="A156" s="26">
        <v>156</v>
      </c>
      <c r="B156" s="30" t="s">
        <v>1144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1126</v>
      </c>
      <c r="I156" s="140">
        <v>44461</v>
      </c>
      <c r="J156" s="30">
        <v>3</v>
      </c>
      <c r="K156" s="30">
        <v>21</v>
      </c>
      <c r="L156" s="30">
        <v>22</v>
      </c>
      <c r="M156" s="108">
        <f>((L156*19000)+(L156*19000)*10%)+8250+((L156*165))</f>
        <v>471680</v>
      </c>
      <c r="N156" s="21">
        <f t="shared" si="53"/>
        <v>26620</v>
      </c>
      <c r="O156" s="21">
        <f t="shared" si="54"/>
        <v>47814</v>
      </c>
      <c r="P156" s="109">
        <f t="shared" si="56"/>
        <v>24200</v>
      </c>
      <c r="Q156" s="14">
        <f t="shared" si="55"/>
        <v>570314</v>
      </c>
      <c r="R156" s="122" t="s">
        <v>94</v>
      </c>
      <c r="S156" s="122" t="s">
        <v>94</v>
      </c>
      <c r="T156" s="122" t="s">
        <v>94</v>
      </c>
      <c r="U156" s="30"/>
    </row>
    <row r="157" spans="1:21" x14ac:dyDescent="0.25">
      <c r="A157" s="26">
        <v>157</v>
      </c>
      <c r="B157" s="30" t="s">
        <v>1145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108">
        <f>((L157*14000)+(L157*14000)*10%)+8250+((0*165))</f>
        <v>2195050</v>
      </c>
      <c r="N157" s="21">
        <f t="shared" si="53"/>
        <v>171820</v>
      </c>
      <c r="O157" s="21">
        <f t="shared" si="54"/>
        <v>292254</v>
      </c>
      <c r="P157" s="109">
        <f t="shared" si="56"/>
        <v>156200</v>
      </c>
      <c r="Q157" s="14">
        <f t="shared" si="55"/>
        <v>2815324</v>
      </c>
      <c r="R157" s="122" t="s">
        <v>94</v>
      </c>
      <c r="S157" s="122" t="s">
        <v>94</v>
      </c>
      <c r="T157" s="122" t="s">
        <v>94</v>
      </c>
      <c r="U157" s="30"/>
    </row>
    <row r="158" spans="1:21" x14ac:dyDescent="0.25">
      <c r="A158" s="26">
        <v>158</v>
      </c>
      <c r="B158" s="30" t="s">
        <v>1146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108">
        <f>((L158*14000)+(L158*14000)*10%)+8250+((0*165))</f>
        <v>2410650</v>
      </c>
      <c r="N158" s="21">
        <f t="shared" si="53"/>
        <v>188760</v>
      </c>
      <c r="O158" s="21">
        <f t="shared" si="54"/>
        <v>320772</v>
      </c>
      <c r="P158" s="109">
        <f t="shared" si="56"/>
        <v>171600</v>
      </c>
      <c r="Q158" s="14">
        <f t="shared" si="55"/>
        <v>3091782</v>
      </c>
      <c r="R158" s="122" t="s">
        <v>94</v>
      </c>
      <c r="S158" s="122" t="s">
        <v>94</v>
      </c>
      <c r="T158" s="122" t="s">
        <v>94</v>
      </c>
      <c r="U158" s="30"/>
    </row>
    <row r="159" spans="1:21" x14ac:dyDescent="0.25">
      <c r="A159" s="26">
        <v>159</v>
      </c>
      <c r="B159" s="30" t="s">
        <v>1147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108">
        <f>((L159*16500)+(L159*16500)*10%)+8250+((0*165))</f>
        <v>570900</v>
      </c>
      <c r="N159" s="21">
        <f t="shared" si="53"/>
        <v>37510</v>
      </c>
      <c r="O159" s="21">
        <f t="shared" si="54"/>
        <v>66147</v>
      </c>
      <c r="P159" s="109">
        <f t="shared" si="56"/>
        <v>34100</v>
      </c>
      <c r="Q159" s="14">
        <f t="shared" si="55"/>
        <v>708657</v>
      </c>
      <c r="R159" s="122" t="s">
        <v>94</v>
      </c>
      <c r="S159" s="122" t="s">
        <v>94</v>
      </c>
      <c r="T159" s="122" t="s">
        <v>94</v>
      </c>
      <c r="U159" s="30"/>
    </row>
    <row r="160" spans="1:21" x14ac:dyDescent="0.25">
      <c r="A160" s="26">
        <v>160</v>
      </c>
      <c r="B160" s="30" t="s">
        <v>1148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108">
        <f>((L160*31000)+(L160*31000)*10%)+8250+((0*165))</f>
        <v>690250</v>
      </c>
      <c r="N160" s="21">
        <f t="shared" si="53"/>
        <v>24200</v>
      </c>
      <c r="O160" s="21">
        <f t="shared" si="54"/>
        <v>43740</v>
      </c>
      <c r="P160" s="109">
        <f t="shared" si="56"/>
        <v>22000</v>
      </c>
      <c r="Q160" s="14">
        <f t="shared" si="55"/>
        <v>780190</v>
      </c>
      <c r="R160" s="122" t="s">
        <v>94</v>
      </c>
      <c r="S160" s="122" t="s">
        <v>94</v>
      </c>
      <c r="T160" s="122" t="s">
        <v>94</v>
      </c>
      <c r="U160" s="30"/>
    </row>
    <row r="161" spans="1:21" x14ac:dyDescent="0.25">
      <c r="A161" s="26">
        <v>161</v>
      </c>
      <c r="B161" s="30" t="s">
        <v>1149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108">
        <f>((L161*14000)+(L161*14000)*10%)+8250+((0*165))</f>
        <v>254650</v>
      </c>
      <c r="N161" s="21">
        <f t="shared" si="53"/>
        <v>19360</v>
      </c>
      <c r="O161" s="21">
        <f t="shared" si="54"/>
        <v>35592</v>
      </c>
      <c r="P161" s="109">
        <f t="shared" si="56"/>
        <v>17600</v>
      </c>
      <c r="Q161" s="14">
        <f t="shared" si="55"/>
        <v>327202</v>
      </c>
      <c r="R161" s="122" t="s">
        <v>94</v>
      </c>
      <c r="S161" s="122" t="s">
        <v>94</v>
      </c>
      <c r="T161" s="122" t="s">
        <v>94</v>
      </c>
      <c r="U161" s="30"/>
    </row>
    <row r="162" spans="1:21" x14ac:dyDescent="0.25">
      <c r="A162" s="26">
        <v>162</v>
      </c>
      <c r="B162" s="30" t="s">
        <v>1150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44461</v>
      </c>
      <c r="J162" s="30">
        <v>6</v>
      </c>
      <c r="K162" s="30">
        <v>50</v>
      </c>
      <c r="L162" s="30">
        <v>50</v>
      </c>
      <c r="M162" s="108">
        <f>((L162*14000)+(L162*14000)*10%)+8250+((0*165))</f>
        <v>778250</v>
      </c>
      <c r="N162" s="21">
        <f t="shared" si="53"/>
        <v>60500</v>
      </c>
      <c r="O162" s="21">
        <f t="shared" si="54"/>
        <v>104850</v>
      </c>
      <c r="P162" s="109">
        <f t="shared" si="56"/>
        <v>55000</v>
      </c>
      <c r="Q162" s="14">
        <f t="shared" si="55"/>
        <v>998600</v>
      </c>
      <c r="R162" s="122" t="s">
        <v>94</v>
      </c>
      <c r="S162" s="122" t="s">
        <v>94</v>
      </c>
      <c r="T162" s="122" t="s">
        <v>94</v>
      </c>
      <c r="U162" s="30"/>
    </row>
    <row r="163" spans="1:21" x14ac:dyDescent="0.25">
      <c r="A163" s="26">
        <v>163</v>
      </c>
      <c r="B163" s="30" t="s">
        <v>1151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112</v>
      </c>
      <c r="H163" s="30" t="s">
        <v>1000</v>
      </c>
      <c r="I163" s="140">
        <v>44462</v>
      </c>
      <c r="J163" s="30">
        <v>5</v>
      </c>
      <c r="K163" s="30">
        <v>71</v>
      </c>
      <c r="L163" s="30">
        <v>71</v>
      </c>
      <c r="M163" s="108">
        <f>((L163*41500)+(L163*41500)*10%)+8250+((L163*165))</f>
        <v>3261115</v>
      </c>
      <c r="N163" s="21">
        <f t="shared" si="53"/>
        <v>85910</v>
      </c>
      <c r="O163" s="21">
        <f t="shared" si="54"/>
        <v>147627</v>
      </c>
      <c r="P163" s="109">
        <f t="shared" si="56"/>
        <v>78100</v>
      </c>
      <c r="Q163" s="14">
        <f t="shared" si="55"/>
        <v>3572752</v>
      </c>
      <c r="R163" s="122" t="s">
        <v>94</v>
      </c>
      <c r="S163" s="122" t="s">
        <v>94</v>
      </c>
      <c r="T163" s="122" t="s">
        <v>94</v>
      </c>
      <c r="U163" s="30"/>
    </row>
    <row r="164" spans="1:21" x14ac:dyDescent="0.25">
      <c r="A164" s="26">
        <v>164</v>
      </c>
      <c r="B164" s="30" t="s">
        <v>1152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69</v>
      </c>
      <c r="H164" s="30" t="s">
        <v>70</v>
      </c>
      <c r="I164" s="140">
        <v>44462</v>
      </c>
      <c r="J164" s="30">
        <v>2</v>
      </c>
      <c r="K164" s="30">
        <v>2</v>
      </c>
      <c r="L164" s="30">
        <v>10</v>
      </c>
      <c r="M164" s="108">
        <f>((L164*11000)+(L164*11000)*10%)+8250+((0*165))</f>
        <v>129250</v>
      </c>
      <c r="N164" s="21">
        <f t="shared" si="53"/>
        <v>12100</v>
      </c>
      <c r="O164" s="21">
        <f t="shared" si="54"/>
        <v>23370</v>
      </c>
      <c r="P164" s="109">
        <f t="shared" si="56"/>
        <v>11000</v>
      </c>
      <c r="Q164" s="14">
        <f t="shared" si="55"/>
        <v>175720</v>
      </c>
      <c r="R164" s="122" t="s">
        <v>94</v>
      </c>
      <c r="S164" s="122" t="s">
        <v>94</v>
      </c>
      <c r="T164" s="122" t="s">
        <v>94</v>
      </c>
      <c r="U164" s="30"/>
    </row>
    <row r="165" spans="1:21" x14ac:dyDescent="0.25">
      <c r="A165" s="26">
        <v>165</v>
      </c>
      <c r="B165" s="30" t="s">
        <v>1153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184</v>
      </c>
      <c r="H165" s="30" t="s">
        <v>219</v>
      </c>
      <c r="I165" s="140">
        <v>44462</v>
      </c>
      <c r="J165" s="30">
        <v>2</v>
      </c>
      <c r="K165" s="30">
        <v>7</v>
      </c>
      <c r="L165" s="30">
        <v>15</v>
      </c>
      <c r="M165" s="108">
        <f>((L165*14000)+(L165*14000)*10%)+8250+((0*165))</f>
        <v>239250</v>
      </c>
      <c r="N165" s="21">
        <f t="shared" si="53"/>
        <v>18150</v>
      </c>
      <c r="O165" s="21">
        <f t="shared" si="54"/>
        <v>33555</v>
      </c>
      <c r="P165" s="109">
        <f t="shared" si="56"/>
        <v>16500</v>
      </c>
      <c r="Q165" s="14">
        <f t="shared" si="55"/>
        <v>307455</v>
      </c>
      <c r="R165" s="122" t="s">
        <v>94</v>
      </c>
      <c r="S165" s="122" t="s">
        <v>94</v>
      </c>
      <c r="T165" s="122" t="s">
        <v>94</v>
      </c>
      <c r="U165" s="30"/>
    </row>
    <row r="166" spans="1:21" x14ac:dyDescent="0.25">
      <c r="A166" s="26">
        <v>166</v>
      </c>
      <c r="B166" s="30" t="s">
        <v>1154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713</v>
      </c>
      <c r="H166" s="30" t="s">
        <v>714</v>
      </c>
      <c r="I166" s="140">
        <v>44462</v>
      </c>
      <c r="J166" s="30">
        <v>1</v>
      </c>
      <c r="K166" s="30">
        <v>2</v>
      </c>
      <c r="L166" s="30">
        <v>10</v>
      </c>
      <c r="M166" s="108">
        <f>((L166*14000)+(L166*14000)*10%)+8250+((0*165))</f>
        <v>162250</v>
      </c>
      <c r="N166" s="21">
        <f t="shared" si="53"/>
        <v>12100</v>
      </c>
      <c r="O166" s="21">
        <f t="shared" si="54"/>
        <v>23370</v>
      </c>
      <c r="P166" s="109">
        <f t="shared" si="56"/>
        <v>11000</v>
      </c>
      <c r="Q166" s="14">
        <f t="shared" si="55"/>
        <v>208720</v>
      </c>
      <c r="R166" s="122" t="s">
        <v>94</v>
      </c>
      <c r="S166" s="122" t="s">
        <v>94</v>
      </c>
      <c r="T166" s="122" t="s">
        <v>94</v>
      </c>
      <c r="U166" s="30"/>
    </row>
    <row r="167" spans="1:21" x14ac:dyDescent="0.25">
      <c r="A167" s="26">
        <v>167</v>
      </c>
      <c r="B167" s="30" t="s">
        <v>1155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72</v>
      </c>
      <c r="H167" s="30" t="s">
        <v>261</v>
      </c>
      <c r="I167" s="140">
        <v>44462</v>
      </c>
      <c r="J167" s="30">
        <v>13</v>
      </c>
      <c r="K167" s="30">
        <v>197</v>
      </c>
      <c r="L167" s="30">
        <v>234</v>
      </c>
      <c r="M167" s="108">
        <f>((L167*16500)+(L167*16500)*10%)+8250+((0*165))</f>
        <v>4255350</v>
      </c>
      <c r="N167" s="21">
        <f t="shared" si="53"/>
        <v>283140</v>
      </c>
      <c r="O167" s="21">
        <f t="shared" si="54"/>
        <v>479658</v>
      </c>
      <c r="P167" s="109">
        <f t="shared" si="56"/>
        <v>257400</v>
      </c>
      <c r="Q167" s="14">
        <f t="shared" si="55"/>
        <v>5275548</v>
      </c>
      <c r="R167" s="122" t="s">
        <v>94</v>
      </c>
      <c r="S167" s="122" t="s">
        <v>94</v>
      </c>
      <c r="T167" s="122" t="s">
        <v>94</v>
      </c>
      <c r="U167" s="30"/>
    </row>
    <row r="168" spans="1:21" x14ac:dyDescent="0.25">
      <c r="A168" s="26">
        <v>168</v>
      </c>
      <c r="B168" s="30" t="s">
        <v>1156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281</v>
      </c>
      <c r="H168" s="30" t="s">
        <v>1001</v>
      </c>
      <c r="I168" s="140">
        <v>44462</v>
      </c>
      <c r="J168" s="30">
        <v>2</v>
      </c>
      <c r="K168" s="30">
        <v>24</v>
      </c>
      <c r="L168" s="30">
        <v>24</v>
      </c>
      <c r="M168" s="108">
        <f>((L168*14000)+(L168*14000)*10%)+8250+((0*165))</f>
        <v>377850</v>
      </c>
      <c r="N168" s="21">
        <f t="shared" si="53"/>
        <v>29040</v>
      </c>
      <c r="O168" s="21">
        <f t="shared" si="54"/>
        <v>51888</v>
      </c>
      <c r="P168" s="109">
        <f t="shared" si="56"/>
        <v>26400</v>
      </c>
      <c r="Q168" s="14">
        <f t="shared" si="55"/>
        <v>485178</v>
      </c>
      <c r="R168" s="122" t="s">
        <v>94</v>
      </c>
      <c r="S168" s="122" t="s">
        <v>94</v>
      </c>
      <c r="T168" s="122" t="s">
        <v>94</v>
      </c>
      <c r="U168" s="30"/>
    </row>
    <row r="169" spans="1:21" x14ac:dyDescent="0.25">
      <c r="A169" s="26">
        <v>169</v>
      </c>
      <c r="B169" s="30" t="s">
        <v>1157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171</v>
      </c>
      <c r="H169" s="30" t="s">
        <v>735</v>
      </c>
      <c r="I169" s="140">
        <v>44462</v>
      </c>
      <c r="J169" s="30">
        <v>1</v>
      </c>
      <c r="K169" s="30">
        <v>30</v>
      </c>
      <c r="L169" s="30">
        <v>30</v>
      </c>
      <c r="M169" s="108">
        <f>((L169*12000)+(L169*12000)*10%)+8250+((0*165))</f>
        <v>404250</v>
      </c>
      <c r="N169" s="21">
        <f t="shared" si="53"/>
        <v>36300</v>
      </c>
      <c r="O169" s="21">
        <f t="shared" si="54"/>
        <v>64110</v>
      </c>
      <c r="P169" s="109">
        <f t="shared" si="56"/>
        <v>33000</v>
      </c>
      <c r="Q169" s="14">
        <f t="shared" si="55"/>
        <v>537660</v>
      </c>
      <c r="R169" s="122" t="s">
        <v>94</v>
      </c>
      <c r="S169" s="122" t="s">
        <v>94</v>
      </c>
      <c r="T169" s="122" t="s">
        <v>94</v>
      </c>
      <c r="U169" s="30"/>
    </row>
    <row r="170" spans="1:21" x14ac:dyDescent="0.25">
      <c r="A170" s="26">
        <v>170</v>
      </c>
      <c r="B170" s="30" t="s">
        <v>1158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50</v>
      </c>
      <c r="H170" s="30" t="s">
        <v>58</v>
      </c>
      <c r="I170" s="140">
        <v>44462</v>
      </c>
      <c r="J170" s="30">
        <v>1</v>
      </c>
      <c r="K170" s="30">
        <v>2</v>
      </c>
      <c r="L170" s="30">
        <v>10</v>
      </c>
      <c r="M170" s="108">
        <f>((L170*31000)+(L170*31000)*10%)+8250+((0*165))</f>
        <v>349250</v>
      </c>
      <c r="N170" s="21">
        <f t="shared" si="53"/>
        <v>12100</v>
      </c>
      <c r="O170" s="21">
        <f t="shared" si="54"/>
        <v>23370</v>
      </c>
      <c r="P170" s="109">
        <f t="shared" si="56"/>
        <v>11000</v>
      </c>
      <c r="Q170" s="14">
        <f t="shared" si="55"/>
        <v>395720</v>
      </c>
      <c r="R170" s="122" t="s">
        <v>94</v>
      </c>
      <c r="S170" s="122" t="s">
        <v>94</v>
      </c>
      <c r="T170" s="122" t="s">
        <v>94</v>
      </c>
      <c r="U170" s="30"/>
    </row>
    <row r="171" spans="1:21" x14ac:dyDescent="0.25">
      <c r="A171" s="26">
        <v>171</v>
      </c>
      <c r="B171" s="30" t="s">
        <v>1159</v>
      </c>
      <c r="C171" s="26" t="s">
        <v>29</v>
      </c>
      <c r="D171" s="30" t="s">
        <v>30</v>
      </c>
      <c r="E171" s="30" t="s">
        <v>473</v>
      </c>
      <c r="F171" s="30" t="s">
        <v>29</v>
      </c>
      <c r="G171" s="30" t="s">
        <v>35</v>
      </c>
      <c r="H171" s="30" t="s">
        <v>1163</v>
      </c>
      <c r="I171" s="140">
        <v>44462</v>
      </c>
      <c r="J171" s="30">
        <v>3</v>
      </c>
      <c r="K171" s="30">
        <v>54</v>
      </c>
      <c r="L171" s="30">
        <v>54</v>
      </c>
      <c r="M171" s="108">
        <f>((L171*10000)+(L171*10000)*10%)+8250+((0*165))</f>
        <v>602250</v>
      </c>
      <c r="N171" s="21">
        <f t="shared" si="53"/>
        <v>65340</v>
      </c>
      <c r="O171" s="21">
        <f t="shared" si="54"/>
        <v>112998</v>
      </c>
      <c r="P171" s="109">
        <f t="shared" si="56"/>
        <v>59400</v>
      </c>
      <c r="Q171" s="14">
        <f t="shared" si="55"/>
        <v>839988</v>
      </c>
      <c r="R171" s="122" t="s">
        <v>94</v>
      </c>
      <c r="S171" s="122" t="s">
        <v>94</v>
      </c>
      <c r="T171" s="122" t="s">
        <v>94</v>
      </c>
      <c r="U171" s="30"/>
    </row>
    <row r="172" spans="1:21" x14ac:dyDescent="0.25">
      <c r="A172" s="26">
        <v>172</v>
      </c>
      <c r="B172" s="30" t="s">
        <v>1160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210</v>
      </c>
      <c r="H172" s="30" t="s">
        <v>211</v>
      </c>
      <c r="I172" s="140">
        <v>44462</v>
      </c>
      <c r="J172" s="30">
        <v>4</v>
      </c>
      <c r="K172" s="30">
        <v>51</v>
      </c>
      <c r="L172" s="30">
        <v>51</v>
      </c>
      <c r="M172" s="108">
        <f>((L172*8500)+(L172*8500)*10%)+8250+((0*165))</f>
        <v>485100</v>
      </c>
      <c r="N172" s="21">
        <f t="shared" si="53"/>
        <v>61710</v>
      </c>
      <c r="O172" s="21">
        <f t="shared" si="54"/>
        <v>106887</v>
      </c>
      <c r="P172" s="109">
        <f t="shared" si="56"/>
        <v>56100</v>
      </c>
      <c r="Q172" s="14">
        <f t="shared" si="55"/>
        <v>709797</v>
      </c>
      <c r="R172" s="122" t="s">
        <v>94</v>
      </c>
      <c r="S172" s="122" t="s">
        <v>94</v>
      </c>
      <c r="T172" s="122" t="s">
        <v>94</v>
      </c>
      <c r="U172" s="30"/>
    </row>
    <row r="173" spans="1:21" x14ac:dyDescent="0.25">
      <c r="A173" s="26">
        <v>173</v>
      </c>
      <c r="B173" s="30" t="s">
        <v>1161</v>
      </c>
      <c r="C173" s="26" t="s">
        <v>29</v>
      </c>
      <c r="D173" s="30" t="s">
        <v>1164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1</v>
      </c>
      <c r="K173" s="30">
        <v>17</v>
      </c>
      <c r="L173" s="30">
        <v>20</v>
      </c>
      <c r="M173" s="108">
        <f>((L173*8500)+(L173*8500)*10%)+8250+((0*165))</f>
        <v>195250</v>
      </c>
      <c r="N173" s="21">
        <f t="shared" si="53"/>
        <v>24200</v>
      </c>
      <c r="O173" s="21">
        <f t="shared" si="54"/>
        <v>43740</v>
      </c>
      <c r="P173" s="109">
        <f t="shared" si="56"/>
        <v>22000</v>
      </c>
      <c r="Q173" s="14">
        <f t="shared" si="55"/>
        <v>285190</v>
      </c>
      <c r="R173" s="122" t="s">
        <v>94</v>
      </c>
      <c r="S173" s="122" t="s">
        <v>94</v>
      </c>
      <c r="T173" s="122" t="s">
        <v>94</v>
      </c>
      <c r="U173" s="30"/>
    </row>
  </sheetData>
  <autoFilter ref="A1:V173">
    <filterColumn colId="2">
      <filters>
        <filter val="CGK"/>
      </filters>
    </filterColumn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2021-09-23T08:29:54Z</dcterms:modified>
</cp:coreProperties>
</file>