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cer\Downloads\"/>
    </mc:Choice>
  </mc:AlternateContent>
  <bookViews>
    <workbookView xWindow="0" yWindow="0" windowWidth="20490" windowHeight="7620" activeTab="6"/>
  </bookViews>
  <sheets>
    <sheet name="Maret" sheetId="4" r:id="rId1"/>
    <sheet name="April" sheetId="5" r:id="rId2"/>
    <sheet name="Juni" sheetId="6" r:id="rId3"/>
    <sheet name="Juli" sheetId="7" r:id="rId4"/>
    <sheet name="Agustus" sheetId="9" r:id="rId5"/>
    <sheet name="Nominal" sheetId="2" r:id="rId6"/>
    <sheet name="Nominal (2)" sheetId="3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2" i="3" l="1"/>
  <c r="Q23" i="3"/>
  <c r="Q24" i="3"/>
  <c r="Q25" i="3"/>
  <c r="Q21" i="3"/>
  <c r="P25" i="3"/>
  <c r="Q47" i="3"/>
  <c r="S48" i="3"/>
  <c r="T48" i="3"/>
  <c r="U48" i="3"/>
  <c r="V48" i="3"/>
  <c r="R48" i="3"/>
  <c r="S47" i="3"/>
  <c r="T47" i="3"/>
  <c r="U47" i="3"/>
  <c r="V47" i="3"/>
  <c r="R47" i="3"/>
  <c r="Q51" i="3"/>
  <c r="Q48" i="3"/>
  <c r="N51" i="3"/>
  <c r="N48" i="3"/>
  <c r="N47" i="3"/>
  <c r="M51" i="3"/>
  <c r="M49" i="3"/>
  <c r="M47" i="3"/>
  <c r="M48" i="3"/>
  <c r="M46" i="3"/>
  <c r="G66" i="3" l="1"/>
  <c r="H66" i="3"/>
  <c r="I66" i="3"/>
  <c r="J66" i="3"/>
  <c r="K66" i="3"/>
  <c r="F66" i="3"/>
  <c r="L64" i="3"/>
  <c r="K65" i="3"/>
  <c r="J65" i="3"/>
  <c r="I65" i="3"/>
  <c r="H65" i="3"/>
  <c r="G65" i="3"/>
  <c r="F65" i="3"/>
  <c r="N87" i="9"/>
  <c r="J64" i="3"/>
  <c r="I64" i="3"/>
  <c r="H64" i="3"/>
  <c r="G64" i="3"/>
  <c r="F64" i="3"/>
  <c r="J59" i="3"/>
  <c r="I59" i="3"/>
  <c r="H59" i="3"/>
  <c r="G59" i="3"/>
  <c r="F59" i="3"/>
  <c r="J57" i="3"/>
  <c r="I57" i="3"/>
  <c r="H57" i="3"/>
  <c r="G57" i="3"/>
  <c r="F57" i="3"/>
  <c r="M7" i="3"/>
  <c r="N7" i="9"/>
  <c r="N8" i="9"/>
  <c r="N9" i="9"/>
  <c r="N10" i="9"/>
  <c r="N11" i="9"/>
  <c r="N12" i="9"/>
  <c r="N13" i="9"/>
  <c r="N14" i="9"/>
  <c r="N15" i="9"/>
  <c r="N16" i="9"/>
  <c r="N17" i="9"/>
  <c r="N18" i="9"/>
  <c r="N19" i="9"/>
  <c r="N20" i="9"/>
  <c r="N21" i="9"/>
  <c r="N22" i="9"/>
  <c r="N23" i="9"/>
  <c r="N24" i="9"/>
  <c r="N25" i="9"/>
  <c r="N26" i="9"/>
  <c r="N27" i="9"/>
  <c r="N28" i="9"/>
  <c r="N29" i="9"/>
  <c r="N30" i="9"/>
  <c r="N31" i="9"/>
  <c r="N32" i="9"/>
  <c r="N33" i="9"/>
  <c r="N34" i="9"/>
  <c r="N35" i="9"/>
  <c r="N36" i="9"/>
  <c r="N37" i="9"/>
  <c r="N38" i="9"/>
  <c r="N39" i="9"/>
  <c r="N40" i="9"/>
  <c r="N41" i="9"/>
  <c r="N42" i="9"/>
  <c r="N43" i="9"/>
  <c r="N44" i="9"/>
  <c r="N45" i="9"/>
  <c r="N46" i="9"/>
  <c r="N47" i="9"/>
  <c r="N48" i="9"/>
  <c r="N49" i="9"/>
  <c r="N50" i="9"/>
  <c r="N51" i="9"/>
  <c r="N52" i="9"/>
  <c r="N53" i="9"/>
  <c r="N54" i="9"/>
  <c r="N55" i="9"/>
  <c r="N56" i="9"/>
  <c r="N57" i="9"/>
  <c r="N58" i="9"/>
  <c r="N59" i="9"/>
  <c r="N60" i="9"/>
  <c r="N61" i="9"/>
  <c r="N62" i="9"/>
  <c r="N63" i="9"/>
  <c r="N64" i="9"/>
  <c r="N65" i="9"/>
  <c r="N67" i="9"/>
  <c r="N68" i="9"/>
  <c r="N69" i="9"/>
  <c r="N70" i="9"/>
  <c r="N71" i="9"/>
  <c r="N72" i="9"/>
  <c r="N73" i="9"/>
  <c r="N74" i="9"/>
  <c r="N75" i="9"/>
  <c r="N76" i="9"/>
  <c r="N77" i="9"/>
  <c r="N78" i="9"/>
  <c r="N79" i="9"/>
  <c r="N80" i="9"/>
  <c r="N81" i="9"/>
  <c r="N82" i="9"/>
  <c r="N84" i="9"/>
  <c r="N85" i="9"/>
  <c r="N86" i="9"/>
  <c r="N6" i="9"/>
  <c r="N88" i="9"/>
  <c r="G87" i="9"/>
  <c r="H87" i="9"/>
  <c r="I87" i="9"/>
  <c r="K87" i="9"/>
  <c r="L87" i="9"/>
  <c r="M87" i="9"/>
  <c r="E87" i="9"/>
  <c r="A8" i="9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7" i="9"/>
  <c r="K85" i="9"/>
  <c r="G85" i="9"/>
  <c r="E85" i="9"/>
  <c r="M83" i="9"/>
  <c r="L83" i="9"/>
  <c r="I83" i="9"/>
  <c r="H83" i="9"/>
  <c r="K82" i="9"/>
  <c r="G82" i="9"/>
  <c r="E82" i="9"/>
  <c r="K81" i="9"/>
  <c r="G81" i="9"/>
  <c r="E81" i="9"/>
  <c r="K80" i="9"/>
  <c r="G80" i="9"/>
  <c r="E80" i="9"/>
  <c r="K79" i="9"/>
  <c r="G79" i="9"/>
  <c r="E79" i="9"/>
  <c r="K78" i="9"/>
  <c r="G78" i="9"/>
  <c r="E78" i="9"/>
  <c r="K77" i="9"/>
  <c r="G77" i="9"/>
  <c r="E77" i="9"/>
  <c r="K76" i="9"/>
  <c r="G76" i="9"/>
  <c r="E76" i="9"/>
  <c r="K75" i="9"/>
  <c r="G75" i="9"/>
  <c r="E75" i="9"/>
  <c r="K74" i="9"/>
  <c r="G74" i="9"/>
  <c r="E74" i="9"/>
  <c r="K73" i="9"/>
  <c r="G73" i="9"/>
  <c r="E73" i="9"/>
  <c r="K72" i="9"/>
  <c r="G72" i="9"/>
  <c r="E72" i="9"/>
  <c r="K71" i="9"/>
  <c r="G71" i="9"/>
  <c r="E71" i="9"/>
  <c r="K70" i="9"/>
  <c r="G70" i="9"/>
  <c r="E70" i="9"/>
  <c r="K69" i="9"/>
  <c r="G69" i="9"/>
  <c r="E69" i="9"/>
  <c r="K68" i="9"/>
  <c r="F68" i="9"/>
  <c r="G68" i="9" s="1"/>
  <c r="E68" i="9"/>
  <c r="E83" i="9" s="1"/>
  <c r="K67" i="9"/>
  <c r="G67" i="9"/>
  <c r="E67" i="9"/>
  <c r="M66" i="9"/>
  <c r="L66" i="9"/>
  <c r="I66" i="9"/>
  <c r="H66" i="9"/>
  <c r="F66" i="9"/>
  <c r="K64" i="9"/>
  <c r="G64" i="9"/>
  <c r="E64" i="9"/>
  <c r="K63" i="9"/>
  <c r="G63" i="9"/>
  <c r="E63" i="9"/>
  <c r="K62" i="9"/>
  <c r="G62" i="9"/>
  <c r="E62" i="9"/>
  <c r="K61" i="9"/>
  <c r="G61" i="9"/>
  <c r="E61" i="9"/>
  <c r="K60" i="9"/>
  <c r="G60" i="9"/>
  <c r="E60" i="9"/>
  <c r="K59" i="9"/>
  <c r="G59" i="9"/>
  <c r="E59" i="9"/>
  <c r="K58" i="9"/>
  <c r="G58" i="9"/>
  <c r="E58" i="9"/>
  <c r="K57" i="9"/>
  <c r="G57" i="9"/>
  <c r="E57" i="9"/>
  <c r="K56" i="9"/>
  <c r="G56" i="9"/>
  <c r="E56" i="9"/>
  <c r="K55" i="9"/>
  <c r="G55" i="9"/>
  <c r="E55" i="9"/>
  <c r="K54" i="9"/>
  <c r="G54" i="9"/>
  <c r="E54" i="9"/>
  <c r="K53" i="9"/>
  <c r="G53" i="9"/>
  <c r="E53" i="9"/>
  <c r="K52" i="9"/>
  <c r="G52" i="9"/>
  <c r="E52" i="9"/>
  <c r="K51" i="9"/>
  <c r="G51" i="9"/>
  <c r="E51" i="9"/>
  <c r="K50" i="9"/>
  <c r="G50" i="9"/>
  <c r="E50" i="9"/>
  <c r="K49" i="9"/>
  <c r="G49" i="9"/>
  <c r="E49" i="9"/>
  <c r="K48" i="9"/>
  <c r="G48" i="9"/>
  <c r="E48" i="9"/>
  <c r="K47" i="9"/>
  <c r="G47" i="9"/>
  <c r="E47" i="9"/>
  <c r="K46" i="9"/>
  <c r="G46" i="9"/>
  <c r="E46" i="9"/>
  <c r="K45" i="9"/>
  <c r="G45" i="9"/>
  <c r="E45" i="9"/>
  <c r="K44" i="9"/>
  <c r="G44" i="9"/>
  <c r="E44" i="9"/>
  <c r="K43" i="9"/>
  <c r="G43" i="9"/>
  <c r="E43" i="9"/>
  <c r="K42" i="9"/>
  <c r="G42" i="9"/>
  <c r="E42" i="9"/>
  <c r="K41" i="9"/>
  <c r="G41" i="9"/>
  <c r="E41" i="9"/>
  <c r="K40" i="9"/>
  <c r="G40" i="9"/>
  <c r="E40" i="9"/>
  <c r="K39" i="9"/>
  <c r="G39" i="9"/>
  <c r="E39" i="9"/>
  <c r="K38" i="9"/>
  <c r="G38" i="9"/>
  <c r="E38" i="9"/>
  <c r="K37" i="9"/>
  <c r="G37" i="9"/>
  <c r="E37" i="9"/>
  <c r="K36" i="9"/>
  <c r="G36" i="9"/>
  <c r="E36" i="9"/>
  <c r="K35" i="9"/>
  <c r="G35" i="9"/>
  <c r="E35" i="9"/>
  <c r="K34" i="9"/>
  <c r="G34" i="9"/>
  <c r="E34" i="9"/>
  <c r="K33" i="9"/>
  <c r="G33" i="9"/>
  <c r="E33" i="9"/>
  <c r="K32" i="9"/>
  <c r="G32" i="9"/>
  <c r="E32" i="9"/>
  <c r="K31" i="9"/>
  <c r="G31" i="9"/>
  <c r="E31" i="9"/>
  <c r="K30" i="9"/>
  <c r="G30" i="9"/>
  <c r="E30" i="9"/>
  <c r="K29" i="9"/>
  <c r="G29" i="9"/>
  <c r="E29" i="9"/>
  <c r="K28" i="9"/>
  <c r="G28" i="9"/>
  <c r="E28" i="9"/>
  <c r="K27" i="9"/>
  <c r="G27" i="9"/>
  <c r="E27" i="9"/>
  <c r="K26" i="9"/>
  <c r="G26" i="9"/>
  <c r="E26" i="9"/>
  <c r="K25" i="9"/>
  <c r="G25" i="9"/>
  <c r="E25" i="9"/>
  <c r="K24" i="9"/>
  <c r="G24" i="9"/>
  <c r="E24" i="9"/>
  <c r="K23" i="9"/>
  <c r="G23" i="9"/>
  <c r="E23" i="9"/>
  <c r="K22" i="9"/>
  <c r="G22" i="9"/>
  <c r="E22" i="9"/>
  <c r="K21" i="9"/>
  <c r="G21" i="9"/>
  <c r="E21" i="9"/>
  <c r="K20" i="9"/>
  <c r="G20" i="9"/>
  <c r="E20" i="9"/>
  <c r="K19" i="9"/>
  <c r="G19" i="9"/>
  <c r="E19" i="9"/>
  <c r="K18" i="9"/>
  <c r="G18" i="9"/>
  <c r="E18" i="9"/>
  <c r="K17" i="9"/>
  <c r="G17" i="9"/>
  <c r="E17" i="9"/>
  <c r="K16" i="9"/>
  <c r="G16" i="9"/>
  <c r="E16" i="9"/>
  <c r="K15" i="9"/>
  <c r="G15" i="9"/>
  <c r="E15" i="9"/>
  <c r="K14" i="9"/>
  <c r="G14" i="9"/>
  <c r="E14" i="9"/>
  <c r="K13" i="9"/>
  <c r="G13" i="9"/>
  <c r="E13" i="9"/>
  <c r="K12" i="9"/>
  <c r="G12" i="9"/>
  <c r="E12" i="9"/>
  <c r="K11" i="9"/>
  <c r="G11" i="9"/>
  <c r="E11" i="9"/>
  <c r="K10" i="9"/>
  <c r="G10" i="9"/>
  <c r="E10" i="9"/>
  <c r="K9" i="9"/>
  <c r="G9" i="9"/>
  <c r="E9" i="9"/>
  <c r="K8" i="9"/>
  <c r="G8" i="9"/>
  <c r="E8" i="9"/>
  <c r="K7" i="9"/>
  <c r="G7" i="9"/>
  <c r="E7" i="9"/>
  <c r="K6" i="9"/>
  <c r="G6" i="9"/>
  <c r="G66" i="9" s="1"/>
  <c r="E6" i="9"/>
  <c r="K64" i="3" l="1"/>
  <c r="K59" i="3"/>
  <c r="F60" i="3" s="1"/>
  <c r="K57" i="3"/>
  <c r="F58" i="3" s="1"/>
  <c r="G83" i="9"/>
  <c r="K66" i="9"/>
  <c r="K83" i="9"/>
  <c r="E66" i="9"/>
  <c r="K48" i="3" l="1"/>
  <c r="K47" i="3"/>
  <c r="K46" i="3"/>
  <c r="J49" i="3"/>
  <c r="I49" i="3"/>
  <c r="H49" i="3"/>
  <c r="G49" i="3"/>
  <c r="F49" i="3"/>
  <c r="D46" i="3"/>
  <c r="K49" i="3" l="1"/>
  <c r="L47" i="3" s="1"/>
  <c r="E14" i="3"/>
  <c r="E19" i="3" s="1"/>
  <c r="E29" i="3" s="1"/>
  <c r="E34" i="3" s="1"/>
  <c r="E39" i="3" s="1"/>
  <c r="E44" i="3" s="1"/>
  <c r="E49" i="3" s="1"/>
  <c r="K19" i="3"/>
  <c r="G19" i="3"/>
  <c r="H19" i="3"/>
  <c r="I19" i="3"/>
  <c r="J19" i="3"/>
  <c r="K18" i="3"/>
  <c r="K17" i="3"/>
  <c r="K16" i="3"/>
  <c r="L16" i="3" s="1"/>
  <c r="K21" i="3"/>
  <c r="K22" i="3"/>
  <c r="G14" i="3"/>
  <c r="H14" i="3"/>
  <c r="I14" i="3"/>
  <c r="J14" i="3"/>
  <c r="K13" i="3"/>
  <c r="K12" i="3"/>
  <c r="K11" i="3"/>
  <c r="G9" i="3"/>
  <c r="H9" i="3"/>
  <c r="I9" i="3"/>
  <c r="J9" i="3"/>
  <c r="K8" i="3"/>
  <c r="K7" i="3"/>
  <c r="K6" i="3"/>
  <c r="F34" i="3"/>
  <c r="K33" i="3"/>
  <c r="K32" i="3"/>
  <c r="K31" i="3"/>
  <c r="K28" i="3"/>
  <c r="K27" i="3"/>
  <c r="K26" i="3"/>
  <c r="E13" i="3"/>
  <c r="E18" i="3" s="1"/>
  <c r="E23" i="3" s="1"/>
  <c r="K23" i="3"/>
  <c r="K36" i="3"/>
  <c r="K37" i="3"/>
  <c r="K38" i="3"/>
  <c r="K41" i="3"/>
  <c r="K42" i="3"/>
  <c r="K43" i="3"/>
  <c r="F9" i="3"/>
  <c r="F14" i="3"/>
  <c r="F19" i="3"/>
  <c r="J44" i="3"/>
  <c r="I44" i="3"/>
  <c r="H44" i="3"/>
  <c r="G44" i="3"/>
  <c r="F44" i="3"/>
  <c r="J39" i="3"/>
  <c r="I39" i="3"/>
  <c r="H39" i="3"/>
  <c r="G39" i="3"/>
  <c r="F39" i="3"/>
  <c r="J34" i="3"/>
  <c r="I34" i="3"/>
  <c r="H34" i="3"/>
  <c r="G34" i="3"/>
  <c r="J29" i="3"/>
  <c r="I29" i="3"/>
  <c r="H29" i="3"/>
  <c r="G29" i="3"/>
  <c r="F29" i="3"/>
  <c r="G24" i="3"/>
  <c r="H24" i="3"/>
  <c r="I24" i="3"/>
  <c r="J24" i="3"/>
  <c r="F24" i="3"/>
  <c r="D31" i="3"/>
  <c r="D21" i="3"/>
  <c r="D26" i="3"/>
  <c r="L18" i="3" l="1"/>
  <c r="L48" i="3"/>
  <c r="L17" i="3"/>
  <c r="H51" i="3"/>
  <c r="G51" i="3"/>
  <c r="F51" i="3"/>
  <c r="I51" i="3"/>
  <c r="L46" i="3"/>
  <c r="L49" i="3" s="1"/>
  <c r="J51" i="3"/>
  <c r="E24" i="3"/>
  <c r="L19" i="3"/>
  <c r="K14" i="3"/>
  <c r="K39" i="3"/>
  <c r="I40" i="3" s="1"/>
  <c r="K44" i="3"/>
  <c r="K34" i="3"/>
  <c r="L31" i="3" s="1"/>
  <c r="L34" i="3" s="1"/>
  <c r="K29" i="3"/>
  <c r="L28" i="3" s="1"/>
  <c r="E28" i="3"/>
  <c r="E33" i="3"/>
  <c r="E38" i="3" s="1"/>
  <c r="E43" i="3" s="1"/>
  <c r="D36" i="3"/>
  <c r="K24" i="3"/>
  <c r="J15" i="3" s="1"/>
  <c r="D41" i="3"/>
  <c r="L77" i="4"/>
  <c r="J77" i="4"/>
  <c r="H77" i="4"/>
  <c r="F77" i="4"/>
  <c r="D77" i="4"/>
  <c r="G75" i="4"/>
  <c r="L74" i="4"/>
  <c r="J74" i="4"/>
  <c r="H74" i="4"/>
  <c r="F74" i="4"/>
  <c r="D74" i="4"/>
  <c r="L73" i="4"/>
  <c r="J73" i="4"/>
  <c r="H73" i="4"/>
  <c r="F73" i="4"/>
  <c r="D73" i="4"/>
  <c r="L72" i="4"/>
  <c r="J72" i="4"/>
  <c r="H72" i="4"/>
  <c r="F72" i="4"/>
  <c r="D72" i="4"/>
  <c r="L71" i="4"/>
  <c r="J71" i="4"/>
  <c r="H71" i="4"/>
  <c r="F71" i="4"/>
  <c r="D71" i="4"/>
  <c r="L70" i="4"/>
  <c r="J70" i="4"/>
  <c r="H70" i="4"/>
  <c r="F70" i="4"/>
  <c r="D70" i="4"/>
  <c r="L69" i="4"/>
  <c r="J69" i="4"/>
  <c r="H69" i="4"/>
  <c r="F69" i="4"/>
  <c r="D69" i="4"/>
  <c r="L68" i="4"/>
  <c r="J68" i="4"/>
  <c r="H68" i="4"/>
  <c r="F68" i="4"/>
  <c r="D68" i="4"/>
  <c r="L67" i="4"/>
  <c r="J67" i="4"/>
  <c r="H67" i="4"/>
  <c r="F67" i="4"/>
  <c r="D67" i="4"/>
  <c r="L66" i="4"/>
  <c r="J66" i="4"/>
  <c r="H66" i="4"/>
  <c r="F66" i="4"/>
  <c r="D66" i="4"/>
  <c r="L65" i="4"/>
  <c r="J65" i="4"/>
  <c r="H65" i="4"/>
  <c r="F65" i="4"/>
  <c r="D65" i="4"/>
  <c r="L64" i="4"/>
  <c r="J64" i="4"/>
  <c r="H64" i="4"/>
  <c r="F64" i="4"/>
  <c r="D64" i="4"/>
  <c r="L63" i="4"/>
  <c r="J63" i="4"/>
  <c r="H63" i="4"/>
  <c r="F63" i="4"/>
  <c r="D63" i="4"/>
  <c r="L62" i="4"/>
  <c r="J62" i="4"/>
  <c r="H62" i="4"/>
  <c r="F62" i="4"/>
  <c r="D62" i="4"/>
  <c r="L61" i="4"/>
  <c r="J61" i="4"/>
  <c r="H61" i="4"/>
  <c r="F61" i="4"/>
  <c r="D61" i="4"/>
  <c r="L60" i="4"/>
  <c r="J60" i="4"/>
  <c r="H60" i="4"/>
  <c r="F60" i="4"/>
  <c r="D60" i="4"/>
  <c r="K58" i="4"/>
  <c r="G58" i="4"/>
  <c r="L57" i="4"/>
  <c r="J57" i="4"/>
  <c r="H57" i="4"/>
  <c r="F57" i="4"/>
  <c r="D57" i="4"/>
  <c r="L56" i="4"/>
  <c r="J56" i="4"/>
  <c r="H56" i="4"/>
  <c r="F56" i="4"/>
  <c r="D56" i="4"/>
  <c r="L55" i="4"/>
  <c r="J55" i="4"/>
  <c r="H55" i="4"/>
  <c r="F55" i="4"/>
  <c r="D55" i="4"/>
  <c r="L54" i="4"/>
  <c r="J54" i="4"/>
  <c r="H54" i="4"/>
  <c r="F54" i="4"/>
  <c r="D54" i="4"/>
  <c r="L53" i="4"/>
  <c r="J53" i="4"/>
  <c r="H53" i="4"/>
  <c r="F53" i="4"/>
  <c r="D53" i="4"/>
  <c r="L52" i="4"/>
  <c r="J52" i="4"/>
  <c r="H52" i="4"/>
  <c r="F52" i="4"/>
  <c r="D52" i="4"/>
  <c r="L51" i="4"/>
  <c r="J51" i="4"/>
  <c r="H51" i="4"/>
  <c r="F51" i="4"/>
  <c r="D51" i="4"/>
  <c r="L50" i="4"/>
  <c r="J50" i="4"/>
  <c r="H50" i="4"/>
  <c r="F50" i="4"/>
  <c r="D50" i="4"/>
  <c r="L49" i="4"/>
  <c r="J49" i="4"/>
  <c r="H49" i="4"/>
  <c r="F49" i="4"/>
  <c r="D49" i="4"/>
  <c r="L48" i="4"/>
  <c r="J48" i="4"/>
  <c r="H48" i="4"/>
  <c r="F48" i="4"/>
  <c r="D48" i="4"/>
  <c r="L47" i="4"/>
  <c r="J47" i="4"/>
  <c r="H47" i="4"/>
  <c r="F47" i="4"/>
  <c r="D47" i="4"/>
  <c r="L46" i="4"/>
  <c r="J46" i="4"/>
  <c r="H46" i="4"/>
  <c r="F46" i="4"/>
  <c r="D46" i="4"/>
  <c r="L45" i="4"/>
  <c r="J45" i="4"/>
  <c r="H45" i="4"/>
  <c r="F45" i="4"/>
  <c r="D45" i="4"/>
  <c r="L44" i="4"/>
  <c r="J44" i="4"/>
  <c r="H44" i="4"/>
  <c r="F44" i="4"/>
  <c r="D44" i="4"/>
  <c r="L43" i="4"/>
  <c r="J43" i="4"/>
  <c r="H43" i="4"/>
  <c r="F43" i="4"/>
  <c r="D43" i="4"/>
  <c r="L42" i="4"/>
  <c r="J42" i="4"/>
  <c r="H42" i="4"/>
  <c r="F42" i="4"/>
  <c r="D42" i="4"/>
  <c r="L41" i="4"/>
  <c r="J41" i="4"/>
  <c r="H41" i="4"/>
  <c r="F41" i="4"/>
  <c r="D41" i="4"/>
  <c r="L40" i="4"/>
  <c r="J40" i="4"/>
  <c r="H40" i="4"/>
  <c r="F40" i="4"/>
  <c r="D40" i="4"/>
  <c r="L39" i="4"/>
  <c r="J39" i="4"/>
  <c r="H39" i="4"/>
  <c r="F39" i="4"/>
  <c r="D39" i="4"/>
  <c r="L38" i="4"/>
  <c r="J38" i="4"/>
  <c r="H38" i="4"/>
  <c r="F38" i="4"/>
  <c r="D38" i="4"/>
  <c r="L37" i="4"/>
  <c r="J37" i="4"/>
  <c r="H37" i="4"/>
  <c r="F37" i="4"/>
  <c r="D37" i="4"/>
  <c r="L36" i="4"/>
  <c r="J36" i="4"/>
  <c r="H36" i="4"/>
  <c r="F36" i="4"/>
  <c r="D36" i="4"/>
  <c r="L35" i="4"/>
  <c r="J35" i="4"/>
  <c r="H35" i="4"/>
  <c r="F35" i="4"/>
  <c r="D35" i="4"/>
  <c r="L34" i="4"/>
  <c r="J34" i="4"/>
  <c r="H34" i="4"/>
  <c r="F34" i="4"/>
  <c r="D34" i="4"/>
  <c r="L33" i="4"/>
  <c r="J33" i="4"/>
  <c r="H33" i="4"/>
  <c r="F33" i="4"/>
  <c r="D33" i="4"/>
  <c r="L32" i="4"/>
  <c r="J32" i="4"/>
  <c r="H32" i="4"/>
  <c r="F32" i="4"/>
  <c r="D32" i="4"/>
  <c r="L31" i="4"/>
  <c r="J31" i="4"/>
  <c r="H31" i="4"/>
  <c r="F31" i="4"/>
  <c r="D31" i="4"/>
  <c r="L30" i="4"/>
  <c r="J30" i="4"/>
  <c r="H30" i="4"/>
  <c r="F30" i="4"/>
  <c r="D30" i="4"/>
  <c r="L29" i="4"/>
  <c r="J29" i="4"/>
  <c r="H29" i="4"/>
  <c r="F29" i="4"/>
  <c r="D29" i="4"/>
  <c r="L28" i="4"/>
  <c r="J28" i="4"/>
  <c r="H28" i="4"/>
  <c r="F28" i="4"/>
  <c r="D28" i="4"/>
  <c r="L27" i="4"/>
  <c r="J27" i="4"/>
  <c r="H27" i="4"/>
  <c r="F27" i="4"/>
  <c r="D27" i="4"/>
  <c r="L26" i="4"/>
  <c r="J26" i="4"/>
  <c r="H26" i="4"/>
  <c r="F26" i="4"/>
  <c r="D26" i="4"/>
  <c r="L25" i="4"/>
  <c r="J25" i="4"/>
  <c r="H25" i="4"/>
  <c r="F25" i="4"/>
  <c r="D25" i="4"/>
  <c r="L24" i="4"/>
  <c r="J24" i="4"/>
  <c r="H24" i="4"/>
  <c r="F24" i="4"/>
  <c r="D24" i="4"/>
  <c r="L23" i="4"/>
  <c r="J23" i="4"/>
  <c r="H23" i="4"/>
  <c r="F23" i="4"/>
  <c r="D23" i="4"/>
  <c r="L22" i="4"/>
  <c r="J22" i="4"/>
  <c r="H22" i="4"/>
  <c r="F22" i="4"/>
  <c r="D22" i="4"/>
  <c r="L21" i="4"/>
  <c r="J21" i="4"/>
  <c r="H21" i="4"/>
  <c r="F21" i="4"/>
  <c r="D21" i="4"/>
  <c r="L20" i="4"/>
  <c r="J20" i="4"/>
  <c r="H20" i="4"/>
  <c r="F20" i="4"/>
  <c r="D20" i="4"/>
  <c r="L19" i="4"/>
  <c r="J19" i="4"/>
  <c r="H19" i="4"/>
  <c r="F19" i="4"/>
  <c r="D19" i="4"/>
  <c r="L18" i="4"/>
  <c r="J18" i="4"/>
  <c r="H18" i="4"/>
  <c r="F18" i="4"/>
  <c r="D18" i="4"/>
  <c r="L17" i="4"/>
  <c r="J17" i="4"/>
  <c r="H17" i="4"/>
  <c r="F17" i="4"/>
  <c r="D17" i="4"/>
  <c r="L16" i="4"/>
  <c r="J16" i="4"/>
  <c r="H16" i="4"/>
  <c r="F16" i="4"/>
  <c r="D16" i="4"/>
  <c r="L15" i="4"/>
  <c r="J15" i="4"/>
  <c r="H15" i="4"/>
  <c r="F15" i="4"/>
  <c r="D15" i="4"/>
  <c r="L14" i="4"/>
  <c r="J14" i="4"/>
  <c r="H14" i="4"/>
  <c r="F14" i="4"/>
  <c r="D14" i="4"/>
  <c r="L13" i="4"/>
  <c r="J13" i="4"/>
  <c r="H13" i="4"/>
  <c r="F13" i="4"/>
  <c r="D13" i="4"/>
  <c r="L12" i="4"/>
  <c r="J12" i="4"/>
  <c r="H12" i="4"/>
  <c r="F12" i="4"/>
  <c r="D12" i="4"/>
  <c r="L11" i="4"/>
  <c r="J11" i="4"/>
  <c r="H11" i="4"/>
  <c r="F11" i="4"/>
  <c r="D11" i="4"/>
  <c r="L10" i="4"/>
  <c r="J10" i="4"/>
  <c r="H10" i="4"/>
  <c r="F10" i="4"/>
  <c r="D10" i="4"/>
  <c r="L9" i="4"/>
  <c r="J9" i="4"/>
  <c r="H9" i="4"/>
  <c r="F9" i="4"/>
  <c r="D9" i="4"/>
  <c r="L8" i="4"/>
  <c r="J8" i="4"/>
  <c r="H8" i="4"/>
  <c r="F8" i="4"/>
  <c r="D8" i="4"/>
  <c r="L7" i="4"/>
  <c r="J7" i="4"/>
  <c r="H7" i="4"/>
  <c r="F7" i="4"/>
  <c r="D7" i="4"/>
  <c r="L6" i="4"/>
  <c r="J6" i="4"/>
  <c r="H6" i="4"/>
  <c r="F6" i="4"/>
  <c r="D6" i="4"/>
  <c r="L5" i="4"/>
  <c r="L58" i="4" s="1"/>
  <c r="J5" i="4"/>
  <c r="H5" i="4"/>
  <c r="F5" i="4"/>
  <c r="D5" i="4"/>
  <c r="D58" i="4" s="1"/>
  <c r="L79" i="5"/>
  <c r="J79" i="5"/>
  <c r="H79" i="5"/>
  <c r="F79" i="5"/>
  <c r="D79" i="5"/>
  <c r="K77" i="5"/>
  <c r="L76" i="5"/>
  <c r="J76" i="5"/>
  <c r="H76" i="5"/>
  <c r="F76" i="5"/>
  <c r="D76" i="5"/>
  <c r="L75" i="5"/>
  <c r="J75" i="5"/>
  <c r="H75" i="5"/>
  <c r="F75" i="5"/>
  <c r="D75" i="5"/>
  <c r="L74" i="5"/>
  <c r="J74" i="5"/>
  <c r="H74" i="5"/>
  <c r="F74" i="5"/>
  <c r="D74" i="5"/>
  <c r="L73" i="5"/>
  <c r="J73" i="5"/>
  <c r="H73" i="5"/>
  <c r="F73" i="5"/>
  <c r="D73" i="5"/>
  <c r="L72" i="5"/>
  <c r="J72" i="5"/>
  <c r="H72" i="5"/>
  <c r="F72" i="5"/>
  <c r="D72" i="5"/>
  <c r="L71" i="5"/>
  <c r="J71" i="5"/>
  <c r="H71" i="5"/>
  <c r="F71" i="5"/>
  <c r="D71" i="5"/>
  <c r="L70" i="5"/>
  <c r="J70" i="5"/>
  <c r="H70" i="5"/>
  <c r="F70" i="5"/>
  <c r="D70" i="5"/>
  <c r="L69" i="5"/>
  <c r="J69" i="5"/>
  <c r="H69" i="5"/>
  <c r="F69" i="5"/>
  <c r="D69" i="5"/>
  <c r="L68" i="5"/>
  <c r="J68" i="5"/>
  <c r="H68" i="5"/>
  <c r="F68" i="5"/>
  <c r="D68" i="5"/>
  <c r="L67" i="5"/>
  <c r="J67" i="5"/>
  <c r="H67" i="5"/>
  <c r="F67" i="5"/>
  <c r="D67" i="5"/>
  <c r="L66" i="5"/>
  <c r="J66" i="5"/>
  <c r="H66" i="5"/>
  <c r="F66" i="5"/>
  <c r="D66" i="5"/>
  <c r="L65" i="5"/>
  <c r="J65" i="5"/>
  <c r="H65" i="5"/>
  <c r="F65" i="5"/>
  <c r="D65" i="5"/>
  <c r="L64" i="5"/>
  <c r="J64" i="5"/>
  <c r="H64" i="5"/>
  <c r="F64" i="5"/>
  <c r="D64" i="5"/>
  <c r="L63" i="5"/>
  <c r="J63" i="5"/>
  <c r="H63" i="5"/>
  <c r="F63" i="5"/>
  <c r="D63" i="5"/>
  <c r="L62" i="5"/>
  <c r="J62" i="5"/>
  <c r="H62" i="5"/>
  <c r="F62" i="5"/>
  <c r="D62" i="5"/>
  <c r="K60" i="5"/>
  <c r="L59" i="5"/>
  <c r="J59" i="5"/>
  <c r="H59" i="5"/>
  <c r="F59" i="5"/>
  <c r="D59" i="5"/>
  <c r="L58" i="5"/>
  <c r="J58" i="5"/>
  <c r="H58" i="5"/>
  <c r="F58" i="5"/>
  <c r="D58" i="5"/>
  <c r="L57" i="5"/>
  <c r="J57" i="5"/>
  <c r="H57" i="5"/>
  <c r="F57" i="5"/>
  <c r="D57" i="5"/>
  <c r="L56" i="5"/>
  <c r="J56" i="5"/>
  <c r="H56" i="5"/>
  <c r="F56" i="5"/>
  <c r="D56" i="5"/>
  <c r="L55" i="5"/>
  <c r="J55" i="5"/>
  <c r="H55" i="5"/>
  <c r="F55" i="5"/>
  <c r="D55" i="5"/>
  <c r="L54" i="5"/>
  <c r="J54" i="5"/>
  <c r="H54" i="5"/>
  <c r="F54" i="5"/>
  <c r="D54" i="5"/>
  <c r="L53" i="5"/>
  <c r="J53" i="5"/>
  <c r="H53" i="5"/>
  <c r="F53" i="5"/>
  <c r="D53" i="5"/>
  <c r="L52" i="5"/>
  <c r="J52" i="5"/>
  <c r="H52" i="5"/>
  <c r="F52" i="5"/>
  <c r="D52" i="5"/>
  <c r="L51" i="5"/>
  <c r="J51" i="5"/>
  <c r="H51" i="5"/>
  <c r="F51" i="5"/>
  <c r="D51" i="5"/>
  <c r="L50" i="5"/>
  <c r="J50" i="5"/>
  <c r="H50" i="5"/>
  <c r="F50" i="5"/>
  <c r="D50" i="5"/>
  <c r="L49" i="5"/>
  <c r="J49" i="5"/>
  <c r="H49" i="5"/>
  <c r="F49" i="5"/>
  <c r="D49" i="5"/>
  <c r="L48" i="5"/>
  <c r="J48" i="5"/>
  <c r="H48" i="5"/>
  <c r="F48" i="5"/>
  <c r="D48" i="5"/>
  <c r="L47" i="5"/>
  <c r="J47" i="5"/>
  <c r="H47" i="5"/>
  <c r="F47" i="5"/>
  <c r="D47" i="5"/>
  <c r="L46" i="5"/>
  <c r="J46" i="5"/>
  <c r="H46" i="5"/>
  <c r="F46" i="5"/>
  <c r="D46" i="5"/>
  <c r="L45" i="5"/>
  <c r="J45" i="5"/>
  <c r="H45" i="5"/>
  <c r="F45" i="5"/>
  <c r="D45" i="5"/>
  <c r="L44" i="5"/>
  <c r="J44" i="5"/>
  <c r="H44" i="5"/>
  <c r="F44" i="5"/>
  <c r="D44" i="5"/>
  <c r="L43" i="5"/>
  <c r="J43" i="5"/>
  <c r="H43" i="5"/>
  <c r="F43" i="5"/>
  <c r="D43" i="5"/>
  <c r="L42" i="5"/>
  <c r="J42" i="5"/>
  <c r="H42" i="5"/>
  <c r="F42" i="5"/>
  <c r="D42" i="5"/>
  <c r="L41" i="5"/>
  <c r="J41" i="5"/>
  <c r="H41" i="5"/>
  <c r="F41" i="5"/>
  <c r="D41" i="5"/>
  <c r="L40" i="5"/>
  <c r="J40" i="5"/>
  <c r="H40" i="5"/>
  <c r="F40" i="5"/>
  <c r="D40" i="5"/>
  <c r="L39" i="5"/>
  <c r="J39" i="5"/>
  <c r="H39" i="5"/>
  <c r="F39" i="5"/>
  <c r="D39" i="5"/>
  <c r="L38" i="5"/>
  <c r="J38" i="5"/>
  <c r="H38" i="5"/>
  <c r="F38" i="5"/>
  <c r="D38" i="5"/>
  <c r="L37" i="5"/>
  <c r="J37" i="5"/>
  <c r="H37" i="5"/>
  <c r="F37" i="5"/>
  <c r="D37" i="5"/>
  <c r="L36" i="5"/>
  <c r="J36" i="5"/>
  <c r="H36" i="5"/>
  <c r="F36" i="5"/>
  <c r="D36" i="5"/>
  <c r="L35" i="5"/>
  <c r="J35" i="5"/>
  <c r="H35" i="5"/>
  <c r="F35" i="5"/>
  <c r="D35" i="5"/>
  <c r="L34" i="5"/>
  <c r="J34" i="5"/>
  <c r="H34" i="5"/>
  <c r="F34" i="5"/>
  <c r="D34" i="5"/>
  <c r="L33" i="5"/>
  <c r="J33" i="5"/>
  <c r="H33" i="5"/>
  <c r="F33" i="5"/>
  <c r="D33" i="5"/>
  <c r="L32" i="5"/>
  <c r="J32" i="5"/>
  <c r="H32" i="5"/>
  <c r="F32" i="5"/>
  <c r="D32" i="5"/>
  <c r="L31" i="5"/>
  <c r="J31" i="5"/>
  <c r="H31" i="5"/>
  <c r="F31" i="5"/>
  <c r="D31" i="5"/>
  <c r="L30" i="5"/>
  <c r="J30" i="5"/>
  <c r="H30" i="5"/>
  <c r="F30" i="5"/>
  <c r="D30" i="5"/>
  <c r="L29" i="5"/>
  <c r="J29" i="5"/>
  <c r="H29" i="5"/>
  <c r="F29" i="5"/>
  <c r="D29" i="5"/>
  <c r="L28" i="5"/>
  <c r="J28" i="5"/>
  <c r="H28" i="5"/>
  <c r="F28" i="5"/>
  <c r="D28" i="5"/>
  <c r="L27" i="5"/>
  <c r="J27" i="5"/>
  <c r="H27" i="5"/>
  <c r="F27" i="5"/>
  <c r="D27" i="5"/>
  <c r="L26" i="5"/>
  <c r="J26" i="5"/>
  <c r="H26" i="5"/>
  <c r="F26" i="5"/>
  <c r="D26" i="5"/>
  <c r="L25" i="5"/>
  <c r="J25" i="5"/>
  <c r="H25" i="5"/>
  <c r="F25" i="5"/>
  <c r="D25" i="5"/>
  <c r="L24" i="5"/>
  <c r="J24" i="5"/>
  <c r="H24" i="5"/>
  <c r="F24" i="5"/>
  <c r="D24" i="5"/>
  <c r="L23" i="5"/>
  <c r="J23" i="5"/>
  <c r="H23" i="5"/>
  <c r="F23" i="5"/>
  <c r="D23" i="5"/>
  <c r="L22" i="5"/>
  <c r="J22" i="5"/>
  <c r="H22" i="5"/>
  <c r="F22" i="5"/>
  <c r="D22" i="5"/>
  <c r="L21" i="5"/>
  <c r="J21" i="5"/>
  <c r="H21" i="5"/>
  <c r="F21" i="5"/>
  <c r="D21" i="5"/>
  <c r="L20" i="5"/>
  <c r="J20" i="5"/>
  <c r="H20" i="5"/>
  <c r="F20" i="5"/>
  <c r="D20" i="5"/>
  <c r="L19" i="5"/>
  <c r="J19" i="5"/>
  <c r="H19" i="5"/>
  <c r="F19" i="5"/>
  <c r="D19" i="5"/>
  <c r="L18" i="5"/>
  <c r="J18" i="5"/>
  <c r="H18" i="5"/>
  <c r="F18" i="5"/>
  <c r="D18" i="5"/>
  <c r="L17" i="5"/>
  <c r="J17" i="5"/>
  <c r="H17" i="5"/>
  <c r="F17" i="5"/>
  <c r="D17" i="5"/>
  <c r="L16" i="5"/>
  <c r="J16" i="5"/>
  <c r="H16" i="5"/>
  <c r="F16" i="5"/>
  <c r="D16" i="5"/>
  <c r="L15" i="5"/>
  <c r="J15" i="5"/>
  <c r="H15" i="5"/>
  <c r="F15" i="5"/>
  <c r="D15" i="5"/>
  <c r="L14" i="5"/>
  <c r="J14" i="5"/>
  <c r="H14" i="5"/>
  <c r="F14" i="5"/>
  <c r="D14" i="5"/>
  <c r="L13" i="5"/>
  <c r="J13" i="5"/>
  <c r="H13" i="5"/>
  <c r="F13" i="5"/>
  <c r="D13" i="5"/>
  <c r="L12" i="5"/>
  <c r="J12" i="5"/>
  <c r="H12" i="5"/>
  <c r="F12" i="5"/>
  <c r="D12" i="5"/>
  <c r="L11" i="5"/>
  <c r="J11" i="5"/>
  <c r="H11" i="5"/>
  <c r="F11" i="5"/>
  <c r="D11" i="5"/>
  <c r="L10" i="5"/>
  <c r="J10" i="5"/>
  <c r="H10" i="5"/>
  <c r="F10" i="5"/>
  <c r="D10" i="5"/>
  <c r="L9" i="5"/>
  <c r="J9" i="5"/>
  <c r="H9" i="5"/>
  <c r="F9" i="5"/>
  <c r="D9" i="5"/>
  <c r="L8" i="5"/>
  <c r="J8" i="5"/>
  <c r="H8" i="5"/>
  <c r="F8" i="5"/>
  <c r="D8" i="5"/>
  <c r="L7" i="5"/>
  <c r="J7" i="5"/>
  <c r="H7" i="5"/>
  <c r="F7" i="5"/>
  <c r="D7" i="5"/>
  <c r="L6" i="5"/>
  <c r="J6" i="5"/>
  <c r="H6" i="5"/>
  <c r="F6" i="5"/>
  <c r="D6" i="5"/>
  <c r="D60" i="5" s="1"/>
  <c r="L5" i="5"/>
  <c r="J5" i="5"/>
  <c r="H5" i="5"/>
  <c r="F5" i="5"/>
  <c r="F60" i="5" s="1"/>
  <c r="D5" i="5"/>
  <c r="J52" i="3" l="1"/>
  <c r="H55" i="3" s="1"/>
  <c r="L26" i="3"/>
  <c r="F55" i="3"/>
  <c r="H50" i="3"/>
  <c r="I50" i="3"/>
  <c r="J50" i="3"/>
  <c r="G50" i="3"/>
  <c r="F50" i="3"/>
  <c r="H30" i="3"/>
  <c r="L38" i="3"/>
  <c r="L41" i="3"/>
  <c r="G40" i="3"/>
  <c r="L21" i="3"/>
  <c r="L36" i="3"/>
  <c r="L37" i="3"/>
  <c r="I55" i="3"/>
  <c r="G55" i="3"/>
  <c r="J40" i="3"/>
  <c r="L22" i="3"/>
  <c r="J55" i="3"/>
  <c r="L32" i="3"/>
  <c r="L33" i="3"/>
  <c r="H40" i="3"/>
  <c r="F40" i="3"/>
  <c r="I45" i="3"/>
  <c r="J45" i="3"/>
  <c r="L43" i="3"/>
  <c r="H45" i="3"/>
  <c r="F45" i="3"/>
  <c r="L27" i="3"/>
  <c r="L29" i="3" s="1"/>
  <c r="G45" i="3"/>
  <c r="L42" i="3"/>
  <c r="J30" i="3"/>
  <c r="I30" i="3"/>
  <c r="F30" i="3"/>
  <c r="G30" i="3"/>
  <c r="J20" i="3"/>
  <c r="I10" i="3"/>
  <c r="F10" i="3"/>
  <c r="I15" i="3"/>
  <c r="H10" i="3"/>
  <c r="H15" i="3"/>
  <c r="G10" i="3"/>
  <c r="G15" i="3"/>
  <c r="J10" i="3"/>
  <c r="F15" i="3"/>
  <c r="H20" i="3"/>
  <c r="G20" i="3"/>
  <c r="I20" i="3"/>
  <c r="F20" i="3"/>
  <c r="L23" i="3"/>
  <c r="F35" i="3"/>
  <c r="G35" i="3"/>
  <c r="I35" i="3"/>
  <c r="H35" i="3"/>
  <c r="J35" i="3"/>
  <c r="I25" i="3"/>
  <c r="J25" i="3"/>
  <c r="H25" i="3"/>
  <c r="F25" i="3"/>
  <c r="G25" i="3"/>
  <c r="F77" i="5"/>
  <c r="F75" i="4"/>
  <c r="H60" i="5"/>
  <c r="F58" i="4"/>
  <c r="J75" i="4"/>
  <c r="H77" i="5"/>
  <c r="H75" i="4"/>
  <c r="J60" i="5"/>
  <c r="H58" i="4"/>
  <c r="L60" i="5"/>
  <c r="D77" i="5"/>
  <c r="L77" i="5"/>
  <c r="J77" i="5"/>
  <c r="J58" i="4"/>
  <c r="D75" i="4"/>
  <c r="L75" i="4"/>
  <c r="L80" i="6"/>
  <c r="J80" i="6"/>
  <c r="H80" i="6"/>
  <c r="F80" i="6"/>
  <c r="D80" i="6"/>
  <c r="L79" i="6"/>
  <c r="J79" i="6"/>
  <c r="H79" i="6"/>
  <c r="F79" i="6"/>
  <c r="D79" i="6"/>
  <c r="L77" i="6"/>
  <c r="J77" i="6"/>
  <c r="H77" i="6"/>
  <c r="F77" i="6"/>
  <c r="D77" i="6"/>
  <c r="L76" i="6"/>
  <c r="J76" i="6"/>
  <c r="H76" i="6"/>
  <c r="F76" i="6"/>
  <c r="D76" i="6"/>
  <c r="L75" i="6"/>
  <c r="J75" i="6"/>
  <c r="H75" i="6"/>
  <c r="F75" i="6"/>
  <c r="D75" i="6"/>
  <c r="L74" i="6"/>
  <c r="J74" i="6"/>
  <c r="H74" i="6"/>
  <c r="F74" i="6"/>
  <c r="D74" i="6"/>
  <c r="L73" i="6"/>
  <c r="J73" i="6"/>
  <c r="H73" i="6"/>
  <c r="F73" i="6"/>
  <c r="D73" i="6"/>
  <c r="L72" i="6"/>
  <c r="J72" i="6"/>
  <c r="H72" i="6"/>
  <c r="F72" i="6"/>
  <c r="D72" i="6"/>
  <c r="L71" i="6"/>
  <c r="J71" i="6"/>
  <c r="H71" i="6"/>
  <c r="F71" i="6"/>
  <c r="D71" i="6"/>
  <c r="L70" i="6"/>
  <c r="J70" i="6"/>
  <c r="H70" i="6"/>
  <c r="F70" i="6"/>
  <c r="D70" i="6"/>
  <c r="L69" i="6"/>
  <c r="J69" i="6"/>
  <c r="H69" i="6"/>
  <c r="F69" i="6"/>
  <c r="D69" i="6"/>
  <c r="L68" i="6"/>
  <c r="J68" i="6"/>
  <c r="H68" i="6"/>
  <c r="F68" i="6"/>
  <c r="D68" i="6"/>
  <c r="L67" i="6"/>
  <c r="J67" i="6"/>
  <c r="H67" i="6"/>
  <c r="F67" i="6"/>
  <c r="D67" i="6"/>
  <c r="L66" i="6"/>
  <c r="J66" i="6"/>
  <c r="H66" i="6"/>
  <c r="F66" i="6"/>
  <c r="D66" i="6"/>
  <c r="L65" i="6"/>
  <c r="J65" i="6"/>
  <c r="H65" i="6"/>
  <c r="F65" i="6"/>
  <c r="D65" i="6"/>
  <c r="L64" i="6"/>
  <c r="J64" i="6"/>
  <c r="H64" i="6"/>
  <c r="F64" i="6"/>
  <c r="D64" i="6"/>
  <c r="L63" i="6"/>
  <c r="J63" i="6"/>
  <c r="H63" i="6"/>
  <c r="F63" i="6"/>
  <c r="D63" i="6"/>
  <c r="L62" i="6"/>
  <c r="J62" i="6"/>
  <c r="H62" i="6"/>
  <c r="F62" i="6"/>
  <c r="D62" i="6"/>
  <c r="L60" i="6"/>
  <c r="J60" i="6"/>
  <c r="H60" i="6"/>
  <c r="F60" i="6"/>
  <c r="D60" i="6"/>
  <c r="L59" i="6"/>
  <c r="J59" i="6"/>
  <c r="H59" i="6"/>
  <c r="F59" i="6"/>
  <c r="D59" i="6"/>
  <c r="L58" i="6"/>
  <c r="J58" i="6"/>
  <c r="H58" i="6"/>
  <c r="F58" i="6"/>
  <c r="D58" i="6"/>
  <c r="L57" i="6"/>
  <c r="J57" i="6"/>
  <c r="H57" i="6"/>
  <c r="F57" i="6"/>
  <c r="D57" i="6"/>
  <c r="L56" i="6"/>
  <c r="J56" i="6"/>
  <c r="H56" i="6"/>
  <c r="F56" i="6"/>
  <c r="D56" i="6"/>
  <c r="L55" i="6"/>
  <c r="J55" i="6"/>
  <c r="H55" i="6"/>
  <c r="F55" i="6"/>
  <c r="D55" i="6"/>
  <c r="L54" i="6"/>
  <c r="J54" i="6"/>
  <c r="H54" i="6"/>
  <c r="F54" i="6"/>
  <c r="D54" i="6"/>
  <c r="L53" i="6"/>
  <c r="J53" i="6"/>
  <c r="H53" i="6"/>
  <c r="F53" i="6"/>
  <c r="D53" i="6"/>
  <c r="L52" i="6"/>
  <c r="J52" i="6"/>
  <c r="H52" i="6"/>
  <c r="F52" i="6"/>
  <c r="D52" i="6"/>
  <c r="L51" i="6"/>
  <c r="J51" i="6"/>
  <c r="H51" i="6"/>
  <c r="F51" i="6"/>
  <c r="D51" i="6"/>
  <c r="L50" i="6"/>
  <c r="J50" i="6"/>
  <c r="H50" i="6"/>
  <c r="F50" i="6"/>
  <c r="D50" i="6"/>
  <c r="L49" i="6"/>
  <c r="J49" i="6"/>
  <c r="H49" i="6"/>
  <c r="F49" i="6"/>
  <c r="D49" i="6"/>
  <c r="L48" i="6"/>
  <c r="J48" i="6"/>
  <c r="H48" i="6"/>
  <c r="F48" i="6"/>
  <c r="D48" i="6"/>
  <c r="L47" i="6"/>
  <c r="J47" i="6"/>
  <c r="H47" i="6"/>
  <c r="F47" i="6"/>
  <c r="D47" i="6"/>
  <c r="L46" i="6"/>
  <c r="J46" i="6"/>
  <c r="H46" i="6"/>
  <c r="F46" i="6"/>
  <c r="D46" i="6"/>
  <c r="L45" i="6"/>
  <c r="J45" i="6"/>
  <c r="H45" i="6"/>
  <c r="F45" i="6"/>
  <c r="D45" i="6"/>
  <c r="L44" i="6"/>
  <c r="J44" i="6"/>
  <c r="H44" i="6"/>
  <c r="F44" i="6"/>
  <c r="D44" i="6"/>
  <c r="L43" i="6"/>
  <c r="J43" i="6"/>
  <c r="H43" i="6"/>
  <c r="F43" i="6"/>
  <c r="D43" i="6"/>
  <c r="L42" i="6"/>
  <c r="J42" i="6"/>
  <c r="H42" i="6"/>
  <c r="F42" i="6"/>
  <c r="D42" i="6"/>
  <c r="L41" i="6"/>
  <c r="J41" i="6"/>
  <c r="H41" i="6"/>
  <c r="F41" i="6"/>
  <c r="D41" i="6"/>
  <c r="L40" i="6"/>
  <c r="J40" i="6"/>
  <c r="H40" i="6"/>
  <c r="F40" i="6"/>
  <c r="D40" i="6"/>
  <c r="L39" i="6"/>
  <c r="J39" i="6"/>
  <c r="H39" i="6"/>
  <c r="F39" i="6"/>
  <c r="D39" i="6"/>
  <c r="L38" i="6"/>
  <c r="J38" i="6"/>
  <c r="H38" i="6"/>
  <c r="F38" i="6"/>
  <c r="D38" i="6"/>
  <c r="L37" i="6"/>
  <c r="J37" i="6"/>
  <c r="H37" i="6"/>
  <c r="F37" i="6"/>
  <c r="D37" i="6"/>
  <c r="L36" i="6"/>
  <c r="J36" i="6"/>
  <c r="H36" i="6"/>
  <c r="F36" i="6"/>
  <c r="D36" i="6"/>
  <c r="L35" i="6"/>
  <c r="J35" i="6"/>
  <c r="H35" i="6"/>
  <c r="F35" i="6"/>
  <c r="D35" i="6"/>
  <c r="L34" i="6"/>
  <c r="J34" i="6"/>
  <c r="H34" i="6"/>
  <c r="F34" i="6"/>
  <c r="D34" i="6"/>
  <c r="L33" i="6"/>
  <c r="J33" i="6"/>
  <c r="H33" i="6"/>
  <c r="F33" i="6"/>
  <c r="D33" i="6"/>
  <c r="L32" i="6"/>
  <c r="J32" i="6"/>
  <c r="H32" i="6"/>
  <c r="F32" i="6"/>
  <c r="D32" i="6"/>
  <c r="L31" i="6"/>
  <c r="J31" i="6"/>
  <c r="H31" i="6"/>
  <c r="F31" i="6"/>
  <c r="D31" i="6"/>
  <c r="L30" i="6"/>
  <c r="J30" i="6"/>
  <c r="H30" i="6"/>
  <c r="F30" i="6"/>
  <c r="D30" i="6"/>
  <c r="L29" i="6"/>
  <c r="J29" i="6"/>
  <c r="H29" i="6"/>
  <c r="F29" i="6"/>
  <c r="D29" i="6"/>
  <c r="L28" i="6"/>
  <c r="J28" i="6"/>
  <c r="H28" i="6"/>
  <c r="F28" i="6"/>
  <c r="D28" i="6"/>
  <c r="L27" i="6"/>
  <c r="J27" i="6"/>
  <c r="H27" i="6"/>
  <c r="F27" i="6"/>
  <c r="D27" i="6"/>
  <c r="L26" i="6"/>
  <c r="J26" i="6"/>
  <c r="H26" i="6"/>
  <c r="F26" i="6"/>
  <c r="D26" i="6"/>
  <c r="L25" i="6"/>
  <c r="J25" i="6"/>
  <c r="H25" i="6"/>
  <c r="F25" i="6"/>
  <c r="D25" i="6"/>
  <c r="L24" i="6"/>
  <c r="J24" i="6"/>
  <c r="H24" i="6"/>
  <c r="F24" i="6"/>
  <c r="D24" i="6"/>
  <c r="L23" i="6"/>
  <c r="J23" i="6"/>
  <c r="H23" i="6"/>
  <c r="F23" i="6"/>
  <c r="D23" i="6"/>
  <c r="L22" i="6"/>
  <c r="J22" i="6"/>
  <c r="H22" i="6"/>
  <c r="F22" i="6"/>
  <c r="D22" i="6"/>
  <c r="L21" i="6"/>
  <c r="J21" i="6"/>
  <c r="H21" i="6"/>
  <c r="F21" i="6"/>
  <c r="D21" i="6"/>
  <c r="L20" i="6"/>
  <c r="J20" i="6"/>
  <c r="H20" i="6"/>
  <c r="F20" i="6"/>
  <c r="D20" i="6"/>
  <c r="L19" i="6"/>
  <c r="J19" i="6"/>
  <c r="H19" i="6"/>
  <c r="F19" i="6"/>
  <c r="D19" i="6"/>
  <c r="L18" i="6"/>
  <c r="J18" i="6"/>
  <c r="H18" i="6"/>
  <c r="F18" i="6"/>
  <c r="D18" i="6"/>
  <c r="L17" i="6"/>
  <c r="J17" i="6"/>
  <c r="H17" i="6"/>
  <c r="F17" i="6"/>
  <c r="D17" i="6"/>
  <c r="L16" i="6"/>
  <c r="J16" i="6"/>
  <c r="H16" i="6"/>
  <c r="F16" i="6"/>
  <c r="D16" i="6"/>
  <c r="L15" i="6"/>
  <c r="J15" i="6"/>
  <c r="H15" i="6"/>
  <c r="F15" i="6"/>
  <c r="D15" i="6"/>
  <c r="L14" i="6"/>
  <c r="J14" i="6"/>
  <c r="H14" i="6"/>
  <c r="F14" i="6"/>
  <c r="D14" i="6"/>
  <c r="L13" i="6"/>
  <c r="J13" i="6"/>
  <c r="H13" i="6"/>
  <c r="F13" i="6"/>
  <c r="D13" i="6"/>
  <c r="L12" i="6"/>
  <c r="J12" i="6"/>
  <c r="H12" i="6"/>
  <c r="F12" i="6"/>
  <c r="D12" i="6"/>
  <c r="L11" i="6"/>
  <c r="J11" i="6"/>
  <c r="H11" i="6"/>
  <c r="F11" i="6"/>
  <c r="D11" i="6"/>
  <c r="L10" i="6"/>
  <c r="J10" i="6"/>
  <c r="H10" i="6"/>
  <c r="F10" i="6"/>
  <c r="D10" i="6"/>
  <c r="L9" i="6"/>
  <c r="J9" i="6"/>
  <c r="H9" i="6"/>
  <c r="F9" i="6"/>
  <c r="D9" i="6"/>
  <c r="L8" i="6"/>
  <c r="J8" i="6"/>
  <c r="H8" i="6"/>
  <c r="F8" i="6"/>
  <c r="D8" i="6"/>
  <c r="L7" i="6"/>
  <c r="J7" i="6"/>
  <c r="H7" i="6"/>
  <c r="F7" i="6"/>
  <c r="D7" i="6"/>
  <c r="L6" i="6"/>
  <c r="J6" i="6"/>
  <c r="H6" i="6"/>
  <c r="F6" i="6"/>
  <c r="D6" i="6"/>
  <c r="L5" i="6"/>
  <c r="J5" i="6"/>
  <c r="H5" i="6"/>
  <c r="H61" i="6" s="1"/>
  <c r="F5" i="6"/>
  <c r="D5" i="6"/>
  <c r="L39" i="3" l="1"/>
  <c r="L50" i="3"/>
  <c r="L20" i="3"/>
  <c r="L40" i="3"/>
  <c r="L15" i="3"/>
  <c r="L45" i="3"/>
  <c r="L44" i="3"/>
  <c r="L10" i="3"/>
  <c r="L35" i="3"/>
  <c r="L30" i="3"/>
  <c r="L25" i="3"/>
  <c r="L24" i="3"/>
  <c r="J61" i="6"/>
  <c r="H78" i="6"/>
  <c r="F78" i="6"/>
  <c r="D61" i="6"/>
  <c r="L61" i="6"/>
  <c r="F61" i="6"/>
  <c r="D78" i="6"/>
  <c r="L78" i="6"/>
  <c r="J78" i="6"/>
  <c r="L83" i="7"/>
  <c r="J83" i="7"/>
  <c r="H83" i="7"/>
  <c r="F83" i="7"/>
  <c r="D83" i="7"/>
  <c r="I81" i="7"/>
  <c r="L80" i="7"/>
  <c r="J80" i="7"/>
  <c r="H80" i="7"/>
  <c r="F80" i="7"/>
  <c r="D80" i="7"/>
  <c r="L79" i="7"/>
  <c r="J79" i="7"/>
  <c r="H79" i="7"/>
  <c r="F79" i="7"/>
  <c r="D79" i="7"/>
  <c r="L78" i="7"/>
  <c r="J78" i="7"/>
  <c r="H78" i="7"/>
  <c r="F78" i="7"/>
  <c r="D78" i="7"/>
  <c r="L77" i="7"/>
  <c r="J77" i="7"/>
  <c r="H77" i="7"/>
  <c r="F77" i="7"/>
  <c r="D77" i="7"/>
  <c r="L76" i="7"/>
  <c r="J76" i="7"/>
  <c r="H76" i="7"/>
  <c r="F76" i="7"/>
  <c r="D76" i="7"/>
  <c r="L75" i="7"/>
  <c r="J75" i="7"/>
  <c r="H75" i="7"/>
  <c r="F75" i="7"/>
  <c r="D75" i="7"/>
  <c r="L74" i="7"/>
  <c r="J74" i="7"/>
  <c r="H74" i="7"/>
  <c r="F74" i="7"/>
  <c r="D74" i="7"/>
  <c r="L73" i="7"/>
  <c r="J73" i="7"/>
  <c r="H73" i="7"/>
  <c r="F73" i="7"/>
  <c r="D73" i="7"/>
  <c r="L72" i="7"/>
  <c r="J72" i="7"/>
  <c r="H72" i="7"/>
  <c r="F72" i="7"/>
  <c r="D72" i="7"/>
  <c r="L71" i="7"/>
  <c r="J71" i="7"/>
  <c r="H71" i="7"/>
  <c r="F71" i="7"/>
  <c r="D71" i="7"/>
  <c r="L70" i="7"/>
  <c r="J70" i="7"/>
  <c r="H70" i="7"/>
  <c r="F70" i="7"/>
  <c r="D70" i="7"/>
  <c r="L69" i="7"/>
  <c r="J69" i="7"/>
  <c r="H69" i="7"/>
  <c r="F69" i="7"/>
  <c r="D69" i="7"/>
  <c r="L68" i="7"/>
  <c r="J68" i="7"/>
  <c r="H68" i="7"/>
  <c r="F68" i="7"/>
  <c r="D68" i="7"/>
  <c r="L67" i="7"/>
  <c r="J67" i="7"/>
  <c r="H67" i="7"/>
  <c r="F67" i="7"/>
  <c r="F81" i="7" s="1"/>
  <c r="D67" i="7"/>
  <c r="L66" i="7"/>
  <c r="J66" i="7"/>
  <c r="H66" i="7"/>
  <c r="H81" i="7" s="1"/>
  <c r="F66" i="7"/>
  <c r="D66" i="7"/>
  <c r="L63" i="7"/>
  <c r="J63" i="7"/>
  <c r="H63" i="7"/>
  <c r="F63" i="7"/>
  <c r="L62" i="7"/>
  <c r="J62" i="7"/>
  <c r="H62" i="7"/>
  <c r="F62" i="7"/>
  <c r="D62" i="7"/>
  <c r="L61" i="7"/>
  <c r="J61" i="7"/>
  <c r="H61" i="7"/>
  <c r="F61" i="7"/>
  <c r="D61" i="7"/>
  <c r="L60" i="7"/>
  <c r="J60" i="7"/>
  <c r="H60" i="7"/>
  <c r="F60" i="7"/>
  <c r="D60" i="7"/>
  <c r="L59" i="7"/>
  <c r="J59" i="7"/>
  <c r="H59" i="7"/>
  <c r="F59" i="7"/>
  <c r="D59" i="7"/>
  <c r="L58" i="7"/>
  <c r="J58" i="7"/>
  <c r="H58" i="7"/>
  <c r="F58" i="7"/>
  <c r="D58" i="7"/>
  <c r="L57" i="7"/>
  <c r="J57" i="7"/>
  <c r="H57" i="7"/>
  <c r="F57" i="7"/>
  <c r="D57" i="7"/>
  <c r="L56" i="7"/>
  <c r="J56" i="7"/>
  <c r="H56" i="7"/>
  <c r="F56" i="7"/>
  <c r="D56" i="7"/>
  <c r="L55" i="7"/>
  <c r="J55" i="7"/>
  <c r="H55" i="7"/>
  <c r="F55" i="7"/>
  <c r="D55" i="7"/>
  <c r="L54" i="7"/>
  <c r="J54" i="7"/>
  <c r="H54" i="7"/>
  <c r="F54" i="7"/>
  <c r="D54" i="7"/>
  <c r="L53" i="7"/>
  <c r="J53" i="7"/>
  <c r="H53" i="7"/>
  <c r="F53" i="7"/>
  <c r="D53" i="7"/>
  <c r="L52" i="7"/>
  <c r="J52" i="7"/>
  <c r="H52" i="7"/>
  <c r="F52" i="7"/>
  <c r="D52" i="7"/>
  <c r="L51" i="7"/>
  <c r="J51" i="7"/>
  <c r="H51" i="7"/>
  <c r="F51" i="7"/>
  <c r="D51" i="7"/>
  <c r="L50" i="7"/>
  <c r="J50" i="7"/>
  <c r="H50" i="7"/>
  <c r="F50" i="7"/>
  <c r="D50" i="7"/>
  <c r="L49" i="7"/>
  <c r="J49" i="7"/>
  <c r="H49" i="7"/>
  <c r="F49" i="7"/>
  <c r="D49" i="7"/>
  <c r="L48" i="7"/>
  <c r="J48" i="7"/>
  <c r="H48" i="7"/>
  <c r="F48" i="7"/>
  <c r="D48" i="7"/>
  <c r="L47" i="7"/>
  <c r="J47" i="7"/>
  <c r="H47" i="7"/>
  <c r="F47" i="7"/>
  <c r="D47" i="7"/>
  <c r="L46" i="7"/>
  <c r="J46" i="7"/>
  <c r="H46" i="7"/>
  <c r="F46" i="7"/>
  <c r="D46" i="7"/>
  <c r="L45" i="7"/>
  <c r="J45" i="7"/>
  <c r="H45" i="7"/>
  <c r="F45" i="7"/>
  <c r="D45" i="7"/>
  <c r="L44" i="7"/>
  <c r="J44" i="7"/>
  <c r="H44" i="7"/>
  <c r="F44" i="7"/>
  <c r="D44" i="7"/>
  <c r="L43" i="7"/>
  <c r="J43" i="7"/>
  <c r="H43" i="7"/>
  <c r="F43" i="7"/>
  <c r="D43" i="7"/>
  <c r="L42" i="7"/>
  <c r="J42" i="7"/>
  <c r="H42" i="7"/>
  <c r="F42" i="7"/>
  <c r="D42" i="7"/>
  <c r="L41" i="7"/>
  <c r="J41" i="7"/>
  <c r="H41" i="7"/>
  <c r="F41" i="7"/>
  <c r="D41" i="7"/>
  <c r="L40" i="7"/>
  <c r="J40" i="7"/>
  <c r="H40" i="7"/>
  <c r="F40" i="7"/>
  <c r="D40" i="7"/>
  <c r="L39" i="7"/>
  <c r="J39" i="7"/>
  <c r="H39" i="7"/>
  <c r="F39" i="7"/>
  <c r="D39" i="7"/>
  <c r="L38" i="7"/>
  <c r="J38" i="7"/>
  <c r="H38" i="7"/>
  <c r="F38" i="7"/>
  <c r="D38" i="7"/>
  <c r="L37" i="7"/>
  <c r="J37" i="7"/>
  <c r="H37" i="7"/>
  <c r="F37" i="7"/>
  <c r="D37" i="7"/>
  <c r="L36" i="7"/>
  <c r="J36" i="7"/>
  <c r="H36" i="7"/>
  <c r="F36" i="7"/>
  <c r="D36" i="7"/>
  <c r="L35" i="7"/>
  <c r="J35" i="7"/>
  <c r="H35" i="7"/>
  <c r="F35" i="7"/>
  <c r="D35" i="7"/>
  <c r="L34" i="7"/>
  <c r="J34" i="7"/>
  <c r="H34" i="7"/>
  <c r="F34" i="7"/>
  <c r="D34" i="7"/>
  <c r="L33" i="7"/>
  <c r="J33" i="7"/>
  <c r="H33" i="7"/>
  <c r="F33" i="7"/>
  <c r="D33" i="7"/>
  <c r="L32" i="7"/>
  <c r="J32" i="7"/>
  <c r="H32" i="7"/>
  <c r="F32" i="7"/>
  <c r="D32" i="7"/>
  <c r="L31" i="7"/>
  <c r="J31" i="7"/>
  <c r="H31" i="7"/>
  <c r="F31" i="7"/>
  <c r="D31" i="7"/>
  <c r="L30" i="7"/>
  <c r="J30" i="7"/>
  <c r="H30" i="7"/>
  <c r="F30" i="7"/>
  <c r="D30" i="7"/>
  <c r="L29" i="7"/>
  <c r="J29" i="7"/>
  <c r="H29" i="7"/>
  <c r="F29" i="7"/>
  <c r="D29" i="7"/>
  <c r="L28" i="7"/>
  <c r="J28" i="7"/>
  <c r="H28" i="7"/>
  <c r="F28" i="7"/>
  <c r="D28" i="7"/>
  <c r="L27" i="7"/>
  <c r="J27" i="7"/>
  <c r="H27" i="7"/>
  <c r="F27" i="7"/>
  <c r="D27" i="7"/>
  <c r="L26" i="7"/>
  <c r="J26" i="7"/>
  <c r="H26" i="7"/>
  <c r="F26" i="7"/>
  <c r="D26" i="7"/>
  <c r="L25" i="7"/>
  <c r="J25" i="7"/>
  <c r="H25" i="7"/>
  <c r="F25" i="7"/>
  <c r="D25" i="7"/>
  <c r="L24" i="7"/>
  <c r="J24" i="7"/>
  <c r="H24" i="7"/>
  <c r="F24" i="7"/>
  <c r="D24" i="7"/>
  <c r="L23" i="7"/>
  <c r="J23" i="7"/>
  <c r="H23" i="7"/>
  <c r="F23" i="7"/>
  <c r="D23" i="7"/>
  <c r="L22" i="7"/>
  <c r="J22" i="7"/>
  <c r="H22" i="7"/>
  <c r="F22" i="7"/>
  <c r="D22" i="7"/>
  <c r="L21" i="7"/>
  <c r="J21" i="7"/>
  <c r="H21" i="7"/>
  <c r="F21" i="7"/>
  <c r="D21" i="7"/>
  <c r="L20" i="7"/>
  <c r="J20" i="7"/>
  <c r="H20" i="7"/>
  <c r="F20" i="7"/>
  <c r="D20" i="7"/>
  <c r="L19" i="7"/>
  <c r="J19" i="7"/>
  <c r="H19" i="7"/>
  <c r="F19" i="7"/>
  <c r="D19" i="7"/>
  <c r="L18" i="7"/>
  <c r="J18" i="7"/>
  <c r="H18" i="7"/>
  <c r="F18" i="7"/>
  <c r="D18" i="7"/>
  <c r="L17" i="7"/>
  <c r="J17" i="7"/>
  <c r="H17" i="7"/>
  <c r="F17" i="7"/>
  <c r="D17" i="7"/>
  <c r="L16" i="7"/>
  <c r="J16" i="7"/>
  <c r="H16" i="7"/>
  <c r="F16" i="7"/>
  <c r="D16" i="7"/>
  <c r="L15" i="7"/>
  <c r="J15" i="7"/>
  <c r="H15" i="7"/>
  <c r="F15" i="7"/>
  <c r="D15" i="7"/>
  <c r="L14" i="7"/>
  <c r="J14" i="7"/>
  <c r="H14" i="7"/>
  <c r="F14" i="7"/>
  <c r="D14" i="7"/>
  <c r="L13" i="7"/>
  <c r="J13" i="7"/>
  <c r="H13" i="7"/>
  <c r="F13" i="7"/>
  <c r="D13" i="7"/>
  <c r="L12" i="7"/>
  <c r="J12" i="7"/>
  <c r="H12" i="7"/>
  <c r="F12" i="7"/>
  <c r="D12" i="7"/>
  <c r="L11" i="7"/>
  <c r="J11" i="7"/>
  <c r="H11" i="7"/>
  <c r="F11" i="7"/>
  <c r="D11" i="7"/>
  <c r="L10" i="7"/>
  <c r="J10" i="7"/>
  <c r="H10" i="7"/>
  <c r="F10" i="7"/>
  <c r="D10" i="7"/>
  <c r="L9" i="7"/>
  <c r="J9" i="7"/>
  <c r="H9" i="7"/>
  <c r="F9" i="7"/>
  <c r="D9" i="7"/>
  <c r="L8" i="7"/>
  <c r="J8" i="7"/>
  <c r="H8" i="7"/>
  <c r="F8" i="7"/>
  <c r="D8" i="7"/>
  <c r="L7" i="7"/>
  <c r="J7" i="7"/>
  <c r="H7" i="7"/>
  <c r="F7" i="7"/>
  <c r="D7" i="7"/>
  <c r="L6" i="7"/>
  <c r="J6" i="7"/>
  <c r="H6" i="7"/>
  <c r="F6" i="7"/>
  <c r="D6" i="7"/>
  <c r="L5" i="7"/>
  <c r="L64" i="7" s="1"/>
  <c r="J5" i="7"/>
  <c r="J64" i="7" s="1"/>
  <c r="H5" i="7"/>
  <c r="H64" i="7" s="1"/>
  <c r="F5" i="7"/>
  <c r="F64" i="7" s="1"/>
  <c r="D5" i="7"/>
  <c r="D64" i="7" s="1"/>
  <c r="J81" i="7" l="1"/>
  <c r="D81" i="7"/>
  <c r="L81" i="7"/>
  <c r="C11" i="3"/>
  <c r="C6" i="3"/>
  <c r="D9" i="3" s="1"/>
  <c r="K9" i="3" s="1"/>
  <c r="L6" i="3" l="1"/>
  <c r="L11" i="3"/>
  <c r="L7" i="3"/>
  <c r="L8" i="3"/>
  <c r="L12" i="3"/>
  <c r="L13" i="3"/>
  <c r="K53" i="3"/>
  <c r="K54" i="3" s="1"/>
  <c r="L14" i="3" l="1"/>
  <c r="L9" i="3"/>
  <c r="K55" i="3"/>
</calcChain>
</file>

<file path=xl/sharedStrings.xml><?xml version="1.0" encoding="utf-8"?>
<sst xmlns="http://schemas.openxmlformats.org/spreadsheetml/2006/main" count="525" uniqueCount="147">
  <si>
    <t>No.</t>
  </si>
  <si>
    <t>CGK</t>
  </si>
  <si>
    <t>HLP</t>
  </si>
  <si>
    <t>APK</t>
  </si>
  <si>
    <t>Amplop Coklat Folio isi 100lbr</t>
  </si>
  <si>
    <t>Amplop Coklat Kabinet(Gaji) isi 100lbr</t>
  </si>
  <si>
    <t xml:space="preserve">Amplop putih kecil </t>
  </si>
  <si>
    <t>Amplop putih panjang</t>
  </si>
  <si>
    <t>Binder Clip 105</t>
  </si>
  <si>
    <t>Binder Clip 107</t>
  </si>
  <si>
    <t>Binder Clip 155</t>
  </si>
  <si>
    <t>Binder Clip 200</t>
  </si>
  <si>
    <t>Binder Clip 260</t>
  </si>
  <si>
    <t>Box File Bindex</t>
  </si>
  <si>
    <t>Buku Hard Cover Folio 100 PPL</t>
  </si>
  <si>
    <t>Buku Hard Cover Quarto 100 PPL</t>
  </si>
  <si>
    <t>Buku Note A5 Joyko 661</t>
  </si>
  <si>
    <t>B File F4 Inter X</t>
  </si>
  <si>
    <t>Clear Holder 40lbr Inter X</t>
  </si>
  <si>
    <t>Clear Holder 100lbr Inter X</t>
  </si>
  <si>
    <t>Clipboard / Papan Jalan Kayu Candy</t>
  </si>
  <si>
    <t>Cutter Besar Kenko/Joyko L500</t>
  </si>
  <si>
    <t>Cutter Kecil Kenko/Joyko A300</t>
  </si>
  <si>
    <t>Double tape TD-102 (Kecil)</t>
  </si>
  <si>
    <t>Double tape TD-103 (Besar)</t>
  </si>
  <si>
    <t>Gunting Besar Kenko/Joyko 848</t>
  </si>
  <si>
    <t>Gunting Kecil Kenko/Joyko 828</t>
  </si>
  <si>
    <t>Isi Cutter Besar Kenko L150</t>
  </si>
  <si>
    <t>Isi Cutter Kecil Kenko A100</t>
  </si>
  <si>
    <t>Isi Staples Kangaro No.3 (Besar)</t>
  </si>
  <si>
    <t>Isi Staples Kangaro No.10 (kecil)</t>
  </si>
  <si>
    <t>Kalkulator Citizen CT-868L</t>
  </si>
  <si>
    <t>Kwitansi Besar  PPL</t>
  </si>
  <si>
    <t>Kwitansi Kecil PPL</t>
  </si>
  <si>
    <t>Lem Glue Stick Kenko 25gr</t>
  </si>
  <si>
    <t>Map gantung</t>
  </si>
  <si>
    <t>Map L F4 Folder One</t>
  </si>
  <si>
    <t>Nota kecil 1 ply</t>
  </si>
  <si>
    <t>Ordner 1/2 Folio Gema</t>
  </si>
  <si>
    <t>Ordner Folio Gema</t>
  </si>
  <si>
    <t>Paper Clip no.5 Joyko</t>
  </si>
  <si>
    <t>Trigonal Clip no.3 Joyko</t>
  </si>
  <si>
    <t>Pembolong Kertas Kecil No.30 Joyko</t>
  </si>
  <si>
    <t>Pembolong Kertas Kecil No.85 Joyko</t>
  </si>
  <si>
    <t>Penggaris Mika 30cm</t>
  </si>
  <si>
    <t>Post It 654 3M</t>
  </si>
  <si>
    <t>Spidol Kecil PW-1 Snowman</t>
  </si>
  <si>
    <t>Spidol WB Permanent</t>
  </si>
  <si>
    <t>Spidol WB non Permanent</t>
  </si>
  <si>
    <t>Stabilo Joyko</t>
  </si>
  <si>
    <t>Stamp Pad (Biru)</t>
  </si>
  <si>
    <t>Stamp Pad (Biru) isi tintanya</t>
  </si>
  <si>
    <t>Stapler Max HD10</t>
  </si>
  <si>
    <t>Stapler Max HD50 (besar)</t>
  </si>
  <si>
    <t>Kertas A4 70gr</t>
  </si>
  <si>
    <t>Kertas A4 80gr</t>
  </si>
  <si>
    <t>Kertas A4 Hijau</t>
  </si>
  <si>
    <t>Kertas A4 Kuning</t>
  </si>
  <si>
    <t>Kertas F4</t>
  </si>
  <si>
    <t>Kertas CF 9 1/2" x 11", 3 ply</t>
  </si>
  <si>
    <t>Kertas CF 9 1/2" x 11", 4 ply</t>
  </si>
  <si>
    <t>Kertas CF 9 1/2" x 11", 2 ply</t>
  </si>
  <si>
    <t>Kertas CF 9 1/2" x 11/2", 2 ply</t>
  </si>
  <si>
    <t>Kertas CF 9 1/2" x 11/2", 3 ply</t>
  </si>
  <si>
    <t>Kertas CF 9 1/2" x 11/2", 4 ply</t>
  </si>
  <si>
    <t>Lakban Bening</t>
  </si>
  <si>
    <t>Lakban Coklat</t>
  </si>
  <si>
    <t>Plastik warp</t>
  </si>
  <si>
    <t>Benang Karung</t>
  </si>
  <si>
    <t>Materai</t>
  </si>
  <si>
    <t>Pembayaran</t>
  </si>
  <si>
    <t>15 April 2021</t>
  </si>
  <si>
    <t>Tgl. Closing</t>
  </si>
  <si>
    <t>Desember 2020</t>
  </si>
  <si>
    <t>09 Maret 2021</t>
  </si>
  <si>
    <t>Februari 2021</t>
  </si>
  <si>
    <t>22 Maret 2021</t>
  </si>
  <si>
    <t>REVISI</t>
  </si>
  <si>
    <t>Maret 2021</t>
  </si>
  <si>
    <t>April 2021</t>
  </si>
  <si>
    <t>31 Mei 2021</t>
  </si>
  <si>
    <t>Juni 2021</t>
  </si>
  <si>
    <t>Pembelian dan Pembayaran ATK</t>
  </si>
  <si>
    <t>prepared by : Audrey</t>
  </si>
  <si>
    <t>15 Juni 2021</t>
  </si>
  <si>
    <t>Juli 2021</t>
  </si>
  <si>
    <t>(belum ditagih)</t>
  </si>
  <si>
    <t>materai</t>
  </si>
  <si>
    <t>stok</t>
  </si>
  <si>
    <t>nonstok</t>
  </si>
  <si>
    <t>Januari 2021</t>
  </si>
  <si>
    <t>Nominal pembelian</t>
  </si>
  <si>
    <t>Belanja ATK ( Rp )</t>
  </si>
  <si>
    <t>GGD</t>
  </si>
  <si>
    <t>Mei 2021</t>
  </si>
  <si>
    <t>MIT-E</t>
  </si>
  <si>
    <t>Nama Barang</t>
  </si>
  <si>
    <t>Harga</t>
  </si>
  <si>
    <t>Station</t>
  </si>
  <si>
    <t xml:space="preserve">Ordner 1/2 Folio </t>
  </si>
  <si>
    <t xml:space="preserve">Ordner Folio </t>
  </si>
  <si>
    <t>Magnet Whiteboard</t>
  </si>
  <si>
    <t>Lem kertas cair ukuran besar</t>
  </si>
  <si>
    <t>Sign here</t>
  </si>
  <si>
    <t>Stepler HDP 12N/24</t>
  </si>
  <si>
    <t xml:space="preserve">Isi Stepler No.12/17 </t>
  </si>
  <si>
    <t>Remover Kangaroo</t>
  </si>
  <si>
    <t xml:space="preserve">Zipper pocket </t>
  </si>
  <si>
    <t>lakban hijau</t>
  </si>
  <si>
    <t>Label tom n jerry No.103</t>
  </si>
  <si>
    <t>REKAPAN JULI 2021</t>
  </si>
  <si>
    <t>REKAPAN JUNI 2021</t>
  </si>
  <si>
    <t>REKAPAN APRIL 2021</t>
  </si>
  <si>
    <t>REKAPAN MARET 2021</t>
  </si>
  <si>
    <t>jumlah</t>
  </si>
  <si>
    <t>jenis ATK</t>
  </si>
  <si>
    <t>portion</t>
  </si>
  <si>
    <t>sub jumlah</t>
  </si>
  <si>
    <t xml:space="preserve"> </t>
  </si>
  <si>
    <t>Amount</t>
  </si>
  <si>
    <t>rata2 belanja bulanan ATK</t>
  </si>
  <si>
    <t>bulan</t>
  </si>
  <si>
    <t>periode</t>
  </si>
  <si>
    <t>porsi belanja</t>
  </si>
  <si>
    <t>request</t>
  </si>
  <si>
    <t>nontok</t>
  </si>
  <si>
    <t>Agustus 2021</t>
  </si>
  <si>
    <t>REKAPAN AGUSTUS 2021</t>
  </si>
  <si>
    <t>Block Note A5 paperline</t>
  </si>
  <si>
    <t>Spidol WB Permanent (siver 1)</t>
  </si>
  <si>
    <t>A</t>
  </si>
  <si>
    <t>NON STOK</t>
  </si>
  <si>
    <t>STOK</t>
  </si>
  <si>
    <t>MITE</t>
  </si>
  <si>
    <t>PEMBELIAN STOK</t>
  </si>
  <si>
    <t>PEMBELIAN NON STOK</t>
  </si>
  <si>
    <t>RATA2 PERBULAN CGK</t>
  </si>
  <si>
    <t>Agutus 2021</t>
  </si>
  <si>
    <t>maret</t>
  </si>
  <si>
    <t>april</t>
  </si>
  <si>
    <t>juni</t>
  </si>
  <si>
    <t>aug</t>
  </si>
  <si>
    <t>juli</t>
  </si>
  <si>
    <t>koperasi</t>
  </si>
  <si>
    <t>manggadua</t>
  </si>
  <si>
    <t>harga kertas A4 70 gr</t>
  </si>
  <si>
    <t>kr jati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</si>
</sst>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(* #,##0_);_(* \(#,##0\);_(* &quot;-&quot;??_);_(@_)"/>
    <numFmt numFmtId="165" formatCode="_-[$Rp-421]* #,##0_-;\-[$Rp-421]* #,##0_-;_-[$Rp-421]* &quot;-&quot;??_-;_-@_-"/>
  </numFmts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u/>
      <sz val="14"/>
      <color theme="1"/>
      <name val="Times New Roman"/>
      <family val="1"/>
    </font>
    <font>
      <sz val="10"/>
      <name val="Times New Roman"/>
      <family val="1"/>
    </font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i/>
      <sz val="11"/>
      <color rgb="FFFF0000"/>
      <name val="Times New Roman"/>
      <family val="1"/>
    </font>
    <font>
      <b/>
      <u/>
      <sz val="12"/>
      <color theme="1"/>
      <name val="Times New Roman"/>
      <family val="1"/>
    </font>
    <font>
      <sz val="10"/>
      <color theme="1"/>
      <name val="Times New Roman"/>
      <family val="1"/>
    </font>
    <font>
      <b/>
      <sz val="11"/>
      <name val="Times New Roman"/>
      <family val="1"/>
    </font>
    <font>
      <b/>
      <u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u/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</fills>
  <borders count="8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368">
    <xf numFmtId="0" fontId="0" fillId="0" borderId="0" xfId="0"/>
    <xf numFmtId="0" fontId="3" fillId="0" borderId="0" xfId="0" applyFont="1" applyAlignment="1">
      <alignment horizontal="center" vertical="center"/>
    </xf>
    <xf numFmtId="0" fontId="3" fillId="0" borderId="0" xfId="0" applyFont="1"/>
    <xf numFmtId="0" fontId="3" fillId="0" borderId="4" xfId="0" applyFont="1" applyBorder="1" applyAlignment="1">
      <alignment horizontal="center" vertical="center"/>
    </xf>
    <xf numFmtId="0" fontId="9" fillId="0" borderId="4" xfId="0" quotePrefix="1" applyFont="1" applyBorder="1" applyAlignment="1">
      <alignment horizontal="center" vertical="center"/>
    </xf>
    <xf numFmtId="165" fontId="3" fillId="0" borderId="3" xfId="1" applyNumberFormat="1" applyFont="1" applyBorder="1" applyAlignment="1">
      <alignment horizontal="center" vertical="center"/>
    </xf>
    <xf numFmtId="165" fontId="3" fillId="0" borderId="21" xfId="1" applyNumberFormat="1" applyFont="1" applyBorder="1" applyAlignment="1">
      <alignment horizontal="center" vertical="center"/>
    </xf>
    <xf numFmtId="0" fontId="9" fillId="0" borderId="19" xfId="0" quotePrefix="1" applyFont="1" applyBorder="1" applyAlignment="1">
      <alignment horizontal="center" vertical="center"/>
    </xf>
    <xf numFmtId="164" fontId="9" fillId="0" borderId="14" xfId="1" applyNumberFormat="1" applyFont="1" applyBorder="1" applyAlignment="1">
      <alignment horizontal="center" vertical="center"/>
    </xf>
    <xf numFmtId="165" fontId="3" fillId="0" borderId="18" xfId="0" applyNumberFormat="1" applyFont="1" applyBorder="1" applyAlignment="1">
      <alignment vertical="center"/>
    </xf>
    <xf numFmtId="0" fontId="9" fillId="0" borderId="5" xfId="0" quotePrefix="1" applyFont="1" applyBorder="1" applyAlignment="1">
      <alignment horizontal="center" vertical="center"/>
    </xf>
    <xf numFmtId="164" fontId="3" fillId="0" borderId="1" xfId="1" applyNumberFormat="1" applyFont="1" applyBorder="1"/>
    <xf numFmtId="0" fontId="3" fillId="0" borderId="1" xfId="0" applyFont="1" applyBorder="1"/>
    <xf numFmtId="0" fontId="2" fillId="2" borderId="1" xfId="0" applyFont="1" applyFill="1" applyBorder="1" applyAlignment="1">
      <alignment vertical="center"/>
    </xf>
    <xf numFmtId="164" fontId="0" fillId="0" borderId="1" xfId="1" applyNumberFormat="1" applyFont="1" applyBorder="1"/>
    <xf numFmtId="0" fontId="0" fillId="0" borderId="1" xfId="0" applyBorder="1" applyAlignment="1">
      <alignment horizontal="center" vertical="center"/>
    </xf>
    <xf numFmtId="164" fontId="3" fillId="0" borderId="1" xfId="1" applyNumberFormat="1" applyFont="1" applyBorder="1" applyAlignment="1">
      <alignment vertical="center"/>
    </xf>
    <xf numFmtId="0" fontId="0" fillId="0" borderId="1" xfId="0" applyBorder="1"/>
    <xf numFmtId="164" fontId="2" fillId="0" borderId="1" xfId="1" applyNumberFormat="1" applyFont="1" applyBorder="1" applyAlignment="1">
      <alignment vertical="center"/>
    </xf>
    <xf numFmtId="0" fontId="0" fillId="2" borderId="1" xfId="0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0" fontId="12" fillId="3" borderId="1" xfId="0" applyFont="1" applyFill="1" applyBorder="1" applyAlignment="1">
      <alignment vertical="center"/>
    </xf>
    <xf numFmtId="0" fontId="1" fillId="3" borderId="1" xfId="0" applyFont="1" applyFill="1" applyBorder="1"/>
    <xf numFmtId="0" fontId="1" fillId="3" borderId="1" xfId="0" applyFont="1" applyFill="1" applyBorder="1" applyAlignment="1">
      <alignment horizontal="center" vertical="center"/>
    </xf>
    <xf numFmtId="164" fontId="1" fillId="3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/>
    <xf numFmtId="0" fontId="0" fillId="3" borderId="1" xfId="0" applyFill="1" applyBorder="1"/>
    <xf numFmtId="0" fontId="0" fillId="3" borderId="1" xfId="0" applyFill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164" fontId="0" fillId="3" borderId="1" xfId="0" applyNumberFormat="1" applyFill="1" applyBorder="1"/>
    <xf numFmtId="0" fontId="6" fillId="2" borderId="1" xfId="0" applyFont="1" applyFill="1" applyBorder="1" applyAlignment="1">
      <alignment vertical="center"/>
    </xf>
    <xf numFmtId="0" fontId="2" fillId="2" borderId="1" xfId="0" applyNumberFormat="1" applyFont="1" applyFill="1" applyBorder="1" applyAlignment="1">
      <alignment horizontal="left" vertical="center"/>
    </xf>
    <xf numFmtId="0" fontId="12" fillId="3" borderId="1" xfId="0" applyNumberFormat="1" applyFont="1" applyFill="1" applyBorder="1" applyAlignment="1">
      <alignment horizontal="left" vertical="center"/>
    </xf>
    <xf numFmtId="164" fontId="4" fillId="3" borderId="1" xfId="1" applyNumberFormat="1" applyFont="1" applyFill="1" applyBorder="1"/>
    <xf numFmtId="0" fontId="2" fillId="3" borderId="1" xfId="0" applyNumberFormat="1" applyFont="1" applyFill="1" applyBorder="1" applyAlignment="1">
      <alignment horizontal="left" vertical="center"/>
    </xf>
    <xf numFmtId="164" fontId="3" fillId="3" borderId="1" xfId="1" applyNumberFormat="1" applyFont="1" applyFill="1" applyBorder="1"/>
    <xf numFmtId="0" fontId="2" fillId="2" borderId="1" xfId="0" applyFont="1" applyFill="1" applyBorder="1"/>
    <xf numFmtId="164" fontId="0" fillId="0" borderId="1" xfId="0" applyNumberFormat="1" applyBorder="1" applyAlignment="1">
      <alignment horizontal="center" vertical="center"/>
    </xf>
    <xf numFmtId="164" fontId="0" fillId="0" borderId="1" xfId="0" applyNumberFormat="1" applyBorder="1"/>
    <xf numFmtId="0" fontId="4" fillId="3" borderId="1" xfId="0" applyFont="1" applyFill="1" applyBorder="1"/>
    <xf numFmtId="164" fontId="0" fillId="0" borderId="0" xfId="1" applyNumberFormat="1" applyFont="1"/>
    <xf numFmtId="0" fontId="2" fillId="3" borderId="1" xfId="0" applyFont="1" applyFill="1" applyBorder="1" applyAlignment="1">
      <alignment vertical="center"/>
    </xf>
    <xf numFmtId="0" fontId="0" fillId="0" borderId="0" xfId="0" applyFont="1"/>
    <xf numFmtId="0" fontId="13" fillId="0" borderId="0" xfId="0" applyFont="1" applyAlignment="1">
      <alignment vertical="center"/>
    </xf>
    <xf numFmtId="0" fontId="0" fillId="0" borderId="0" xfId="0" applyFont="1" applyFill="1"/>
    <xf numFmtId="0" fontId="0" fillId="0" borderId="0" xfId="0" applyFont="1" applyAlignment="1">
      <alignment horizontal="center" vertical="center"/>
    </xf>
    <xf numFmtId="165" fontId="1" fillId="0" borderId="8" xfId="1" applyNumberFormat="1" applyFont="1" applyBorder="1" applyAlignment="1">
      <alignment horizontal="center" vertical="center"/>
    </xf>
    <xf numFmtId="0" fontId="0" fillId="0" borderId="41" xfId="0" applyFont="1" applyFill="1" applyBorder="1" applyAlignment="1">
      <alignment horizontal="center" vertical="center"/>
    </xf>
    <xf numFmtId="164" fontId="0" fillId="0" borderId="36" xfId="1" applyNumberFormat="1" applyFont="1" applyBorder="1"/>
    <xf numFmtId="164" fontId="0" fillId="0" borderId="0" xfId="0" applyNumberFormat="1" applyFont="1"/>
    <xf numFmtId="165" fontId="1" fillId="0" borderId="1" xfId="1" applyNumberFormat="1" applyFont="1" applyBorder="1" applyAlignment="1">
      <alignment horizontal="center" vertical="center"/>
    </xf>
    <xf numFmtId="0" fontId="0" fillId="0" borderId="42" xfId="0" applyFont="1" applyFill="1" applyBorder="1" applyAlignment="1">
      <alignment horizontal="center" vertical="center"/>
    </xf>
    <xf numFmtId="164" fontId="0" fillId="0" borderId="30" xfId="1" applyNumberFormat="1" applyFont="1" applyBorder="1"/>
    <xf numFmtId="0" fontId="16" fillId="0" borderId="1" xfId="0" quotePrefix="1" applyFont="1" applyBorder="1" applyAlignment="1">
      <alignment horizontal="center" vertical="center"/>
    </xf>
    <xf numFmtId="0" fontId="0" fillId="0" borderId="43" xfId="0" applyFont="1" applyFill="1" applyBorder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0" fillId="0" borderId="35" xfId="0" applyFont="1" applyFill="1" applyBorder="1" applyAlignment="1">
      <alignment horizontal="center" vertical="center"/>
    </xf>
    <xf numFmtId="0" fontId="0" fillId="0" borderId="29" xfId="0" applyFont="1" applyFill="1" applyBorder="1" applyAlignment="1">
      <alignment horizontal="center" vertical="center"/>
    </xf>
    <xf numFmtId="0" fontId="0" fillId="0" borderId="46" xfId="0" applyFont="1" applyFill="1" applyBorder="1" applyAlignment="1">
      <alignment horizontal="center" vertical="center"/>
    </xf>
    <xf numFmtId="164" fontId="0" fillId="0" borderId="47" xfId="1" applyNumberFormat="1" applyFont="1" applyBorder="1"/>
    <xf numFmtId="0" fontId="0" fillId="0" borderId="49" xfId="0" applyFont="1" applyFill="1" applyBorder="1" applyAlignment="1">
      <alignment horizontal="center" vertical="center"/>
    </xf>
    <xf numFmtId="165" fontId="0" fillId="0" borderId="40" xfId="1" applyNumberFormat="1" applyFont="1" applyBorder="1" applyAlignment="1">
      <alignment horizontal="center" vertical="center"/>
    </xf>
    <xf numFmtId="0" fontId="17" fillId="0" borderId="0" xfId="0" applyFont="1" applyAlignment="1">
      <alignment vertical="center"/>
    </xf>
    <xf numFmtId="0" fontId="1" fillId="8" borderId="10" xfId="0" applyFont="1" applyFill="1" applyBorder="1" applyAlignment="1">
      <alignment horizontal="center" vertical="center"/>
    </xf>
    <xf numFmtId="0" fontId="1" fillId="9" borderId="10" xfId="0" applyFont="1" applyFill="1" applyBorder="1" applyAlignment="1">
      <alignment horizontal="center" vertical="center"/>
    </xf>
    <xf numFmtId="0" fontId="1" fillId="10" borderId="10" xfId="0" applyFont="1" applyFill="1" applyBorder="1" applyAlignment="1">
      <alignment horizontal="center" vertical="center"/>
    </xf>
    <xf numFmtId="0" fontId="1" fillId="11" borderId="10" xfId="0" applyFont="1" applyFill="1" applyBorder="1" applyAlignment="1">
      <alignment horizontal="center" vertical="center"/>
    </xf>
    <xf numFmtId="0" fontId="16" fillId="0" borderId="3" xfId="0" quotePrefix="1" applyFont="1" applyBorder="1" applyAlignment="1">
      <alignment horizontal="center" vertical="center"/>
    </xf>
    <xf numFmtId="164" fontId="0" fillId="0" borderId="32" xfId="1" applyNumberFormat="1" applyFont="1" applyBorder="1"/>
    <xf numFmtId="0" fontId="0" fillId="0" borderId="54" xfId="0" applyFont="1" applyFill="1" applyBorder="1" applyAlignment="1">
      <alignment horizontal="center" vertical="center"/>
    </xf>
    <xf numFmtId="0" fontId="1" fillId="12" borderId="38" xfId="0" applyFont="1" applyFill="1" applyBorder="1" applyAlignment="1">
      <alignment horizontal="center" vertical="center"/>
    </xf>
    <xf numFmtId="164" fontId="0" fillId="0" borderId="55" xfId="1" applyNumberFormat="1" applyFont="1" applyBorder="1"/>
    <xf numFmtId="164" fontId="0" fillId="0" borderId="56" xfId="1" applyNumberFormat="1" applyFont="1" applyBorder="1"/>
    <xf numFmtId="164" fontId="0" fillId="0" borderId="57" xfId="1" applyNumberFormat="1" applyFont="1" applyBorder="1"/>
    <xf numFmtId="0" fontId="0" fillId="0" borderId="48" xfId="0" applyFont="1" applyBorder="1" applyAlignment="1">
      <alignment horizontal="center" vertical="center"/>
    </xf>
    <xf numFmtId="0" fontId="14" fillId="0" borderId="0" xfId="0" applyFont="1" applyFill="1" applyAlignment="1">
      <alignment horizontal="left" vertical="center"/>
    </xf>
    <xf numFmtId="164" fontId="0" fillId="0" borderId="54" xfId="0" applyNumberFormat="1" applyFont="1" applyFill="1" applyBorder="1"/>
    <xf numFmtId="164" fontId="0" fillId="0" borderId="42" xfId="0" applyNumberFormat="1" applyFont="1" applyFill="1" applyBorder="1"/>
    <xf numFmtId="164" fontId="0" fillId="0" borderId="36" xfId="1" applyNumberFormat="1" applyFont="1" applyFill="1" applyBorder="1"/>
    <xf numFmtId="164" fontId="0" fillId="0" borderId="55" xfId="1" applyNumberFormat="1" applyFont="1" applyFill="1" applyBorder="1"/>
    <xf numFmtId="164" fontId="0" fillId="0" borderId="30" xfId="1" applyNumberFormat="1" applyFont="1" applyFill="1" applyBorder="1"/>
    <xf numFmtId="164" fontId="0" fillId="0" borderId="56" xfId="1" applyNumberFormat="1" applyFont="1" applyFill="1" applyBorder="1"/>
    <xf numFmtId="164" fontId="0" fillId="0" borderId="47" xfId="1" applyNumberFormat="1" applyFont="1" applyFill="1" applyBorder="1"/>
    <xf numFmtId="164" fontId="0" fillId="0" borderId="57" xfId="1" applyNumberFormat="1" applyFont="1" applyFill="1" applyBorder="1"/>
    <xf numFmtId="164" fontId="0" fillId="0" borderId="32" xfId="1" applyNumberFormat="1" applyFont="1" applyFill="1" applyBorder="1"/>
    <xf numFmtId="164" fontId="0" fillId="0" borderId="58" xfId="1" applyNumberFormat="1" applyFont="1" applyFill="1" applyBorder="1"/>
    <xf numFmtId="164" fontId="0" fillId="0" borderId="44" xfId="1" applyNumberFormat="1" applyFont="1" applyFill="1" applyBorder="1"/>
    <xf numFmtId="164" fontId="0" fillId="0" borderId="59" xfId="1" applyNumberFormat="1" applyFont="1" applyFill="1" applyBorder="1"/>
    <xf numFmtId="164" fontId="0" fillId="0" borderId="37" xfId="1" applyNumberFormat="1" applyFont="1" applyFill="1" applyBorder="1"/>
    <xf numFmtId="10" fontId="0" fillId="0" borderId="30" xfId="1" applyNumberFormat="1" applyFont="1" applyFill="1" applyBorder="1"/>
    <xf numFmtId="10" fontId="0" fillId="0" borderId="31" xfId="1" applyNumberFormat="1" applyFont="1" applyFill="1" applyBorder="1"/>
    <xf numFmtId="164" fontId="0" fillId="0" borderId="43" xfId="0" applyNumberFormat="1" applyFont="1" applyFill="1" applyBorder="1"/>
    <xf numFmtId="0" fontId="0" fillId="0" borderId="62" xfId="0" applyFont="1" applyFill="1" applyBorder="1" applyAlignment="1">
      <alignment horizontal="center" vertical="center"/>
    </xf>
    <xf numFmtId="164" fontId="0" fillId="0" borderId="27" xfId="1" applyNumberFormat="1" applyFont="1" applyFill="1" applyBorder="1"/>
    <xf numFmtId="164" fontId="0" fillId="0" borderId="28" xfId="1" applyNumberFormat="1" applyFont="1" applyFill="1" applyBorder="1"/>
    <xf numFmtId="10" fontId="0" fillId="0" borderId="47" xfId="1" applyNumberFormat="1" applyFont="1" applyFill="1" applyBorder="1"/>
    <xf numFmtId="10" fontId="0" fillId="0" borderId="48" xfId="1" applyNumberFormat="1" applyFont="1" applyFill="1" applyBorder="1"/>
    <xf numFmtId="10" fontId="0" fillId="0" borderId="48" xfId="0" applyNumberFormat="1" applyFont="1" applyFill="1" applyBorder="1"/>
    <xf numFmtId="10" fontId="0" fillId="0" borderId="33" xfId="0" applyNumberFormat="1" applyFont="1" applyFill="1" applyBorder="1"/>
    <xf numFmtId="10" fontId="0" fillId="0" borderId="31" xfId="0" applyNumberFormat="1" applyFont="1" applyFill="1" applyBorder="1"/>
    <xf numFmtId="10" fontId="0" fillId="0" borderId="45" xfId="0" applyNumberFormat="1" applyFont="1" applyFill="1" applyBorder="1"/>
    <xf numFmtId="10" fontId="0" fillId="0" borderId="28" xfId="0" applyNumberFormat="1" applyFont="1" applyFill="1" applyBorder="1"/>
    <xf numFmtId="10" fontId="0" fillId="0" borderId="37" xfId="0" applyNumberFormat="1" applyFont="1" applyFill="1" applyBorder="1"/>
    <xf numFmtId="10" fontId="0" fillId="0" borderId="44" xfId="1" applyNumberFormat="1" applyFont="1" applyFill="1" applyBorder="1"/>
    <xf numFmtId="164" fontId="0" fillId="0" borderId="41" xfId="0" applyNumberFormat="1" applyFont="1" applyFill="1" applyBorder="1"/>
    <xf numFmtId="10" fontId="0" fillId="0" borderId="61" xfId="0" applyNumberFormat="1" applyFont="1" applyFill="1" applyBorder="1"/>
    <xf numFmtId="0" fontId="0" fillId="0" borderId="36" xfId="0" applyFont="1" applyFill="1" applyBorder="1"/>
    <xf numFmtId="164" fontId="0" fillId="0" borderId="49" xfId="0" applyNumberFormat="1" applyFont="1" applyFill="1" applyBorder="1"/>
    <xf numFmtId="164" fontId="0" fillId="0" borderId="31" xfId="1" applyNumberFormat="1" applyFont="1" applyFill="1" applyBorder="1"/>
    <xf numFmtId="164" fontId="0" fillId="0" borderId="48" xfId="1" applyNumberFormat="1" applyFont="1" applyFill="1" applyBorder="1"/>
    <xf numFmtId="0" fontId="0" fillId="0" borderId="66" xfId="0" applyFont="1" applyBorder="1" applyAlignment="1">
      <alignment horizontal="center" vertical="center"/>
    </xf>
    <xf numFmtId="0" fontId="0" fillId="0" borderId="67" xfId="0" applyFont="1" applyFill="1" applyBorder="1"/>
    <xf numFmtId="0" fontId="0" fillId="0" borderId="67" xfId="0" applyFont="1" applyBorder="1" applyAlignment="1">
      <alignment horizontal="center" vertical="center"/>
    </xf>
    <xf numFmtId="0" fontId="0" fillId="0" borderId="68" xfId="0" applyFont="1" applyBorder="1" applyAlignment="1">
      <alignment horizontal="center" vertical="center"/>
    </xf>
    <xf numFmtId="0" fontId="0" fillId="0" borderId="69" xfId="0" applyFont="1" applyBorder="1" applyAlignment="1">
      <alignment horizontal="center" vertical="center"/>
    </xf>
    <xf numFmtId="0" fontId="0" fillId="0" borderId="70" xfId="0" applyFont="1" applyFill="1" applyBorder="1" applyAlignment="1"/>
    <xf numFmtId="164" fontId="0" fillId="0" borderId="67" xfId="0" applyNumberFormat="1" applyFont="1" applyFill="1" applyBorder="1"/>
    <xf numFmtId="0" fontId="0" fillId="0" borderId="71" xfId="0" applyFont="1" applyBorder="1" applyAlignment="1">
      <alignment horizontal="center" vertical="center"/>
    </xf>
    <xf numFmtId="0" fontId="0" fillId="0" borderId="70" xfId="0" applyFont="1" applyFill="1" applyBorder="1"/>
    <xf numFmtId="0" fontId="0" fillId="0" borderId="70" xfId="0" applyFont="1" applyBorder="1" applyAlignment="1">
      <alignment horizontal="center" vertical="center"/>
    </xf>
    <xf numFmtId="0" fontId="0" fillId="0" borderId="70" xfId="0" applyFont="1" applyBorder="1"/>
    <xf numFmtId="164" fontId="0" fillId="0" borderId="70" xfId="0" applyNumberFormat="1" applyFont="1" applyFill="1" applyBorder="1" applyAlignment="1"/>
    <xf numFmtId="0" fontId="0" fillId="0" borderId="69" xfId="0" applyFont="1" applyBorder="1"/>
    <xf numFmtId="10" fontId="0" fillId="0" borderId="69" xfId="0" applyNumberFormat="1" applyFont="1" applyFill="1" applyBorder="1"/>
    <xf numFmtId="10" fontId="0" fillId="0" borderId="0" xfId="0" applyNumberFormat="1" applyFont="1"/>
    <xf numFmtId="0" fontId="0" fillId="0" borderId="50" xfId="0" applyFont="1" applyBorder="1" applyAlignment="1">
      <alignment vertical="center" wrapText="1"/>
    </xf>
    <xf numFmtId="0" fontId="0" fillId="0" borderId="36" xfId="0" applyFont="1" applyBorder="1" applyAlignment="1">
      <alignment horizontal="center" vertical="center"/>
    </xf>
    <xf numFmtId="164" fontId="0" fillId="0" borderId="36" xfId="0" applyNumberFormat="1" applyFont="1" applyFill="1" applyBorder="1"/>
    <xf numFmtId="164" fontId="0" fillId="0" borderId="37" xfId="0" applyNumberFormat="1" applyFont="1" applyFill="1" applyBorder="1"/>
    <xf numFmtId="0" fontId="0" fillId="0" borderId="49" xfId="0" applyFont="1" applyBorder="1" applyAlignment="1">
      <alignment horizontal="left" vertical="center"/>
    </xf>
    <xf numFmtId="0" fontId="0" fillId="0" borderId="47" xfId="0" applyFont="1" applyBorder="1" applyAlignment="1">
      <alignment horizontal="center" vertical="center"/>
    </xf>
    <xf numFmtId="0" fontId="0" fillId="0" borderId="47" xfId="0" applyFont="1" applyFill="1" applyBorder="1"/>
    <xf numFmtId="164" fontId="0" fillId="0" borderId="48" xfId="0" applyNumberFormat="1" applyFont="1" applyFill="1" applyBorder="1"/>
    <xf numFmtId="0" fontId="0" fillId="0" borderId="55" xfId="0" applyFont="1" applyBorder="1" applyAlignment="1">
      <alignment horizontal="center" vertical="center"/>
    </xf>
    <xf numFmtId="0" fontId="0" fillId="0" borderId="57" xfId="0" applyFont="1" applyBorder="1" applyAlignment="1">
      <alignment horizontal="center" vertical="center"/>
    </xf>
    <xf numFmtId="0" fontId="0" fillId="0" borderId="72" xfId="0" applyFont="1" applyFill="1" applyBorder="1"/>
    <xf numFmtId="0" fontId="0" fillId="0" borderId="73" xfId="0" applyFont="1" applyFill="1" applyBorder="1"/>
    <xf numFmtId="0" fontId="0" fillId="0" borderId="41" xfId="0" applyFont="1" applyFill="1" applyBorder="1"/>
    <xf numFmtId="0" fontId="0" fillId="0" borderId="49" xfId="0" applyFont="1" applyFill="1" applyBorder="1"/>
    <xf numFmtId="165" fontId="1" fillId="0" borderId="0" xfId="1" applyNumberFormat="1" applyFont="1" applyBorder="1" applyAlignment="1">
      <alignment horizontal="center" vertical="center"/>
    </xf>
    <xf numFmtId="165" fontId="0" fillId="0" borderId="5" xfId="1" applyNumberFormat="1" applyFont="1" applyBorder="1" applyAlignment="1">
      <alignment horizontal="center" vertical="center"/>
    </xf>
    <xf numFmtId="0" fontId="0" fillId="0" borderId="41" xfId="0" applyFont="1" applyBorder="1" applyAlignment="1">
      <alignment horizontal="center" vertical="center"/>
    </xf>
    <xf numFmtId="0" fontId="0" fillId="0" borderId="37" xfId="0" applyFont="1" applyBorder="1" applyAlignment="1">
      <alignment horizontal="center" vertical="center"/>
    </xf>
    <xf numFmtId="0" fontId="2" fillId="13" borderId="1" xfId="0" applyFont="1" applyFill="1" applyBorder="1" applyAlignment="1">
      <alignment vertical="center"/>
    </xf>
    <xf numFmtId="164" fontId="3" fillId="13" borderId="1" xfId="1" applyNumberFormat="1" applyFont="1" applyFill="1" applyBorder="1"/>
    <xf numFmtId="0" fontId="0" fillId="13" borderId="1" xfId="0" applyFill="1" applyBorder="1" applyAlignment="1">
      <alignment horizontal="center" vertical="center"/>
    </xf>
    <xf numFmtId="164" fontId="0" fillId="13" borderId="1" xfId="0" applyNumberFormat="1" applyFill="1" applyBorder="1" applyAlignment="1">
      <alignment horizontal="center" vertical="center"/>
    </xf>
    <xf numFmtId="164" fontId="0" fillId="13" borderId="1" xfId="0" applyNumberFormat="1" applyFill="1" applyBorder="1"/>
    <xf numFmtId="0" fontId="0" fillId="0" borderId="60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164" fontId="0" fillId="0" borderId="37" xfId="1" applyNumberFormat="1" applyFont="1" applyBorder="1"/>
    <xf numFmtId="0" fontId="0" fillId="3" borderId="42" xfId="0" applyFont="1" applyFill="1" applyBorder="1" applyAlignment="1">
      <alignment horizontal="center" vertical="center"/>
    </xf>
    <xf numFmtId="164" fontId="0" fillId="0" borderId="31" xfId="1" applyNumberFormat="1" applyFont="1" applyBorder="1"/>
    <xf numFmtId="0" fontId="0" fillId="0" borderId="49" xfId="0" applyFont="1" applyBorder="1" applyAlignment="1">
      <alignment horizontal="center" vertical="center"/>
    </xf>
    <xf numFmtId="164" fontId="0" fillId="0" borderId="48" xfId="1" applyNumberFormat="1" applyFont="1" applyBorder="1"/>
    <xf numFmtId="0" fontId="0" fillId="0" borderId="22" xfId="0" applyFont="1" applyBorder="1" applyAlignment="1">
      <alignment horizontal="center" vertical="center"/>
    </xf>
    <xf numFmtId="0" fontId="0" fillId="0" borderId="76" xfId="0" applyFont="1" applyBorder="1" applyAlignment="1">
      <alignment horizontal="center" vertical="center"/>
    </xf>
    <xf numFmtId="0" fontId="0" fillId="0" borderId="54" xfId="0" applyFont="1" applyBorder="1" applyAlignment="1">
      <alignment horizontal="left" vertical="center"/>
    </xf>
    <xf numFmtId="0" fontId="0" fillId="0" borderId="31" xfId="0" applyFont="1" applyFill="1" applyBorder="1"/>
    <xf numFmtId="10" fontId="0" fillId="0" borderId="49" xfId="0" applyNumberFormat="1" applyFont="1" applyFill="1" applyBorder="1"/>
    <xf numFmtId="0" fontId="0" fillId="0" borderId="48" xfId="0" applyFont="1" applyBorder="1"/>
    <xf numFmtId="0" fontId="18" fillId="0" borderId="0" xfId="0" applyFont="1"/>
    <xf numFmtId="0" fontId="20" fillId="0" borderId="0" xfId="0" applyFont="1"/>
    <xf numFmtId="0" fontId="1" fillId="0" borderId="0" xfId="0" applyFont="1"/>
    <xf numFmtId="0" fontId="18" fillId="0" borderId="43" xfId="0" applyFont="1" applyBorder="1" applyAlignment="1">
      <alignment horizontal="center" vertical="center"/>
    </xf>
    <xf numFmtId="164" fontId="1" fillId="3" borderId="37" xfId="0" applyNumberFormat="1" applyFont="1" applyFill="1" applyBorder="1" applyAlignment="1">
      <alignment horizontal="center" vertical="center"/>
    </xf>
    <xf numFmtId="0" fontId="0" fillId="0" borderId="54" xfId="0" applyFont="1" applyBorder="1" applyAlignment="1">
      <alignment horizontal="center" vertical="center"/>
    </xf>
    <xf numFmtId="0" fontId="22" fillId="2" borderId="32" xfId="0" applyFont="1" applyFill="1" applyBorder="1" applyAlignment="1">
      <alignment vertical="center"/>
    </xf>
    <xf numFmtId="0" fontId="0" fillId="0" borderId="42" xfId="0" applyFont="1" applyBorder="1" applyAlignment="1">
      <alignment horizontal="center" vertical="center"/>
    </xf>
    <xf numFmtId="0" fontId="22" fillId="2" borderId="30" xfId="0" applyFont="1" applyFill="1" applyBorder="1" applyAlignment="1">
      <alignment vertical="center"/>
    </xf>
    <xf numFmtId="0" fontId="22" fillId="0" borderId="30" xfId="0" applyFont="1" applyBorder="1" applyAlignment="1">
      <alignment vertical="center" wrapText="1"/>
    </xf>
    <xf numFmtId="0" fontId="18" fillId="2" borderId="30" xfId="0" applyFont="1" applyFill="1" applyBorder="1" applyAlignment="1">
      <alignment vertical="center"/>
    </xf>
    <xf numFmtId="0" fontId="18" fillId="0" borderId="30" xfId="0" applyFont="1" applyBorder="1"/>
    <xf numFmtId="0" fontId="18" fillId="2" borderId="44" xfId="0" applyFont="1" applyFill="1" applyBorder="1" applyAlignment="1">
      <alignment vertical="center"/>
    </xf>
    <xf numFmtId="0" fontId="20" fillId="3" borderId="36" xfId="0" applyFont="1" applyFill="1" applyBorder="1" applyAlignment="1">
      <alignment vertical="center"/>
    </xf>
    <xf numFmtId="0" fontId="22" fillId="3" borderId="47" xfId="0" applyFont="1" applyFill="1" applyBorder="1" applyAlignment="1">
      <alignment vertical="center"/>
    </xf>
    <xf numFmtId="0" fontId="0" fillId="3" borderId="47" xfId="0" applyFont="1" applyFill="1" applyBorder="1"/>
    <xf numFmtId="0" fontId="0" fillId="3" borderId="48" xfId="0" applyFont="1" applyFill="1" applyBorder="1" applyAlignment="1">
      <alignment horizontal="center" vertical="center"/>
    </xf>
    <xf numFmtId="0" fontId="23" fillId="2" borderId="30" xfId="0" applyFont="1" applyFill="1" applyBorder="1" applyAlignment="1">
      <alignment vertical="center"/>
    </xf>
    <xf numFmtId="0" fontId="22" fillId="2" borderId="30" xfId="0" applyNumberFormat="1" applyFont="1" applyFill="1" applyBorder="1" applyAlignment="1">
      <alignment horizontal="left" vertical="center"/>
    </xf>
    <xf numFmtId="0" fontId="0" fillId="0" borderId="47" xfId="0" applyFont="1" applyBorder="1"/>
    <xf numFmtId="0" fontId="21" fillId="0" borderId="36" xfId="0" applyFont="1" applyFill="1" applyBorder="1" applyAlignment="1">
      <alignment horizontal="left" vertical="center"/>
    </xf>
    <xf numFmtId="0" fontId="1" fillId="0" borderId="75" xfId="0" applyFont="1" applyFill="1" applyBorder="1" applyAlignment="1">
      <alignment horizontal="center" vertical="center"/>
    </xf>
    <xf numFmtId="164" fontId="0" fillId="0" borderId="58" xfId="1" applyNumberFormat="1" applyFont="1" applyBorder="1"/>
    <xf numFmtId="164" fontId="18" fillId="0" borderId="56" xfId="1" applyNumberFormat="1" applyFont="1" applyBorder="1"/>
    <xf numFmtId="164" fontId="18" fillId="0" borderId="59" xfId="1" applyNumberFormat="1" applyFont="1" applyBorder="1"/>
    <xf numFmtId="164" fontId="20" fillId="3" borderId="55" xfId="1" applyNumberFormat="1" applyFont="1" applyFill="1" applyBorder="1"/>
    <xf numFmtId="0" fontId="0" fillId="3" borderId="57" xfId="0" applyFont="1" applyFill="1" applyBorder="1"/>
    <xf numFmtId="0" fontId="0" fillId="0" borderId="57" xfId="0" applyFont="1" applyBorder="1"/>
    <xf numFmtId="0" fontId="1" fillId="0" borderId="80" xfId="0" applyFont="1" applyFill="1" applyBorder="1" applyAlignment="1">
      <alignment horizontal="center" vertical="center"/>
    </xf>
    <xf numFmtId="0" fontId="1" fillId="0" borderId="81" xfId="0" applyFont="1" applyFill="1" applyBorder="1" applyAlignment="1">
      <alignment horizontal="center" vertical="center"/>
    </xf>
    <xf numFmtId="0" fontId="0" fillId="0" borderId="82" xfId="0" applyFont="1" applyBorder="1" applyAlignment="1">
      <alignment horizontal="center" vertical="center"/>
    </xf>
    <xf numFmtId="164" fontId="0" fillId="0" borderId="83" xfId="0" applyNumberFormat="1" applyFont="1" applyBorder="1" applyAlignment="1">
      <alignment horizontal="center" vertical="center"/>
    </xf>
    <xf numFmtId="0" fontId="0" fillId="0" borderId="29" xfId="0" applyFont="1" applyBorder="1" applyAlignment="1">
      <alignment horizontal="center" vertical="center"/>
    </xf>
    <xf numFmtId="164" fontId="0" fillId="0" borderId="84" xfId="0" applyNumberFormat="1" applyFont="1" applyBorder="1" applyAlignment="1">
      <alignment horizontal="center" vertical="center"/>
    </xf>
    <xf numFmtId="0" fontId="18" fillId="0" borderId="29" xfId="0" applyFont="1" applyBorder="1" applyAlignment="1">
      <alignment horizontal="center" vertical="center"/>
    </xf>
    <xf numFmtId="0" fontId="18" fillId="0" borderId="85" xfId="0" applyFont="1" applyBorder="1" applyAlignment="1">
      <alignment horizontal="center" vertical="center"/>
    </xf>
    <xf numFmtId="164" fontId="0" fillId="0" borderId="86" xfId="0" applyNumberFormat="1" applyFont="1" applyBorder="1" applyAlignment="1">
      <alignment horizontal="center" vertical="center"/>
    </xf>
    <xf numFmtId="0" fontId="20" fillId="3" borderId="35" xfId="0" applyFont="1" applyFill="1" applyBorder="1" applyAlignment="1">
      <alignment horizontal="center" vertical="center"/>
    </xf>
    <xf numFmtId="164" fontId="1" fillId="3" borderId="87" xfId="0" applyNumberFormat="1" applyFont="1" applyFill="1" applyBorder="1" applyAlignment="1">
      <alignment horizontal="center" vertical="center"/>
    </xf>
    <xf numFmtId="0" fontId="0" fillId="3" borderId="46" xfId="0" applyFont="1" applyFill="1" applyBorder="1" applyAlignment="1">
      <alignment horizontal="center" vertical="center"/>
    </xf>
    <xf numFmtId="164" fontId="0" fillId="3" borderId="79" xfId="0" applyNumberFormat="1" applyFont="1" applyFill="1" applyBorder="1" applyAlignment="1">
      <alignment horizontal="center" vertical="center"/>
    </xf>
    <xf numFmtId="0" fontId="0" fillId="0" borderId="46" xfId="0" applyFont="1" applyBorder="1" applyAlignment="1">
      <alignment horizontal="center" vertical="center"/>
    </xf>
    <xf numFmtId="0" fontId="0" fillId="0" borderId="79" xfId="0" applyFont="1" applyBorder="1" applyAlignment="1">
      <alignment horizontal="center" vertical="center"/>
    </xf>
    <xf numFmtId="164" fontId="0" fillId="0" borderId="58" xfId="0" applyNumberFormat="1" applyFont="1" applyBorder="1" applyAlignment="1">
      <alignment horizontal="center" vertical="center"/>
    </xf>
    <xf numFmtId="164" fontId="0" fillId="0" borderId="56" xfId="0" applyNumberFormat="1" applyFont="1" applyBorder="1" applyAlignment="1">
      <alignment horizontal="center" vertical="center"/>
    </xf>
    <xf numFmtId="164" fontId="0" fillId="0" borderId="59" xfId="0" applyNumberFormat="1" applyFont="1" applyBorder="1" applyAlignment="1">
      <alignment horizontal="center" vertical="center"/>
    </xf>
    <xf numFmtId="164" fontId="1" fillId="3" borderId="55" xfId="0" applyNumberFormat="1" applyFont="1" applyFill="1" applyBorder="1" applyAlignment="1">
      <alignment horizontal="center" vertical="center"/>
    </xf>
    <xf numFmtId="164" fontId="0" fillId="3" borderId="57" xfId="0" applyNumberFormat="1" applyFont="1" applyFill="1" applyBorder="1" applyAlignment="1">
      <alignment horizontal="center" vertical="center"/>
    </xf>
    <xf numFmtId="164" fontId="1" fillId="3" borderId="35" xfId="0" applyNumberFormat="1" applyFont="1" applyFill="1" applyBorder="1" applyAlignment="1">
      <alignment horizontal="center" vertical="center"/>
    </xf>
    <xf numFmtId="0" fontId="0" fillId="0" borderId="83" xfId="0" applyFont="1" applyBorder="1" applyAlignment="1">
      <alignment horizontal="center" vertical="center"/>
    </xf>
    <xf numFmtId="0" fontId="0" fillId="0" borderId="84" xfId="0" applyFont="1" applyBorder="1" applyAlignment="1">
      <alignment horizontal="center" vertical="center"/>
    </xf>
    <xf numFmtId="0" fontId="18" fillId="0" borderId="84" xfId="0" applyFont="1" applyBorder="1" applyAlignment="1">
      <alignment horizontal="center" vertical="center"/>
    </xf>
    <xf numFmtId="0" fontId="18" fillId="0" borderId="86" xfId="0" applyFont="1" applyBorder="1" applyAlignment="1">
      <alignment horizontal="center" vertical="center"/>
    </xf>
    <xf numFmtId="0" fontId="0" fillId="3" borderId="79" xfId="0" applyFont="1" applyFill="1" applyBorder="1" applyAlignment="1">
      <alignment horizontal="center" vertical="center"/>
    </xf>
    <xf numFmtId="0" fontId="0" fillId="0" borderId="43" xfId="0" applyFont="1" applyBorder="1" applyAlignment="1">
      <alignment horizontal="center" vertical="center"/>
    </xf>
    <xf numFmtId="0" fontId="22" fillId="2" borderId="44" xfId="0" applyNumberFormat="1" applyFont="1" applyFill="1" applyBorder="1" applyAlignment="1">
      <alignment horizontal="left" vertical="center"/>
    </xf>
    <xf numFmtId="164" fontId="0" fillId="0" borderId="59" xfId="1" applyNumberFormat="1" applyFont="1" applyBorder="1"/>
    <xf numFmtId="0" fontId="0" fillId="0" borderId="85" xfId="0" applyFont="1" applyBorder="1" applyAlignment="1">
      <alignment horizontal="center" vertical="center"/>
    </xf>
    <xf numFmtId="0" fontId="0" fillId="0" borderId="86" xfId="0" applyFont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21" fillId="3" borderId="36" xfId="0" applyNumberFormat="1" applyFont="1" applyFill="1" applyBorder="1" applyAlignment="1">
      <alignment horizontal="left" vertical="center"/>
    </xf>
    <xf numFmtId="164" fontId="1" fillId="3" borderId="55" xfId="1" applyNumberFormat="1" applyFont="1" applyFill="1" applyBorder="1"/>
    <xf numFmtId="0" fontId="1" fillId="3" borderId="35" xfId="0" applyFont="1" applyFill="1" applyBorder="1" applyAlignment="1">
      <alignment horizontal="center" vertical="center"/>
    </xf>
    <xf numFmtId="0" fontId="22" fillId="3" borderId="47" xfId="0" applyNumberFormat="1" applyFont="1" applyFill="1" applyBorder="1" applyAlignment="1">
      <alignment horizontal="left" vertical="center"/>
    </xf>
    <xf numFmtId="164" fontId="0" fillId="3" borderId="57" xfId="1" applyNumberFormat="1" applyFont="1" applyFill="1" applyBorder="1"/>
    <xf numFmtId="0" fontId="22" fillId="2" borderId="36" xfId="0" applyFont="1" applyFill="1" applyBorder="1"/>
    <xf numFmtId="0" fontId="0" fillId="0" borderId="35" xfId="0" applyFont="1" applyBorder="1" applyAlignment="1">
      <alignment horizontal="center" vertical="center"/>
    </xf>
    <xf numFmtId="164" fontId="0" fillId="0" borderId="55" xfId="0" applyNumberFormat="1" applyFont="1" applyBorder="1" applyAlignment="1">
      <alignment horizontal="center" vertical="center"/>
    </xf>
    <xf numFmtId="164" fontId="0" fillId="0" borderId="87" xfId="0" applyNumberFormat="1" applyFont="1" applyBorder="1" applyAlignment="1">
      <alignment horizontal="center" vertical="center"/>
    </xf>
    <xf numFmtId="0" fontId="0" fillId="0" borderId="87" xfId="0" applyFont="1" applyBorder="1" applyAlignment="1">
      <alignment horizontal="center" vertical="center"/>
    </xf>
    <xf numFmtId="164" fontId="0" fillId="0" borderId="0" xfId="0" applyNumberFormat="1" applyFont="1" applyAlignment="1">
      <alignment horizontal="center" vertical="center"/>
    </xf>
    <xf numFmtId="0" fontId="20" fillId="3" borderId="41" xfId="0" applyFont="1" applyFill="1" applyBorder="1" applyAlignment="1">
      <alignment horizontal="center" vertical="center"/>
    </xf>
    <xf numFmtId="0" fontId="0" fillId="3" borderId="49" xfId="0" applyFont="1" applyFill="1" applyBorder="1" applyAlignment="1">
      <alignment horizontal="center" vertical="center"/>
    </xf>
    <xf numFmtId="0" fontId="0" fillId="0" borderId="0" xfId="0" applyNumberFormat="1" applyFont="1"/>
    <xf numFmtId="164" fontId="0" fillId="0" borderId="0" xfId="0" applyNumberFormat="1" applyFont="1" applyFill="1"/>
    <xf numFmtId="0" fontId="0" fillId="6" borderId="47" xfId="0" applyFont="1" applyFill="1" applyBorder="1"/>
    <xf numFmtId="0" fontId="0" fillId="12" borderId="47" xfId="0" applyFont="1" applyFill="1" applyBorder="1"/>
    <xf numFmtId="164" fontId="0" fillId="0" borderId="0" xfId="0" applyNumberFormat="1" applyFont="1" applyFill="1" applyAlignment="1"/>
    <xf numFmtId="0" fontId="0" fillId="0" borderId="0" xfId="0" applyAlignment="1">
      <alignment horizontal="left"/>
    </xf>
    <xf numFmtId="0" fontId="12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65" xfId="0" applyFont="1" applyBorder="1" applyAlignment="1">
      <alignment horizontal="center" vertical="center"/>
    </xf>
    <xf numFmtId="0" fontId="0" fillId="0" borderId="64" xfId="0" applyFont="1" applyBorder="1" applyAlignment="1">
      <alignment horizontal="center" vertical="center"/>
    </xf>
    <xf numFmtId="0" fontId="19" fillId="0" borderId="0" xfId="0" applyFont="1" applyAlignment="1">
      <alignment horizontal="left" vertical="center"/>
    </xf>
    <xf numFmtId="0" fontId="21" fillId="2" borderId="36" xfId="0" applyFont="1" applyFill="1" applyBorder="1" applyAlignment="1">
      <alignment horizontal="center" vertical="center"/>
    </xf>
    <xf numFmtId="0" fontId="21" fillId="2" borderId="47" xfId="0" applyFont="1" applyFill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74" xfId="0" applyFont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1" fillId="6" borderId="10" xfId="0" applyFont="1" applyFill="1" applyBorder="1" applyAlignment="1">
      <alignment horizontal="center" vertical="center"/>
    </xf>
    <xf numFmtId="0" fontId="1" fillId="7" borderId="10" xfId="0" applyFont="1" applyFill="1" applyBorder="1" applyAlignment="1">
      <alignment horizontal="center" vertical="center"/>
    </xf>
    <xf numFmtId="0" fontId="3" fillId="0" borderId="15" xfId="0" quotePrefix="1" applyFont="1" applyBorder="1" applyAlignment="1">
      <alignment horizontal="left" vertical="center"/>
    </xf>
    <xf numFmtId="0" fontId="3" fillId="0" borderId="6" xfId="0" quotePrefix="1" applyFont="1" applyBorder="1" applyAlignment="1">
      <alignment horizontal="left" vertical="center"/>
    </xf>
    <xf numFmtId="0" fontId="3" fillId="0" borderId="7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3" xfId="0" quotePrefix="1" applyFont="1" applyBorder="1" applyAlignment="1">
      <alignment horizontal="left" vertical="center"/>
    </xf>
    <xf numFmtId="0" fontId="3" fillId="0" borderId="14" xfId="0" quotePrefix="1" applyFont="1" applyBorder="1" applyAlignment="1">
      <alignment horizontal="left" vertical="center"/>
    </xf>
    <xf numFmtId="0" fontId="3" fillId="0" borderId="4" xfId="0" quotePrefix="1" applyFont="1" applyBorder="1" applyAlignment="1">
      <alignment horizontal="left" vertical="center"/>
    </xf>
    <xf numFmtId="0" fontId="3" fillId="0" borderId="11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5" fillId="0" borderId="0" xfId="0" applyFont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0" fillId="0" borderId="24" xfId="0" applyFont="1" applyBorder="1" applyAlignment="1">
      <alignment horizontal="center" vertical="center"/>
    </xf>
    <xf numFmtId="0" fontId="10" fillId="0" borderId="2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8" fillId="0" borderId="7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21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164" fontId="0" fillId="0" borderId="0" xfId="0" applyNumberFormat="1" applyFont="1" applyAlignment="1">
      <alignment horizontal="center" vertical="center"/>
    </xf>
    <xf numFmtId="164" fontId="7" fillId="0" borderId="60" xfId="1" applyNumberFormat="1" applyFont="1" applyFill="1" applyBorder="1" applyAlignment="1">
      <alignment horizontal="center" vertical="center"/>
    </xf>
    <xf numFmtId="164" fontId="7" fillId="0" borderId="64" xfId="1" applyNumberFormat="1" applyFont="1" applyFill="1" applyBorder="1" applyAlignment="1">
      <alignment horizontal="center" vertical="center"/>
    </xf>
    <xf numFmtId="0" fontId="0" fillId="10" borderId="47" xfId="0" applyFont="1" applyFill="1" applyBorder="1" applyAlignment="1">
      <alignment horizontal="center"/>
    </xf>
    <xf numFmtId="164" fontId="0" fillId="0" borderId="0" xfId="0" applyNumberFormat="1" applyFont="1" applyFill="1" applyAlignment="1">
      <alignment horizontal="center"/>
    </xf>
    <xf numFmtId="165" fontId="1" fillId="0" borderId="2" xfId="1" applyNumberFormat="1" applyFont="1" applyBorder="1" applyAlignment="1">
      <alignment horizontal="center" vertical="center"/>
    </xf>
    <xf numFmtId="165" fontId="1" fillId="0" borderId="38" xfId="1" applyNumberFormat="1" applyFont="1" applyBorder="1" applyAlignment="1">
      <alignment horizontal="center" vertical="center"/>
    </xf>
    <xf numFmtId="0" fontId="0" fillId="0" borderId="24" xfId="0" quotePrefix="1" applyFont="1" applyBorder="1" applyAlignment="1">
      <alignment horizontal="center" vertical="center"/>
    </xf>
    <xf numFmtId="0" fontId="0" fillId="0" borderId="53" xfId="0" quotePrefix="1" applyFont="1" applyBorder="1" applyAlignment="1">
      <alignment horizontal="center" vertical="center"/>
    </xf>
    <xf numFmtId="0" fontId="0" fillId="0" borderId="25" xfId="0" quotePrefix="1" applyFont="1" applyBorder="1" applyAlignment="1">
      <alignment horizontal="center" vertical="center"/>
    </xf>
    <xf numFmtId="0" fontId="1" fillId="0" borderId="77" xfId="0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78" xfId="0" applyFont="1" applyBorder="1" applyAlignment="1">
      <alignment horizontal="center" vertical="center"/>
    </xf>
    <xf numFmtId="0" fontId="14" fillId="0" borderId="0" xfId="0" applyFont="1" applyAlignment="1">
      <alignment horizontal="left" vertical="center"/>
    </xf>
    <xf numFmtId="165" fontId="0" fillId="0" borderId="8" xfId="1" applyNumberFormat="1" applyFont="1" applyBorder="1" applyAlignment="1">
      <alignment horizontal="center" vertical="center"/>
    </xf>
    <xf numFmtId="165" fontId="0" fillId="0" borderId="1" xfId="1" applyNumberFormat="1" applyFont="1" applyBorder="1" applyAlignment="1">
      <alignment horizontal="center" vertical="center"/>
    </xf>
    <xf numFmtId="165" fontId="0" fillId="0" borderId="3" xfId="1" applyNumberFormat="1" applyFont="1" applyBorder="1" applyAlignment="1">
      <alignment horizontal="center" vertical="center"/>
    </xf>
    <xf numFmtId="165" fontId="0" fillId="0" borderId="15" xfId="1" applyNumberFormat="1" applyFont="1" applyBorder="1" applyAlignment="1">
      <alignment horizontal="center" vertical="center"/>
    </xf>
    <xf numFmtId="165" fontId="0" fillId="0" borderId="2" xfId="1" applyNumberFormat="1" applyFont="1" applyBorder="1" applyAlignment="1">
      <alignment horizontal="center" vertical="center"/>
    </xf>
    <xf numFmtId="165" fontId="0" fillId="0" borderId="6" xfId="1" applyNumberFormat="1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38" xfId="0" applyFont="1" applyBorder="1" applyAlignment="1">
      <alignment horizontal="center" vertical="center" wrapText="1"/>
    </xf>
    <xf numFmtId="0" fontId="0" fillId="0" borderId="7" xfId="0" applyFont="1" applyFill="1" applyBorder="1" applyAlignment="1">
      <alignment horizontal="center" vertical="center"/>
    </xf>
    <xf numFmtId="0" fontId="0" fillId="0" borderId="9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21" xfId="0" quotePrefix="1" applyFont="1" applyBorder="1" applyAlignment="1">
      <alignment horizontal="center" vertical="center"/>
    </xf>
    <xf numFmtId="0" fontId="0" fillId="0" borderId="5" xfId="0" quotePrefix="1" applyFont="1" applyBorder="1" applyAlignment="1">
      <alignment horizontal="center" vertical="center"/>
    </xf>
    <xf numFmtId="0" fontId="0" fillId="0" borderId="34" xfId="0" applyFont="1" applyBorder="1" applyAlignment="1">
      <alignment horizontal="center" vertical="center"/>
    </xf>
    <xf numFmtId="0" fontId="0" fillId="0" borderId="26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165" fontId="1" fillId="0" borderId="52" xfId="1" applyNumberFormat="1" applyFont="1" applyBorder="1" applyAlignment="1">
      <alignment horizontal="center" vertical="center"/>
    </xf>
    <xf numFmtId="165" fontId="1" fillId="0" borderId="0" xfId="1" applyNumberFormat="1" applyFont="1" applyBorder="1" applyAlignment="1">
      <alignment horizontal="center" vertical="center"/>
    </xf>
    <xf numFmtId="165" fontId="1" fillId="0" borderId="51" xfId="1" applyNumberFormat="1" applyFont="1" applyBorder="1" applyAlignment="1">
      <alignment horizontal="center" vertical="center"/>
    </xf>
    <xf numFmtId="165" fontId="1" fillId="0" borderId="34" xfId="1" applyNumberFormat="1" applyFont="1" applyBorder="1" applyAlignment="1">
      <alignment horizontal="center" vertical="center"/>
    </xf>
    <xf numFmtId="165" fontId="1" fillId="0" borderId="26" xfId="1" applyNumberFormat="1" applyFont="1" applyBorder="1" applyAlignment="1">
      <alignment horizontal="center" vertical="center"/>
    </xf>
    <xf numFmtId="165" fontId="1" fillId="0" borderId="13" xfId="1" applyNumberFormat="1" applyFont="1" applyBorder="1" applyAlignment="1">
      <alignment horizontal="center" vertical="center"/>
    </xf>
    <xf numFmtId="165" fontId="1" fillId="0" borderId="39" xfId="0" applyNumberFormat="1" applyFont="1" applyBorder="1" applyAlignment="1">
      <alignment horizontal="center" vertical="center"/>
    </xf>
    <xf numFmtId="165" fontId="1" fillId="0" borderId="40" xfId="0" applyNumberFormat="1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0" fillId="0" borderId="14" xfId="0" quotePrefix="1" applyFont="1" applyBorder="1" applyAlignment="1">
      <alignment horizontal="center" vertical="center"/>
    </xf>
    <xf numFmtId="165" fontId="1" fillId="0" borderId="39" xfId="1" applyNumberFormat="1" applyFont="1" applyBorder="1" applyAlignment="1">
      <alignment horizontal="center" vertical="center"/>
    </xf>
    <xf numFmtId="165" fontId="1" fillId="0" borderId="40" xfId="1" applyNumberFormat="1" applyFont="1" applyBorder="1" applyAlignment="1">
      <alignment horizontal="center" vertical="center"/>
    </xf>
    <xf numFmtId="165" fontId="1" fillId="0" borderId="24" xfId="1" applyNumberFormat="1" applyFont="1" applyBorder="1" applyAlignment="1">
      <alignment horizontal="center" vertical="center"/>
    </xf>
    <xf numFmtId="165" fontId="1" fillId="0" borderId="53" xfId="1" applyNumberFormat="1" applyFont="1" applyBorder="1" applyAlignment="1">
      <alignment horizontal="center" vertical="center"/>
    </xf>
    <xf numFmtId="165" fontId="1" fillId="0" borderId="25" xfId="1" applyNumberFormat="1" applyFont="1" applyBorder="1" applyAlignment="1">
      <alignment horizontal="center" vertical="center"/>
    </xf>
    <xf numFmtId="164" fontId="0" fillId="0" borderId="65" xfId="0" applyNumberFormat="1" applyFont="1" applyFill="1" applyBorder="1" applyAlignment="1">
      <alignment horizontal="center" vertical="center"/>
    </xf>
    <xf numFmtId="164" fontId="0" fillId="0" borderId="64" xfId="0" applyNumberFormat="1" applyFont="1" applyFill="1" applyBorder="1" applyAlignment="1">
      <alignment horizontal="center" vertical="center"/>
    </xf>
    <xf numFmtId="164" fontId="7" fillId="0" borderId="41" xfId="1" applyNumberFormat="1" applyFont="1" applyFill="1" applyBorder="1" applyAlignment="1">
      <alignment horizontal="center" vertical="center"/>
    </xf>
    <xf numFmtId="164" fontId="7" fillId="0" borderId="49" xfId="1" applyNumberFormat="1" applyFont="1" applyFill="1" applyBorder="1" applyAlignment="1">
      <alignment horizontal="center" vertical="center"/>
    </xf>
    <xf numFmtId="0" fontId="15" fillId="0" borderId="21" xfId="0" quotePrefix="1" applyFont="1" applyBorder="1" applyAlignment="1">
      <alignment horizontal="center" vertical="center"/>
    </xf>
    <xf numFmtId="0" fontId="15" fillId="0" borderId="5" xfId="0" quotePrefix="1" applyFont="1" applyBorder="1" applyAlignment="1">
      <alignment horizontal="center" vertical="center"/>
    </xf>
    <xf numFmtId="0" fontId="15" fillId="0" borderId="14" xfId="0" quotePrefix="1" applyFont="1" applyBorder="1" applyAlignment="1">
      <alignment horizontal="center" vertical="center"/>
    </xf>
    <xf numFmtId="165" fontId="1" fillId="0" borderId="21" xfId="1" applyNumberFormat="1" applyFont="1" applyBorder="1" applyAlignment="1">
      <alignment horizontal="center" vertical="center"/>
    </xf>
    <xf numFmtId="165" fontId="1" fillId="0" borderId="5" xfId="1" applyNumberFormat="1" applyFont="1" applyBorder="1" applyAlignment="1">
      <alignment horizontal="center" vertical="center"/>
    </xf>
    <xf numFmtId="165" fontId="1" fillId="0" borderId="14" xfId="1" applyNumberFormat="1" applyFont="1" applyBorder="1" applyAlignment="1">
      <alignment horizontal="center" vertical="center"/>
    </xf>
    <xf numFmtId="165" fontId="0" fillId="0" borderId="24" xfId="1" applyNumberFormat="1" applyFont="1" applyBorder="1" applyAlignment="1">
      <alignment horizontal="center" vertical="center"/>
    </xf>
    <xf numFmtId="165" fontId="0" fillId="0" borderId="53" xfId="1" applyNumberFormat="1" applyFont="1" applyBorder="1" applyAlignment="1">
      <alignment horizontal="center" vertical="center"/>
    </xf>
    <xf numFmtId="165" fontId="0" fillId="0" borderId="25" xfId="1" applyNumberFormat="1" applyFont="1" applyBorder="1" applyAlignment="1">
      <alignment horizontal="center" vertical="center"/>
    </xf>
    <xf numFmtId="165" fontId="0" fillId="0" borderId="21" xfId="1" applyNumberFormat="1" applyFont="1" applyBorder="1" applyAlignment="1">
      <alignment horizontal="center" vertical="center"/>
    </xf>
    <xf numFmtId="165" fontId="0" fillId="0" borderId="5" xfId="1" applyNumberFormat="1" applyFont="1" applyBorder="1" applyAlignment="1">
      <alignment horizontal="center" vertical="center"/>
    </xf>
    <xf numFmtId="164" fontId="0" fillId="0" borderId="60" xfId="0" applyNumberFormat="1" applyFont="1" applyFill="1" applyBorder="1" applyAlignment="1">
      <alignment horizontal="center" vertical="center"/>
    </xf>
    <xf numFmtId="0" fontId="0" fillId="0" borderId="41" xfId="0" applyFont="1" applyBorder="1" applyAlignment="1">
      <alignment horizontal="center" vertical="center"/>
    </xf>
    <xf numFmtId="0" fontId="0" fillId="0" borderId="37" xfId="0" applyFont="1" applyBorder="1" applyAlignment="1">
      <alignment horizontal="center" vertical="center"/>
    </xf>
    <xf numFmtId="164" fontId="0" fillId="0" borderId="63" xfId="0" applyNumberFormat="1" applyFont="1" applyFill="1" applyBorder="1" applyAlignment="1">
      <alignment horizontal="center" vertical="center"/>
    </xf>
    <xf numFmtId="43" fontId="0" fillId="0" borderId="0" xfId="0" applyNumberFormat="1" applyFont="1"/>
    <xf numFmtId="43" fontId="0" fillId="0" borderId="0" xfId="1" applyFont="1"/>
    <xf numFmtId="43" fontId="0" fillId="0" borderId="0" xfId="1" applyFont="1" applyAlignment="1">
      <alignment horizontal="center"/>
    </xf>
    <xf numFmtId="10" fontId="0" fillId="0" borderId="0" xfId="1" applyNumberFormat="1" applyFont="1"/>
    <xf numFmtId="0" fontId="22" fillId="3" borderId="30" xfId="0" applyFont="1" applyFill="1" applyBorder="1" applyAlignment="1">
      <alignment vertical="center"/>
    </xf>
    <xf numFmtId="0" fontId="0" fillId="13" borderId="29" xfId="0" applyFont="1" applyFill="1" applyBorder="1" applyAlignment="1">
      <alignment horizontal="center" vertical="center"/>
    </xf>
    <xf numFmtId="43" fontId="0" fillId="0" borderId="0" xfId="1" applyFont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FD33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7"/>
  <sheetViews>
    <sheetView topLeftCell="A52" zoomScale="84" zoomScaleNormal="84" workbookViewId="0">
      <selection activeCell="A60" sqref="A60:XFD60"/>
    </sheetView>
  </sheetViews>
  <sheetFormatPr defaultRowHeight="15" x14ac:dyDescent="0.25"/>
  <cols>
    <col min="1" max="1" width="34.28515625" bestFit="1" customWidth="1"/>
    <col min="4" max="4" width="10.5703125" bestFit="1" customWidth="1"/>
    <col min="6" max="6" width="10.5703125" bestFit="1" customWidth="1"/>
  </cols>
  <sheetData>
    <row r="1" spans="1:12" x14ac:dyDescent="0.25">
      <c r="A1" s="239" t="s">
        <v>113</v>
      </c>
      <c r="B1" s="239"/>
      <c r="C1" s="239"/>
      <c r="D1" s="239"/>
      <c r="E1" s="239"/>
      <c r="F1" s="239"/>
      <c r="G1" s="239"/>
      <c r="H1" s="239"/>
      <c r="I1" s="239"/>
      <c r="J1" s="239"/>
      <c r="K1" s="239"/>
      <c r="L1" s="239"/>
    </row>
    <row r="3" spans="1:12" x14ac:dyDescent="0.25">
      <c r="A3" s="240" t="s">
        <v>96</v>
      </c>
      <c r="B3" s="241" t="s">
        <v>97</v>
      </c>
      <c r="C3" s="247" t="s">
        <v>98</v>
      </c>
      <c r="D3" s="248"/>
      <c r="E3" s="248"/>
      <c r="F3" s="248"/>
      <c r="G3" s="248"/>
      <c r="H3" s="248"/>
      <c r="I3" s="248"/>
      <c r="J3" s="248"/>
      <c r="K3" s="248"/>
      <c r="L3" s="249"/>
    </row>
    <row r="4" spans="1:12" x14ac:dyDescent="0.25">
      <c r="A4" s="240"/>
      <c r="B4" s="241"/>
      <c r="C4" s="242" t="s">
        <v>1</v>
      </c>
      <c r="D4" s="242"/>
      <c r="E4" s="243" t="s">
        <v>2</v>
      </c>
      <c r="F4" s="243"/>
      <c r="G4" s="244" t="s">
        <v>93</v>
      </c>
      <c r="H4" s="244"/>
      <c r="I4" s="245" t="s">
        <v>3</v>
      </c>
      <c r="J4" s="245"/>
      <c r="K4" s="246" t="s">
        <v>95</v>
      </c>
      <c r="L4" s="246"/>
    </row>
    <row r="5" spans="1:12" x14ac:dyDescent="0.25">
      <c r="A5" s="13" t="s">
        <v>4</v>
      </c>
      <c r="B5" s="11">
        <v>40250</v>
      </c>
      <c r="C5" s="15">
        <v>8</v>
      </c>
      <c r="D5" s="37">
        <f>C5*B5</f>
        <v>322000</v>
      </c>
      <c r="E5" s="15"/>
      <c r="F5" s="37">
        <f>E5*B5</f>
        <v>0</v>
      </c>
      <c r="G5" s="15"/>
      <c r="H5" s="37">
        <f>B5*G5</f>
        <v>0</v>
      </c>
      <c r="I5" s="15"/>
      <c r="J5" s="37">
        <f>I5*B5</f>
        <v>0</v>
      </c>
      <c r="K5" s="15"/>
      <c r="L5" s="38">
        <f>B5*K5</f>
        <v>0</v>
      </c>
    </row>
    <row r="6" spans="1:12" x14ac:dyDescent="0.25">
      <c r="A6" s="13" t="s">
        <v>5</v>
      </c>
      <c r="B6" s="17"/>
      <c r="C6" s="15"/>
      <c r="D6" s="37">
        <f t="shared" ref="D6:D69" si="0">C6*B6</f>
        <v>0</v>
      </c>
      <c r="E6" s="15"/>
      <c r="F6" s="37">
        <f t="shared" ref="F6:F69" si="1">E6*B6</f>
        <v>0</v>
      </c>
      <c r="G6" s="15"/>
      <c r="H6" s="37">
        <f t="shared" ref="H6:H69" si="2">B6*G6</f>
        <v>0</v>
      </c>
      <c r="I6" s="15"/>
      <c r="J6" s="37">
        <f t="shared" ref="J6:J69" si="3">I6*B6</f>
        <v>0</v>
      </c>
      <c r="K6" s="15"/>
      <c r="L6" s="38">
        <f t="shared" ref="L6:L69" si="4">B6*K6</f>
        <v>0</v>
      </c>
    </row>
    <row r="7" spans="1:12" x14ac:dyDescent="0.25">
      <c r="A7" s="13" t="s">
        <v>6</v>
      </c>
      <c r="B7" s="11">
        <v>17250</v>
      </c>
      <c r="C7" s="15"/>
      <c r="D7" s="37">
        <f t="shared" si="0"/>
        <v>0</v>
      </c>
      <c r="E7" s="15"/>
      <c r="F7" s="37">
        <f t="shared" si="1"/>
        <v>0</v>
      </c>
      <c r="G7" s="15"/>
      <c r="H7" s="37">
        <f t="shared" si="2"/>
        <v>0</v>
      </c>
      <c r="I7" s="15">
        <v>1</v>
      </c>
      <c r="J7" s="37">
        <f t="shared" si="3"/>
        <v>17250</v>
      </c>
      <c r="K7" s="15"/>
      <c r="L7" s="38">
        <f t="shared" si="4"/>
        <v>0</v>
      </c>
    </row>
    <row r="8" spans="1:12" x14ac:dyDescent="0.25">
      <c r="A8" s="13" t="s">
        <v>7</v>
      </c>
      <c r="B8" s="11">
        <v>23000</v>
      </c>
      <c r="C8" s="15"/>
      <c r="D8" s="37">
        <f t="shared" si="0"/>
        <v>0</v>
      </c>
      <c r="E8" s="15"/>
      <c r="F8" s="37">
        <f t="shared" si="1"/>
        <v>0</v>
      </c>
      <c r="G8" s="15"/>
      <c r="H8" s="37">
        <f t="shared" si="2"/>
        <v>0</v>
      </c>
      <c r="I8" s="15">
        <v>1</v>
      </c>
      <c r="J8" s="37">
        <f t="shared" si="3"/>
        <v>23000</v>
      </c>
      <c r="K8" s="15"/>
      <c r="L8" s="38">
        <f t="shared" si="4"/>
        <v>0</v>
      </c>
    </row>
    <row r="9" spans="1:12" x14ac:dyDescent="0.25">
      <c r="A9" s="13" t="s">
        <v>8</v>
      </c>
      <c r="B9" s="11">
        <v>3450</v>
      </c>
      <c r="C9" s="15">
        <v>12</v>
      </c>
      <c r="D9" s="37">
        <f t="shared" si="0"/>
        <v>41400</v>
      </c>
      <c r="E9" s="15"/>
      <c r="F9" s="37">
        <f t="shared" si="1"/>
        <v>0</v>
      </c>
      <c r="G9" s="15"/>
      <c r="H9" s="37">
        <f t="shared" si="2"/>
        <v>0</v>
      </c>
      <c r="I9" s="15"/>
      <c r="J9" s="37">
        <f t="shared" si="3"/>
        <v>0</v>
      </c>
      <c r="K9" s="15"/>
      <c r="L9" s="38">
        <f t="shared" si="4"/>
        <v>0</v>
      </c>
    </row>
    <row r="10" spans="1:12" x14ac:dyDescent="0.25">
      <c r="A10" s="13" t="s">
        <v>9</v>
      </c>
      <c r="B10" s="17"/>
      <c r="C10" s="15"/>
      <c r="D10" s="37">
        <f t="shared" si="0"/>
        <v>0</v>
      </c>
      <c r="E10" s="15"/>
      <c r="F10" s="37">
        <f t="shared" si="1"/>
        <v>0</v>
      </c>
      <c r="G10" s="15"/>
      <c r="H10" s="37">
        <f t="shared" si="2"/>
        <v>0</v>
      </c>
      <c r="I10" s="15"/>
      <c r="J10" s="37">
        <f t="shared" si="3"/>
        <v>0</v>
      </c>
      <c r="K10" s="15"/>
      <c r="L10" s="38">
        <f t="shared" si="4"/>
        <v>0</v>
      </c>
    </row>
    <row r="11" spans="1:12" x14ac:dyDescent="0.25">
      <c r="A11" s="13" t="s">
        <v>10</v>
      </c>
      <c r="B11" s="17"/>
      <c r="C11" s="15"/>
      <c r="D11" s="37">
        <f t="shared" si="0"/>
        <v>0</v>
      </c>
      <c r="E11" s="15"/>
      <c r="F11" s="37">
        <f t="shared" si="1"/>
        <v>0</v>
      </c>
      <c r="G11" s="15"/>
      <c r="H11" s="37">
        <f t="shared" si="2"/>
        <v>0</v>
      </c>
      <c r="I11" s="15"/>
      <c r="J11" s="37">
        <f t="shared" si="3"/>
        <v>0</v>
      </c>
      <c r="K11" s="15"/>
      <c r="L11" s="38">
        <f t="shared" si="4"/>
        <v>0</v>
      </c>
    </row>
    <row r="12" spans="1:12" x14ac:dyDescent="0.25">
      <c r="A12" s="13" t="s">
        <v>11</v>
      </c>
      <c r="B12" s="17"/>
      <c r="C12" s="15"/>
      <c r="D12" s="37">
        <f t="shared" si="0"/>
        <v>0</v>
      </c>
      <c r="E12" s="15"/>
      <c r="F12" s="37">
        <f t="shared" si="1"/>
        <v>0</v>
      </c>
      <c r="G12" s="15"/>
      <c r="H12" s="37">
        <f t="shared" si="2"/>
        <v>0</v>
      </c>
      <c r="I12" s="15"/>
      <c r="J12" s="37">
        <f t="shared" si="3"/>
        <v>0</v>
      </c>
      <c r="K12" s="15"/>
      <c r="L12" s="38">
        <f t="shared" si="4"/>
        <v>0</v>
      </c>
    </row>
    <row r="13" spans="1:12" x14ac:dyDescent="0.25">
      <c r="A13" s="13" t="s">
        <v>12</v>
      </c>
      <c r="B13" s="17"/>
      <c r="C13" s="15"/>
      <c r="D13" s="37">
        <f t="shared" si="0"/>
        <v>0</v>
      </c>
      <c r="E13" s="15"/>
      <c r="F13" s="37">
        <f t="shared" si="1"/>
        <v>0</v>
      </c>
      <c r="G13" s="15"/>
      <c r="H13" s="37">
        <f t="shared" si="2"/>
        <v>0</v>
      </c>
      <c r="I13" s="15"/>
      <c r="J13" s="37">
        <f t="shared" si="3"/>
        <v>0</v>
      </c>
      <c r="K13" s="15"/>
      <c r="L13" s="38">
        <f t="shared" si="4"/>
        <v>0</v>
      </c>
    </row>
    <row r="14" spans="1:12" x14ac:dyDescent="0.25">
      <c r="A14" s="13" t="s">
        <v>13</v>
      </c>
      <c r="B14" s="11">
        <v>28750</v>
      </c>
      <c r="C14" s="15">
        <v>5</v>
      </c>
      <c r="D14" s="37">
        <f t="shared" si="0"/>
        <v>143750</v>
      </c>
      <c r="E14" s="15">
        <v>2</v>
      </c>
      <c r="F14" s="37">
        <f t="shared" si="1"/>
        <v>57500</v>
      </c>
      <c r="G14" s="15"/>
      <c r="H14" s="37">
        <f t="shared" si="2"/>
        <v>0</v>
      </c>
      <c r="I14" s="15"/>
      <c r="J14" s="37">
        <f t="shared" si="3"/>
        <v>0</v>
      </c>
      <c r="K14" s="15"/>
      <c r="L14" s="38">
        <f t="shared" si="4"/>
        <v>0</v>
      </c>
    </row>
    <row r="15" spans="1:12" x14ac:dyDescent="0.25">
      <c r="A15" s="13" t="s">
        <v>14</v>
      </c>
      <c r="B15" s="11">
        <v>20700</v>
      </c>
      <c r="C15" s="15">
        <v>15</v>
      </c>
      <c r="D15" s="37">
        <f t="shared" si="0"/>
        <v>310500</v>
      </c>
      <c r="E15" s="15">
        <v>5</v>
      </c>
      <c r="F15" s="37">
        <f t="shared" si="1"/>
        <v>103500</v>
      </c>
      <c r="G15" s="15"/>
      <c r="H15" s="37">
        <f t="shared" si="2"/>
        <v>0</v>
      </c>
      <c r="I15" s="15">
        <v>3</v>
      </c>
      <c r="J15" s="37">
        <f t="shared" si="3"/>
        <v>62100</v>
      </c>
      <c r="K15" s="15"/>
      <c r="L15" s="38">
        <f t="shared" si="4"/>
        <v>0</v>
      </c>
    </row>
    <row r="16" spans="1:12" x14ac:dyDescent="0.25">
      <c r="A16" s="13" t="s">
        <v>15</v>
      </c>
      <c r="B16" s="11">
        <v>11500</v>
      </c>
      <c r="C16" s="15">
        <v>10</v>
      </c>
      <c r="D16" s="37">
        <f t="shared" si="0"/>
        <v>115000</v>
      </c>
      <c r="E16" s="15"/>
      <c r="F16" s="37">
        <f t="shared" si="1"/>
        <v>0</v>
      </c>
      <c r="G16" s="15"/>
      <c r="H16" s="37">
        <f t="shared" si="2"/>
        <v>0</v>
      </c>
      <c r="I16" s="15"/>
      <c r="J16" s="37">
        <f t="shared" si="3"/>
        <v>0</v>
      </c>
      <c r="K16" s="15"/>
      <c r="L16" s="38">
        <f t="shared" si="4"/>
        <v>0</v>
      </c>
    </row>
    <row r="17" spans="1:12" x14ac:dyDescent="0.25">
      <c r="A17" s="13" t="s">
        <v>16</v>
      </c>
      <c r="B17" s="11">
        <v>4600</v>
      </c>
      <c r="C17" s="15"/>
      <c r="D17" s="37">
        <f t="shared" si="0"/>
        <v>0</v>
      </c>
      <c r="E17" s="15">
        <v>3</v>
      </c>
      <c r="F17" s="37">
        <f t="shared" si="1"/>
        <v>13800</v>
      </c>
      <c r="G17" s="15"/>
      <c r="H17" s="37">
        <f t="shared" si="2"/>
        <v>0</v>
      </c>
      <c r="I17" s="15"/>
      <c r="J17" s="37">
        <f t="shared" si="3"/>
        <v>0</v>
      </c>
      <c r="K17" s="15"/>
      <c r="L17" s="38">
        <f t="shared" si="4"/>
        <v>0</v>
      </c>
    </row>
    <row r="18" spans="1:12" x14ac:dyDescent="0.25">
      <c r="A18" s="13" t="s">
        <v>17</v>
      </c>
      <c r="B18" s="17"/>
      <c r="C18" s="15"/>
      <c r="D18" s="37">
        <f t="shared" si="0"/>
        <v>0</v>
      </c>
      <c r="E18" s="15"/>
      <c r="F18" s="37">
        <f t="shared" si="1"/>
        <v>0</v>
      </c>
      <c r="G18" s="15"/>
      <c r="H18" s="37">
        <f t="shared" si="2"/>
        <v>0</v>
      </c>
      <c r="I18" s="15"/>
      <c r="J18" s="37">
        <f t="shared" si="3"/>
        <v>0</v>
      </c>
      <c r="K18" s="15"/>
      <c r="L18" s="38">
        <f t="shared" si="4"/>
        <v>0</v>
      </c>
    </row>
    <row r="19" spans="1:12" x14ac:dyDescent="0.25">
      <c r="A19" s="13" t="s">
        <v>18</v>
      </c>
      <c r="B19" s="17"/>
      <c r="C19" s="15"/>
      <c r="D19" s="37">
        <f t="shared" si="0"/>
        <v>0</v>
      </c>
      <c r="E19" s="15"/>
      <c r="F19" s="37">
        <f t="shared" si="1"/>
        <v>0</v>
      </c>
      <c r="G19" s="15"/>
      <c r="H19" s="37">
        <f t="shared" si="2"/>
        <v>0</v>
      </c>
      <c r="I19" s="15"/>
      <c r="J19" s="37">
        <f t="shared" si="3"/>
        <v>0</v>
      </c>
      <c r="K19" s="15"/>
      <c r="L19" s="38">
        <f t="shared" si="4"/>
        <v>0</v>
      </c>
    </row>
    <row r="20" spans="1:12" x14ac:dyDescent="0.25">
      <c r="A20" s="13" t="s">
        <v>19</v>
      </c>
      <c r="B20" s="17"/>
      <c r="C20" s="15"/>
      <c r="D20" s="37">
        <f t="shared" si="0"/>
        <v>0</v>
      </c>
      <c r="E20" s="15"/>
      <c r="F20" s="37">
        <f t="shared" si="1"/>
        <v>0</v>
      </c>
      <c r="G20" s="15"/>
      <c r="H20" s="37">
        <f t="shared" si="2"/>
        <v>0</v>
      </c>
      <c r="I20" s="15"/>
      <c r="J20" s="37">
        <f t="shared" si="3"/>
        <v>0</v>
      </c>
      <c r="K20" s="15"/>
      <c r="L20" s="38">
        <f t="shared" si="4"/>
        <v>0</v>
      </c>
    </row>
    <row r="21" spans="1:12" x14ac:dyDescent="0.25">
      <c r="A21" s="13" t="s">
        <v>20</v>
      </c>
      <c r="B21" s="11">
        <v>6900</v>
      </c>
      <c r="C21" s="15">
        <v>5</v>
      </c>
      <c r="D21" s="37">
        <f t="shared" si="0"/>
        <v>34500</v>
      </c>
      <c r="E21" s="15"/>
      <c r="F21" s="37">
        <f t="shared" si="1"/>
        <v>0</v>
      </c>
      <c r="G21" s="15"/>
      <c r="H21" s="37">
        <f t="shared" si="2"/>
        <v>0</v>
      </c>
      <c r="I21" s="15"/>
      <c r="J21" s="37">
        <f t="shared" si="3"/>
        <v>0</v>
      </c>
      <c r="K21" s="15"/>
      <c r="L21" s="38">
        <f t="shared" si="4"/>
        <v>0</v>
      </c>
    </row>
    <row r="22" spans="1:12" x14ac:dyDescent="0.25">
      <c r="A22" s="13" t="s">
        <v>21</v>
      </c>
      <c r="B22" s="11">
        <v>13800</v>
      </c>
      <c r="C22" s="15">
        <v>3</v>
      </c>
      <c r="D22" s="37">
        <f t="shared" si="0"/>
        <v>41400</v>
      </c>
      <c r="E22" s="15"/>
      <c r="F22" s="37">
        <f t="shared" si="1"/>
        <v>0</v>
      </c>
      <c r="G22" s="15"/>
      <c r="H22" s="37">
        <f t="shared" si="2"/>
        <v>0</v>
      </c>
      <c r="I22" s="15"/>
      <c r="J22" s="37">
        <f t="shared" si="3"/>
        <v>0</v>
      </c>
      <c r="K22" s="15"/>
      <c r="L22" s="38">
        <f t="shared" si="4"/>
        <v>0</v>
      </c>
    </row>
    <row r="23" spans="1:12" x14ac:dyDescent="0.25">
      <c r="A23" s="13" t="s">
        <v>22</v>
      </c>
      <c r="B23" s="17"/>
      <c r="C23" s="15"/>
      <c r="D23" s="37">
        <f t="shared" si="0"/>
        <v>0</v>
      </c>
      <c r="E23" s="15"/>
      <c r="F23" s="37">
        <f t="shared" si="1"/>
        <v>0</v>
      </c>
      <c r="G23" s="15"/>
      <c r="H23" s="37">
        <f t="shared" si="2"/>
        <v>0</v>
      </c>
      <c r="I23" s="15"/>
      <c r="J23" s="37">
        <f t="shared" si="3"/>
        <v>0</v>
      </c>
      <c r="K23" s="15"/>
      <c r="L23" s="38">
        <f t="shared" si="4"/>
        <v>0</v>
      </c>
    </row>
    <row r="24" spans="1:12" x14ac:dyDescent="0.25">
      <c r="A24" s="13" t="s">
        <v>23</v>
      </c>
      <c r="B24" s="11">
        <v>4025</v>
      </c>
      <c r="C24" s="15">
        <v>1</v>
      </c>
      <c r="D24" s="37">
        <f t="shared" si="0"/>
        <v>4025</v>
      </c>
      <c r="E24" s="15"/>
      <c r="F24" s="37">
        <f t="shared" si="1"/>
        <v>0</v>
      </c>
      <c r="G24" s="15"/>
      <c r="H24" s="37">
        <f t="shared" si="2"/>
        <v>0</v>
      </c>
      <c r="I24" s="15"/>
      <c r="J24" s="37">
        <f t="shared" si="3"/>
        <v>0</v>
      </c>
      <c r="K24" s="15"/>
      <c r="L24" s="38">
        <f t="shared" si="4"/>
        <v>0</v>
      </c>
    </row>
    <row r="25" spans="1:12" x14ac:dyDescent="0.25">
      <c r="A25" s="13" t="s">
        <v>24</v>
      </c>
      <c r="B25" s="17"/>
      <c r="C25" s="15"/>
      <c r="D25" s="37">
        <f t="shared" si="0"/>
        <v>0</v>
      </c>
      <c r="E25" s="15"/>
      <c r="F25" s="37">
        <f t="shared" si="1"/>
        <v>0</v>
      </c>
      <c r="G25" s="15"/>
      <c r="H25" s="37">
        <f t="shared" si="2"/>
        <v>0</v>
      </c>
      <c r="I25" s="15"/>
      <c r="J25" s="37">
        <f t="shared" si="3"/>
        <v>0</v>
      </c>
      <c r="K25" s="15"/>
      <c r="L25" s="38">
        <f t="shared" si="4"/>
        <v>0</v>
      </c>
    </row>
    <row r="26" spans="1:12" x14ac:dyDescent="0.25">
      <c r="A26" s="13" t="s">
        <v>25</v>
      </c>
      <c r="B26" s="11">
        <v>13800</v>
      </c>
      <c r="C26" s="15">
        <v>3</v>
      </c>
      <c r="D26" s="37">
        <f t="shared" si="0"/>
        <v>41400</v>
      </c>
      <c r="E26" s="15"/>
      <c r="F26" s="37">
        <f t="shared" si="1"/>
        <v>0</v>
      </c>
      <c r="G26" s="15"/>
      <c r="H26" s="37">
        <f t="shared" si="2"/>
        <v>0</v>
      </c>
      <c r="I26" s="15"/>
      <c r="J26" s="37">
        <f t="shared" si="3"/>
        <v>0</v>
      </c>
      <c r="K26" s="15"/>
      <c r="L26" s="38">
        <f t="shared" si="4"/>
        <v>0</v>
      </c>
    </row>
    <row r="27" spans="1:12" x14ac:dyDescent="0.25">
      <c r="A27" s="13" t="s">
        <v>26</v>
      </c>
      <c r="B27" s="11">
        <v>8050</v>
      </c>
      <c r="C27" s="15">
        <v>2</v>
      </c>
      <c r="D27" s="37">
        <f t="shared" si="0"/>
        <v>16100</v>
      </c>
      <c r="E27" s="15"/>
      <c r="F27" s="37">
        <f t="shared" si="1"/>
        <v>0</v>
      </c>
      <c r="G27" s="15"/>
      <c r="H27" s="37">
        <f t="shared" si="2"/>
        <v>0</v>
      </c>
      <c r="I27" s="15"/>
      <c r="J27" s="37">
        <f t="shared" si="3"/>
        <v>0</v>
      </c>
      <c r="K27" s="15"/>
      <c r="L27" s="38">
        <f t="shared" si="4"/>
        <v>0</v>
      </c>
    </row>
    <row r="28" spans="1:12" x14ac:dyDescent="0.25">
      <c r="A28" s="13" t="s">
        <v>27</v>
      </c>
      <c r="B28" s="11">
        <v>69000</v>
      </c>
      <c r="C28" s="15">
        <v>1</v>
      </c>
      <c r="D28" s="37">
        <f t="shared" si="0"/>
        <v>69000</v>
      </c>
      <c r="E28" s="15"/>
      <c r="F28" s="37">
        <f t="shared" si="1"/>
        <v>0</v>
      </c>
      <c r="G28" s="15"/>
      <c r="H28" s="37">
        <f t="shared" si="2"/>
        <v>0</v>
      </c>
      <c r="I28" s="15"/>
      <c r="J28" s="37">
        <f t="shared" si="3"/>
        <v>0</v>
      </c>
      <c r="K28" s="15"/>
      <c r="L28" s="38">
        <f t="shared" si="4"/>
        <v>0</v>
      </c>
    </row>
    <row r="29" spans="1:12" x14ac:dyDescent="0.25">
      <c r="A29" s="13" t="s">
        <v>28</v>
      </c>
      <c r="B29" s="17"/>
      <c r="C29" s="15"/>
      <c r="D29" s="37">
        <f t="shared" si="0"/>
        <v>0</v>
      </c>
      <c r="E29" s="15"/>
      <c r="F29" s="37">
        <f t="shared" si="1"/>
        <v>0</v>
      </c>
      <c r="G29" s="15"/>
      <c r="H29" s="37">
        <f t="shared" si="2"/>
        <v>0</v>
      </c>
      <c r="I29" s="15"/>
      <c r="J29" s="37">
        <f t="shared" si="3"/>
        <v>0</v>
      </c>
      <c r="K29" s="15"/>
      <c r="L29" s="38">
        <f t="shared" si="4"/>
        <v>0</v>
      </c>
    </row>
    <row r="30" spans="1:12" x14ac:dyDescent="0.25">
      <c r="A30" s="13" t="s">
        <v>29</v>
      </c>
      <c r="B30" s="11">
        <v>4025</v>
      </c>
      <c r="C30" s="15">
        <v>66</v>
      </c>
      <c r="D30" s="37">
        <f t="shared" si="0"/>
        <v>265650</v>
      </c>
      <c r="E30" s="15">
        <v>3</v>
      </c>
      <c r="F30" s="37">
        <f t="shared" si="1"/>
        <v>12075</v>
      </c>
      <c r="G30" s="15"/>
      <c r="H30" s="37">
        <f t="shared" si="2"/>
        <v>0</v>
      </c>
      <c r="I30" s="15">
        <v>5</v>
      </c>
      <c r="J30" s="37">
        <f t="shared" si="3"/>
        <v>20125</v>
      </c>
      <c r="K30" s="15"/>
      <c r="L30" s="38">
        <f t="shared" si="4"/>
        <v>0</v>
      </c>
    </row>
    <row r="31" spans="1:12" x14ac:dyDescent="0.25">
      <c r="A31" s="13" t="s">
        <v>30</v>
      </c>
      <c r="B31" s="11">
        <v>2012.5</v>
      </c>
      <c r="C31" s="15">
        <v>81</v>
      </c>
      <c r="D31" s="37">
        <f t="shared" si="0"/>
        <v>163012.5</v>
      </c>
      <c r="E31" s="15">
        <v>3</v>
      </c>
      <c r="F31" s="37">
        <f t="shared" si="1"/>
        <v>6037.5</v>
      </c>
      <c r="G31" s="15"/>
      <c r="H31" s="37">
        <f t="shared" si="2"/>
        <v>0</v>
      </c>
      <c r="I31" s="15">
        <v>5</v>
      </c>
      <c r="J31" s="37">
        <f t="shared" si="3"/>
        <v>10062.5</v>
      </c>
      <c r="K31" s="15"/>
      <c r="L31" s="38">
        <f t="shared" si="4"/>
        <v>0</v>
      </c>
    </row>
    <row r="32" spans="1:12" x14ac:dyDescent="0.25">
      <c r="A32" s="13" t="s">
        <v>31</v>
      </c>
      <c r="B32" s="11">
        <v>126500</v>
      </c>
      <c r="C32" s="15">
        <v>1</v>
      </c>
      <c r="D32" s="37">
        <f t="shared" si="0"/>
        <v>126500</v>
      </c>
      <c r="E32" s="15"/>
      <c r="F32" s="37">
        <f t="shared" si="1"/>
        <v>0</v>
      </c>
      <c r="G32" s="15"/>
      <c r="H32" s="37">
        <f t="shared" si="2"/>
        <v>0</v>
      </c>
      <c r="I32" s="15"/>
      <c r="J32" s="37">
        <f t="shared" si="3"/>
        <v>0</v>
      </c>
      <c r="K32" s="15"/>
      <c r="L32" s="38">
        <f t="shared" si="4"/>
        <v>0</v>
      </c>
    </row>
    <row r="33" spans="1:12" x14ac:dyDescent="0.25">
      <c r="A33" s="13" t="s">
        <v>32</v>
      </c>
      <c r="B33" s="17"/>
      <c r="C33" s="15"/>
      <c r="D33" s="37">
        <f t="shared" si="0"/>
        <v>0</v>
      </c>
      <c r="E33" s="15"/>
      <c r="F33" s="37">
        <f t="shared" si="1"/>
        <v>0</v>
      </c>
      <c r="G33" s="15"/>
      <c r="H33" s="37">
        <f t="shared" si="2"/>
        <v>0</v>
      </c>
      <c r="I33" s="15"/>
      <c r="J33" s="37">
        <f t="shared" si="3"/>
        <v>0</v>
      </c>
      <c r="K33" s="15"/>
      <c r="L33" s="38">
        <f t="shared" si="4"/>
        <v>0</v>
      </c>
    </row>
    <row r="34" spans="1:12" x14ac:dyDescent="0.25">
      <c r="A34" s="13" t="s">
        <v>33</v>
      </c>
      <c r="B34" s="11">
        <v>3450</v>
      </c>
      <c r="C34" s="15"/>
      <c r="D34" s="37">
        <f t="shared" si="0"/>
        <v>0</v>
      </c>
      <c r="E34" s="15">
        <v>3</v>
      </c>
      <c r="F34" s="37">
        <f t="shared" si="1"/>
        <v>10350</v>
      </c>
      <c r="G34" s="15"/>
      <c r="H34" s="37">
        <f t="shared" si="2"/>
        <v>0</v>
      </c>
      <c r="I34" s="15"/>
      <c r="J34" s="37">
        <f t="shared" si="3"/>
        <v>0</v>
      </c>
      <c r="K34" s="15"/>
      <c r="L34" s="38">
        <f t="shared" si="4"/>
        <v>0</v>
      </c>
    </row>
    <row r="35" spans="1:12" x14ac:dyDescent="0.25">
      <c r="A35" s="13" t="s">
        <v>34</v>
      </c>
      <c r="B35" s="11">
        <v>9200</v>
      </c>
      <c r="C35" s="15"/>
      <c r="D35" s="37">
        <f t="shared" si="0"/>
        <v>0</v>
      </c>
      <c r="E35" s="15">
        <v>2</v>
      </c>
      <c r="F35" s="37">
        <f t="shared" si="1"/>
        <v>18400</v>
      </c>
      <c r="G35" s="15"/>
      <c r="H35" s="37">
        <f t="shared" si="2"/>
        <v>0</v>
      </c>
      <c r="I35" s="15"/>
      <c r="J35" s="37">
        <f t="shared" si="3"/>
        <v>0</v>
      </c>
      <c r="K35" s="15"/>
      <c r="L35" s="38">
        <f t="shared" si="4"/>
        <v>0</v>
      </c>
    </row>
    <row r="36" spans="1:12" x14ac:dyDescent="0.25">
      <c r="A36" s="13" t="s">
        <v>35</v>
      </c>
      <c r="B36" s="11">
        <v>230000</v>
      </c>
      <c r="C36" s="15"/>
      <c r="D36" s="37">
        <f t="shared" si="0"/>
        <v>0</v>
      </c>
      <c r="E36" s="15"/>
      <c r="F36" s="37">
        <f t="shared" si="1"/>
        <v>0</v>
      </c>
      <c r="G36" s="15"/>
      <c r="H36" s="37">
        <f t="shared" si="2"/>
        <v>0</v>
      </c>
      <c r="I36" s="15">
        <v>1</v>
      </c>
      <c r="J36" s="37">
        <f t="shared" si="3"/>
        <v>230000</v>
      </c>
      <c r="K36" s="15"/>
      <c r="L36" s="38">
        <f t="shared" si="4"/>
        <v>0</v>
      </c>
    </row>
    <row r="37" spans="1:12" x14ac:dyDescent="0.25">
      <c r="A37" s="13" t="s">
        <v>36</v>
      </c>
      <c r="B37" s="11">
        <v>28750</v>
      </c>
      <c r="C37" s="15">
        <v>4</v>
      </c>
      <c r="D37" s="37">
        <f t="shared" si="0"/>
        <v>115000</v>
      </c>
      <c r="E37" s="15">
        <v>4</v>
      </c>
      <c r="F37" s="37">
        <f t="shared" si="1"/>
        <v>115000</v>
      </c>
      <c r="G37" s="15"/>
      <c r="H37" s="37">
        <f t="shared" si="2"/>
        <v>0</v>
      </c>
      <c r="I37" s="15"/>
      <c r="J37" s="37">
        <f t="shared" si="3"/>
        <v>0</v>
      </c>
      <c r="K37" s="15"/>
      <c r="L37" s="38">
        <f t="shared" si="4"/>
        <v>0</v>
      </c>
    </row>
    <row r="38" spans="1:12" x14ac:dyDescent="0.25">
      <c r="A38" s="13" t="s">
        <v>37</v>
      </c>
      <c r="B38" s="17"/>
      <c r="C38" s="15"/>
      <c r="D38" s="37">
        <f t="shared" si="0"/>
        <v>0</v>
      </c>
      <c r="E38" s="15"/>
      <c r="F38" s="37">
        <f t="shared" si="1"/>
        <v>0</v>
      </c>
      <c r="G38" s="15"/>
      <c r="H38" s="37">
        <f t="shared" si="2"/>
        <v>0</v>
      </c>
      <c r="I38" s="15"/>
      <c r="J38" s="37">
        <f t="shared" si="3"/>
        <v>0</v>
      </c>
      <c r="K38" s="15"/>
      <c r="L38" s="38">
        <f t="shared" si="4"/>
        <v>0</v>
      </c>
    </row>
    <row r="39" spans="1:12" x14ac:dyDescent="0.25">
      <c r="A39" s="13" t="s">
        <v>38</v>
      </c>
      <c r="B39" s="17"/>
      <c r="C39" s="15"/>
      <c r="D39" s="37">
        <f t="shared" si="0"/>
        <v>0</v>
      </c>
      <c r="E39" s="15"/>
      <c r="F39" s="37">
        <f t="shared" si="1"/>
        <v>0</v>
      </c>
      <c r="G39" s="15"/>
      <c r="H39" s="37">
        <f t="shared" si="2"/>
        <v>0</v>
      </c>
      <c r="I39" s="15"/>
      <c r="J39" s="37">
        <f t="shared" si="3"/>
        <v>0</v>
      </c>
      <c r="K39" s="15"/>
      <c r="L39" s="38">
        <f t="shared" si="4"/>
        <v>0</v>
      </c>
    </row>
    <row r="40" spans="1:12" x14ac:dyDescent="0.25">
      <c r="A40" s="13" t="s">
        <v>39</v>
      </c>
      <c r="B40" s="11">
        <v>17250</v>
      </c>
      <c r="C40" s="15">
        <v>12</v>
      </c>
      <c r="D40" s="37">
        <f t="shared" si="0"/>
        <v>207000</v>
      </c>
      <c r="E40" s="15">
        <v>46</v>
      </c>
      <c r="F40" s="37">
        <f t="shared" si="1"/>
        <v>793500</v>
      </c>
      <c r="G40" s="15"/>
      <c r="H40" s="37">
        <f t="shared" si="2"/>
        <v>0</v>
      </c>
      <c r="I40" s="15"/>
      <c r="J40" s="37">
        <f t="shared" si="3"/>
        <v>0</v>
      </c>
      <c r="K40" s="15"/>
      <c r="L40" s="38">
        <f t="shared" si="4"/>
        <v>0</v>
      </c>
    </row>
    <row r="41" spans="1:12" x14ac:dyDescent="0.25">
      <c r="A41" s="13" t="s">
        <v>40</v>
      </c>
      <c r="B41" s="11">
        <v>4600</v>
      </c>
      <c r="C41" s="15">
        <v>15</v>
      </c>
      <c r="D41" s="37">
        <f t="shared" si="0"/>
        <v>69000</v>
      </c>
      <c r="E41" s="15"/>
      <c r="F41" s="37">
        <f t="shared" si="1"/>
        <v>0</v>
      </c>
      <c r="G41" s="15"/>
      <c r="H41" s="37">
        <f t="shared" si="2"/>
        <v>0</v>
      </c>
      <c r="I41" s="15"/>
      <c r="J41" s="37">
        <f t="shared" si="3"/>
        <v>0</v>
      </c>
      <c r="K41" s="15"/>
      <c r="L41" s="38">
        <f t="shared" si="4"/>
        <v>0</v>
      </c>
    </row>
    <row r="42" spans="1:12" x14ac:dyDescent="0.25">
      <c r="A42" s="13" t="s">
        <v>41</v>
      </c>
      <c r="B42" s="11">
        <v>2012.5</v>
      </c>
      <c r="C42" s="15">
        <v>15</v>
      </c>
      <c r="D42" s="37">
        <f t="shared" si="0"/>
        <v>30187.5</v>
      </c>
      <c r="E42" s="15">
        <v>2</v>
      </c>
      <c r="F42" s="37">
        <f t="shared" si="1"/>
        <v>4025</v>
      </c>
      <c r="G42" s="15"/>
      <c r="H42" s="37">
        <f t="shared" si="2"/>
        <v>0</v>
      </c>
      <c r="I42" s="15">
        <v>5</v>
      </c>
      <c r="J42" s="37">
        <f t="shared" si="3"/>
        <v>10062.5</v>
      </c>
      <c r="K42" s="15"/>
      <c r="L42" s="38">
        <f t="shared" si="4"/>
        <v>0</v>
      </c>
    </row>
    <row r="43" spans="1:12" x14ac:dyDescent="0.25">
      <c r="A43" s="13" t="s">
        <v>42</v>
      </c>
      <c r="B43" s="11">
        <v>13800</v>
      </c>
      <c r="C43" s="15">
        <v>3</v>
      </c>
      <c r="D43" s="37">
        <f t="shared" si="0"/>
        <v>41400</v>
      </c>
      <c r="E43" s="15"/>
      <c r="F43" s="37">
        <f t="shared" si="1"/>
        <v>0</v>
      </c>
      <c r="G43" s="15"/>
      <c r="H43" s="37">
        <f t="shared" si="2"/>
        <v>0</v>
      </c>
      <c r="I43" s="15"/>
      <c r="J43" s="37">
        <f t="shared" si="3"/>
        <v>0</v>
      </c>
      <c r="K43" s="15"/>
      <c r="L43" s="38">
        <f t="shared" si="4"/>
        <v>0</v>
      </c>
    </row>
    <row r="44" spans="1:12" x14ac:dyDescent="0.25">
      <c r="A44" s="13" t="s">
        <v>43</v>
      </c>
      <c r="B44" s="11">
        <v>51750</v>
      </c>
      <c r="C44" s="15">
        <v>5</v>
      </c>
      <c r="D44" s="37">
        <f t="shared" si="0"/>
        <v>258750</v>
      </c>
      <c r="E44" s="15"/>
      <c r="F44" s="37">
        <f t="shared" si="1"/>
        <v>0</v>
      </c>
      <c r="G44" s="15"/>
      <c r="H44" s="37">
        <f t="shared" si="2"/>
        <v>0</v>
      </c>
      <c r="I44" s="15"/>
      <c r="J44" s="37">
        <f t="shared" si="3"/>
        <v>0</v>
      </c>
      <c r="K44" s="15"/>
      <c r="L44" s="38">
        <f t="shared" si="4"/>
        <v>0</v>
      </c>
    </row>
    <row r="45" spans="1:12" x14ac:dyDescent="0.25">
      <c r="A45" s="13" t="s">
        <v>44</v>
      </c>
      <c r="B45" s="17"/>
      <c r="C45" s="15"/>
      <c r="D45" s="37">
        <f t="shared" si="0"/>
        <v>0</v>
      </c>
      <c r="E45" s="15"/>
      <c r="F45" s="37">
        <f t="shared" si="1"/>
        <v>0</v>
      </c>
      <c r="G45" s="15"/>
      <c r="H45" s="37">
        <f t="shared" si="2"/>
        <v>0</v>
      </c>
      <c r="I45" s="15"/>
      <c r="J45" s="37">
        <f t="shared" si="3"/>
        <v>0</v>
      </c>
      <c r="K45" s="15"/>
      <c r="L45" s="38">
        <f t="shared" si="4"/>
        <v>0</v>
      </c>
    </row>
    <row r="46" spans="1:12" x14ac:dyDescent="0.25">
      <c r="A46" s="13" t="s">
        <v>45</v>
      </c>
      <c r="B46" s="11">
        <v>13800</v>
      </c>
      <c r="C46" s="15">
        <v>5</v>
      </c>
      <c r="D46" s="37">
        <f t="shared" si="0"/>
        <v>69000</v>
      </c>
      <c r="E46" s="15">
        <v>1</v>
      </c>
      <c r="F46" s="37">
        <f t="shared" si="1"/>
        <v>13800</v>
      </c>
      <c r="G46" s="15"/>
      <c r="H46" s="37">
        <f t="shared" si="2"/>
        <v>0</v>
      </c>
      <c r="I46" s="15"/>
      <c r="J46" s="37">
        <f t="shared" si="3"/>
        <v>0</v>
      </c>
      <c r="K46" s="15"/>
      <c r="L46" s="38">
        <f t="shared" si="4"/>
        <v>0</v>
      </c>
    </row>
    <row r="47" spans="1:12" x14ac:dyDescent="0.25">
      <c r="A47" s="13" t="s">
        <v>46</v>
      </c>
      <c r="B47" s="17"/>
      <c r="C47" s="15"/>
      <c r="D47" s="37">
        <f t="shared" si="0"/>
        <v>0</v>
      </c>
      <c r="E47" s="15"/>
      <c r="F47" s="37">
        <f t="shared" si="1"/>
        <v>0</v>
      </c>
      <c r="G47" s="15"/>
      <c r="H47" s="37">
        <f t="shared" si="2"/>
        <v>0</v>
      </c>
      <c r="I47" s="15"/>
      <c r="J47" s="37">
        <f t="shared" si="3"/>
        <v>0</v>
      </c>
      <c r="K47" s="15"/>
      <c r="L47" s="38">
        <f t="shared" si="4"/>
        <v>0</v>
      </c>
    </row>
    <row r="48" spans="1:12" x14ac:dyDescent="0.25">
      <c r="A48" s="13" t="s">
        <v>47</v>
      </c>
      <c r="B48" s="11">
        <v>6900</v>
      </c>
      <c r="C48" s="15">
        <v>14</v>
      </c>
      <c r="D48" s="37">
        <f t="shared" si="0"/>
        <v>96600</v>
      </c>
      <c r="E48" s="15">
        <v>3</v>
      </c>
      <c r="F48" s="37">
        <f t="shared" si="1"/>
        <v>20700</v>
      </c>
      <c r="G48" s="15"/>
      <c r="H48" s="37">
        <f t="shared" si="2"/>
        <v>0</v>
      </c>
      <c r="I48" s="15">
        <v>1</v>
      </c>
      <c r="J48" s="37">
        <f t="shared" si="3"/>
        <v>6900</v>
      </c>
      <c r="K48" s="15"/>
      <c r="L48" s="38">
        <f t="shared" si="4"/>
        <v>0</v>
      </c>
    </row>
    <row r="49" spans="1:12" x14ac:dyDescent="0.25">
      <c r="A49" s="13" t="s">
        <v>48</v>
      </c>
      <c r="B49" s="11">
        <v>7475</v>
      </c>
      <c r="C49" s="15"/>
      <c r="D49" s="37">
        <f t="shared" si="0"/>
        <v>0</v>
      </c>
      <c r="E49" s="15">
        <v>2</v>
      </c>
      <c r="F49" s="37">
        <f t="shared" si="1"/>
        <v>14950</v>
      </c>
      <c r="G49" s="15"/>
      <c r="H49" s="37">
        <f t="shared" si="2"/>
        <v>0</v>
      </c>
      <c r="I49" s="15">
        <v>1</v>
      </c>
      <c r="J49" s="37">
        <f t="shared" si="3"/>
        <v>7475</v>
      </c>
      <c r="K49" s="15"/>
      <c r="L49" s="38">
        <f t="shared" si="4"/>
        <v>0</v>
      </c>
    </row>
    <row r="50" spans="1:12" x14ac:dyDescent="0.25">
      <c r="A50" s="13" t="s">
        <v>49</v>
      </c>
      <c r="B50" s="11">
        <v>7475</v>
      </c>
      <c r="C50" s="15">
        <v>1</v>
      </c>
      <c r="D50" s="37">
        <f t="shared" si="0"/>
        <v>7475</v>
      </c>
      <c r="E50" s="15"/>
      <c r="F50" s="37">
        <f t="shared" si="1"/>
        <v>0</v>
      </c>
      <c r="G50" s="15"/>
      <c r="H50" s="37">
        <f t="shared" si="2"/>
        <v>0</v>
      </c>
      <c r="I50" s="15"/>
      <c r="J50" s="37">
        <f t="shared" si="3"/>
        <v>0</v>
      </c>
      <c r="K50" s="15"/>
      <c r="L50" s="38">
        <f t="shared" si="4"/>
        <v>0</v>
      </c>
    </row>
    <row r="51" spans="1:12" x14ac:dyDescent="0.25">
      <c r="A51" s="13" t="s">
        <v>50</v>
      </c>
      <c r="B51" s="17"/>
      <c r="C51" s="15"/>
      <c r="D51" s="37">
        <f t="shared" si="0"/>
        <v>0</v>
      </c>
      <c r="E51" s="15"/>
      <c r="F51" s="37">
        <f t="shared" si="1"/>
        <v>0</v>
      </c>
      <c r="G51" s="15"/>
      <c r="H51" s="37">
        <f t="shared" si="2"/>
        <v>0</v>
      </c>
      <c r="I51" s="15"/>
      <c r="J51" s="37">
        <f t="shared" si="3"/>
        <v>0</v>
      </c>
      <c r="K51" s="15"/>
      <c r="L51" s="38">
        <f t="shared" si="4"/>
        <v>0</v>
      </c>
    </row>
    <row r="52" spans="1:12" x14ac:dyDescent="0.25">
      <c r="A52" s="13" t="s">
        <v>51</v>
      </c>
      <c r="B52" s="11">
        <v>46000</v>
      </c>
      <c r="C52" s="15">
        <v>3</v>
      </c>
      <c r="D52" s="37">
        <f t="shared" si="0"/>
        <v>138000</v>
      </c>
      <c r="E52" s="15"/>
      <c r="F52" s="37">
        <f t="shared" si="1"/>
        <v>0</v>
      </c>
      <c r="G52" s="15"/>
      <c r="H52" s="37">
        <f t="shared" si="2"/>
        <v>0</v>
      </c>
      <c r="I52" s="15"/>
      <c r="J52" s="37">
        <f t="shared" si="3"/>
        <v>0</v>
      </c>
      <c r="K52" s="15"/>
      <c r="L52" s="38">
        <f t="shared" si="4"/>
        <v>0</v>
      </c>
    </row>
    <row r="53" spans="1:12" x14ac:dyDescent="0.25">
      <c r="A53" s="13" t="s">
        <v>52</v>
      </c>
      <c r="B53" s="11">
        <v>17250</v>
      </c>
      <c r="C53" s="15">
        <v>11</v>
      </c>
      <c r="D53" s="37">
        <f t="shared" si="0"/>
        <v>189750</v>
      </c>
      <c r="E53" s="15">
        <v>2</v>
      </c>
      <c r="F53" s="37">
        <f t="shared" si="1"/>
        <v>34500</v>
      </c>
      <c r="G53" s="15"/>
      <c r="H53" s="37">
        <f t="shared" si="2"/>
        <v>0</v>
      </c>
      <c r="I53" s="15"/>
      <c r="J53" s="37">
        <f t="shared" si="3"/>
        <v>0</v>
      </c>
      <c r="K53" s="15"/>
      <c r="L53" s="38">
        <f t="shared" si="4"/>
        <v>0</v>
      </c>
    </row>
    <row r="54" spans="1:12" x14ac:dyDescent="0.25">
      <c r="A54" s="13" t="s">
        <v>53</v>
      </c>
      <c r="B54" s="11">
        <v>40250</v>
      </c>
      <c r="C54" s="15">
        <v>11</v>
      </c>
      <c r="D54" s="37">
        <f t="shared" si="0"/>
        <v>442750</v>
      </c>
      <c r="E54" s="15"/>
      <c r="F54" s="37">
        <f t="shared" si="1"/>
        <v>0</v>
      </c>
      <c r="G54" s="15"/>
      <c r="H54" s="37">
        <f t="shared" si="2"/>
        <v>0</v>
      </c>
      <c r="I54" s="15"/>
      <c r="J54" s="37">
        <f t="shared" si="3"/>
        <v>0</v>
      </c>
      <c r="K54" s="15"/>
      <c r="L54" s="38">
        <f t="shared" si="4"/>
        <v>0</v>
      </c>
    </row>
    <row r="55" spans="1:12" x14ac:dyDescent="0.25">
      <c r="A55" s="13" t="s">
        <v>101</v>
      </c>
      <c r="B55" s="11">
        <v>6900</v>
      </c>
      <c r="C55" s="15"/>
      <c r="D55" s="37">
        <f t="shared" si="0"/>
        <v>0</v>
      </c>
      <c r="E55" s="15">
        <v>1</v>
      </c>
      <c r="F55" s="37">
        <f t="shared" si="1"/>
        <v>6900</v>
      </c>
      <c r="G55" s="15"/>
      <c r="H55" s="37">
        <f t="shared" si="2"/>
        <v>0</v>
      </c>
      <c r="I55" s="15"/>
      <c r="J55" s="37">
        <f t="shared" si="3"/>
        <v>0</v>
      </c>
      <c r="K55" s="15"/>
      <c r="L55" s="38">
        <f t="shared" si="4"/>
        <v>0</v>
      </c>
    </row>
    <row r="56" spans="1:12" x14ac:dyDescent="0.25">
      <c r="A56" s="13" t="s">
        <v>102</v>
      </c>
      <c r="B56" s="11">
        <v>5750</v>
      </c>
      <c r="C56" s="15"/>
      <c r="D56" s="37">
        <f t="shared" si="0"/>
        <v>0</v>
      </c>
      <c r="E56" s="15">
        <v>2</v>
      </c>
      <c r="F56" s="37">
        <f t="shared" si="1"/>
        <v>11500</v>
      </c>
      <c r="G56" s="15"/>
      <c r="H56" s="37">
        <f t="shared" si="2"/>
        <v>0</v>
      </c>
      <c r="I56" s="15"/>
      <c r="J56" s="37">
        <f t="shared" si="3"/>
        <v>0</v>
      </c>
      <c r="K56" s="15"/>
      <c r="L56" s="38">
        <f t="shared" si="4"/>
        <v>0</v>
      </c>
    </row>
    <row r="57" spans="1:12" x14ac:dyDescent="0.25">
      <c r="A57" s="13" t="s">
        <v>103</v>
      </c>
      <c r="B57" s="11">
        <v>11500</v>
      </c>
      <c r="C57" s="15">
        <v>2</v>
      </c>
      <c r="D57" s="37">
        <f t="shared" si="0"/>
        <v>23000</v>
      </c>
      <c r="E57" s="15"/>
      <c r="F57" s="37">
        <f t="shared" si="1"/>
        <v>0</v>
      </c>
      <c r="G57" s="15"/>
      <c r="H57" s="37">
        <f t="shared" si="2"/>
        <v>0</v>
      </c>
      <c r="I57" s="15"/>
      <c r="J57" s="37">
        <f t="shared" si="3"/>
        <v>0</v>
      </c>
      <c r="K57" s="15"/>
      <c r="L57" s="38">
        <f t="shared" si="4"/>
        <v>0</v>
      </c>
    </row>
    <row r="58" spans="1:12" x14ac:dyDescent="0.25">
      <c r="A58" s="41"/>
      <c r="B58" s="26"/>
      <c r="C58" s="27"/>
      <c r="D58" s="28">
        <f>SUM(D5:D57)</f>
        <v>3382150</v>
      </c>
      <c r="E58" s="28"/>
      <c r="F58" s="28">
        <f t="shared" ref="F58:L58" si="5">SUM(F5:F57)</f>
        <v>1236537.5</v>
      </c>
      <c r="G58" s="28">
        <f t="shared" si="5"/>
        <v>0</v>
      </c>
      <c r="H58" s="28">
        <f t="shared" si="5"/>
        <v>0</v>
      </c>
      <c r="I58" s="28"/>
      <c r="J58" s="28">
        <f t="shared" si="5"/>
        <v>386975</v>
      </c>
      <c r="K58" s="28">
        <f t="shared" si="5"/>
        <v>0</v>
      </c>
      <c r="L58" s="28">
        <f t="shared" si="5"/>
        <v>0</v>
      </c>
    </row>
    <row r="59" spans="1:12" x14ac:dyDescent="0.25">
      <c r="A59" s="41"/>
      <c r="B59" s="26"/>
      <c r="C59" s="27"/>
      <c r="D59" s="28"/>
      <c r="E59" s="27"/>
      <c r="F59" s="28"/>
      <c r="G59" s="27"/>
      <c r="H59" s="28"/>
      <c r="I59" s="27"/>
      <c r="J59" s="28"/>
      <c r="K59" s="27"/>
      <c r="L59" s="29"/>
    </row>
    <row r="60" spans="1:12" x14ac:dyDescent="0.25">
      <c r="A60" s="143" t="s">
        <v>54</v>
      </c>
      <c r="B60" s="144">
        <v>40250</v>
      </c>
      <c r="C60" s="145">
        <v>45</v>
      </c>
      <c r="D60" s="146">
        <f t="shared" si="0"/>
        <v>1811250</v>
      </c>
      <c r="E60" s="145">
        <v>14</v>
      </c>
      <c r="F60" s="146">
        <f t="shared" si="1"/>
        <v>563500</v>
      </c>
      <c r="G60" s="145"/>
      <c r="H60" s="146">
        <f t="shared" si="2"/>
        <v>0</v>
      </c>
      <c r="I60" s="145">
        <v>5</v>
      </c>
      <c r="J60" s="146">
        <f t="shared" si="3"/>
        <v>201250</v>
      </c>
      <c r="K60" s="145">
        <v>3</v>
      </c>
      <c r="L60" s="147">
        <f t="shared" si="4"/>
        <v>120750</v>
      </c>
    </row>
    <row r="61" spans="1:12" x14ac:dyDescent="0.25">
      <c r="A61" s="13" t="s">
        <v>55</v>
      </c>
      <c r="B61" s="11">
        <v>46000</v>
      </c>
      <c r="C61" s="15"/>
      <c r="D61" s="37">
        <f t="shared" si="0"/>
        <v>0</v>
      </c>
      <c r="E61" s="15">
        <v>2</v>
      </c>
      <c r="F61" s="37">
        <f t="shared" si="1"/>
        <v>92000</v>
      </c>
      <c r="G61" s="15"/>
      <c r="H61" s="37">
        <f t="shared" si="2"/>
        <v>0</v>
      </c>
      <c r="I61" s="15"/>
      <c r="J61" s="37">
        <f t="shared" si="3"/>
        <v>0</v>
      </c>
      <c r="K61" s="15"/>
      <c r="L61" s="38">
        <f t="shared" si="4"/>
        <v>0</v>
      </c>
    </row>
    <row r="62" spans="1:12" x14ac:dyDescent="0.25">
      <c r="A62" s="13" t="s">
        <v>56</v>
      </c>
      <c r="B62" s="11">
        <v>63250</v>
      </c>
      <c r="C62" s="15"/>
      <c r="D62" s="37">
        <f t="shared" si="0"/>
        <v>0</v>
      </c>
      <c r="E62" s="15">
        <v>5</v>
      </c>
      <c r="F62" s="37">
        <f t="shared" si="1"/>
        <v>316250</v>
      </c>
      <c r="G62" s="15"/>
      <c r="H62" s="37">
        <f t="shared" si="2"/>
        <v>0</v>
      </c>
      <c r="I62" s="15"/>
      <c r="J62" s="37">
        <f t="shared" si="3"/>
        <v>0</v>
      </c>
      <c r="K62" s="15"/>
      <c r="L62" s="38">
        <f t="shared" si="4"/>
        <v>0</v>
      </c>
    </row>
    <row r="63" spans="1:12" x14ac:dyDescent="0.25">
      <c r="A63" s="13" t="s">
        <v>57</v>
      </c>
      <c r="B63" s="11">
        <v>63250</v>
      </c>
      <c r="C63" s="15"/>
      <c r="D63" s="37">
        <f t="shared" si="0"/>
        <v>0</v>
      </c>
      <c r="E63" s="15">
        <v>5</v>
      </c>
      <c r="F63" s="37">
        <f t="shared" si="1"/>
        <v>316250</v>
      </c>
      <c r="G63" s="15"/>
      <c r="H63" s="37">
        <f t="shared" si="2"/>
        <v>0</v>
      </c>
      <c r="I63" s="15"/>
      <c r="J63" s="37">
        <f t="shared" si="3"/>
        <v>0</v>
      </c>
      <c r="K63" s="15"/>
      <c r="L63" s="38">
        <f t="shared" si="4"/>
        <v>0</v>
      </c>
    </row>
    <row r="64" spans="1:12" x14ac:dyDescent="0.25">
      <c r="A64" s="13" t="s">
        <v>58</v>
      </c>
      <c r="B64" s="11">
        <v>46000</v>
      </c>
      <c r="C64" s="15"/>
      <c r="D64" s="37">
        <f t="shared" si="0"/>
        <v>0</v>
      </c>
      <c r="E64" s="15">
        <v>2</v>
      </c>
      <c r="F64" s="37">
        <f t="shared" si="1"/>
        <v>92000</v>
      </c>
      <c r="G64" s="15"/>
      <c r="H64" s="37">
        <f t="shared" si="2"/>
        <v>0</v>
      </c>
      <c r="I64" s="15"/>
      <c r="J64" s="37">
        <f t="shared" si="3"/>
        <v>0</v>
      </c>
      <c r="K64" s="15"/>
      <c r="L64" s="38">
        <f t="shared" si="4"/>
        <v>0</v>
      </c>
    </row>
    <row r="65" spans="1:12" x14ac:dyDescent="0.25">
      <c r="A65" s="30" t="s">
        <v>59</v>
      </c>
      <c r="B65" s="17"/>
      <c r="C65" s="15"/>
      <c r="D65" s="37">
        <f t="shared" si="0"/>
        <v>0</v>
      </c>
      <c r="E65" s="15"/>
      <c r="F65" s="37">
        <f t="shared" si="1"/>
        <v>0</v>
      </c>
      <c r="G65" s="15"/>
      <c r="H65" s="37">
        <f t="shared" si="2"/>
        <v>0</v>
      </c>
      <c r="I65" s="15"/>
      <c r="J65" s="37">
        <f t="shared" si="3"/>
        <v>0</v>
      </c>
      <c r="K65" s="15"/>
      <c r="L65" s="38">
        <f t="shared" si="4"/>
        <v>0</v>
      </c>
    </row>
    <row r="66" spans="1:12" x14ac:dyDescent="0.25">
      <c r="A66" s="30" t="s">
        <v>60</v>
      </c>
      <c r="B66" s="11">
        <v>345000</v>
      </c>
      <c r="C66" s="15">
        <v>5</v>
      </c>
      <c r="D66" s="37">
        <f t="shared" si="0"/>
        <v>1725000</v>
      </c>
      <c r="E66" s="15"/>
      <c r="F66" s="37">
        <f t="shared" si="1"/>
        <v>0</v>
      </c>
      <c r="G66" s="15"/>
      <c r="H66" s="37">
        <f t="shared" si="2"/>
        <v>0</v>
      </c>
      <c r="I66" s="15"/>
      <c r="J66" s="37">
        <f t="shared" si="3"/>
        <v>0</v>
      </c>
      <c r="K66" s="15"/>
      <c r="L66" s="38">
        <f t="shared" si="4"/>
        <v>0</v>
      </c>
    </row>
    <row r="67" spans="1:12" x14ac:dyDescent="0.25">
      <c r="A67" s="30" t="s">
        <v>61</v>
      </c>
      <c r="B67" s="17"/>
      <c r="C67" s="15"/>
      <c r="D67" s="37">
        <f t="shared" si="0"/>
        <v>0</v>
      </c>
      <c r="E67" s="15"/>
      <c r="F67" s="37">
        <f t="shared" si="1"/>
        <v>0</v>
      </c>
      <c r="G67" s="15"/>
      <c r="H67" s="37">
        <f t="shared" si="2"/>
        <v>0</v>
      </c>
      <c r="I67" s="15"/>
      <c r="J67" s="37">
        <f t="shared" si="3"/>
        <v>0</v>
      </c>
      <c r="K67" s="15"/>
      <c r="L67" s="38">
        <f t="shared" si="4"/>
        <v>0</v>
      </c>
    </row>
    <row r="68" spans="1:12" x14ac:dyDescent="0.25">
      <c r="A68" s="30" t="s">
        <v>62</v>
      </c>
      <c r="B68" s="17"/>
      <c r="C68" s="15"/>
      <c r="D68" s="37">
        <f t="shared" si="0"/>
        <v>0</v>
      </c>
      <c r="E68" s="15"/>
      <c r="F68" s="37">
        <f t="shared" si="1"/>
        <v>0</v>
      </c>
      <c r="G68" s="15"/>
      <c r="H68" s="37">
        <f t="shared" si="2"/>
        <v>0</v>
      </c>
      <c r="I68" s="15"/>
      <c r="J68" s="37">
        <f t="shared" si="3"/>
        <v>0</v>
      </c>
      <c r="K68" s="15"/>
      <c r="L68" s="38">
        <f t="shared" si="4"/>
        <v>0</v>
      </c>
    </row>
    <row r="69" spans="1:12" x14ac:dyDescent="0.25">
      <c r="A69" s="30" t="s">
        <v>63</v>
      </c>
      <c r="B69" s="17"/>
      <c r="C69" s="15"/>
      <c r="D69" s="37">
        <f t="shared" si="0"/>
        <v>0</v>
      </c>
      <c r="E69" s="15"/>
      <c r="F69" s="37">
        <f t="shared" si="1"/>
        <v>0</v>
      </c>
      <c r="G69" s="15"/>
      <c r="H69" s="37">
        <f t="shared" si="2"/>
        <v>0</v>
      </c>
      <c r="I69" s="15"/>
      <c r="J69" s="37">
        <f t="shared" si="3"/>
        <v>0</v>
      </c>
      <c r="K69" s="15"/>
      <c r="L69" s="38">
        <f t="shared" si="4"/>
        <v>0</v>
      </c>
    </row>
    <row r="70" spans="1:12" x14ac:dyDescent="0.25">
      <c r="A70" s="30" t="s">
        <v>64</v>
      </c>
      <c r="B70" s="11">
        <v>362250</v>
      </c>
      <c r="C70" s="15">
        <v>4</v>
      </c>
      <c r="D70" s="37">
        <f t="shared" ref="D70:D77" si="6">C70*B70</f>
        <v>1449000</v>
      </c>
      <c r="E70" s="15"/>
      <c r="F70" s="37">
        <f t="shared" ref="F70:F77" si="7">E70*B70</f>
        <v>0</v>
      </c>
      <c r="G70" s="15"/>
      <c r="H70" s="37">
        <f t="shared" ref="H70:H77" si="8">B70*G70</f>
        <v>0</v>
      </c>
      <c r="I70" s="15"/>
      <c r="J70" s="37">
        <f t="shared" ref="J70:J77" si="9">I70*B70</f>
        <v>0</v>
      </c>
      <c r="K70" s="15"/>
      <c r="L70" s="38">
        <f t="shared" ref="L70:L77" si="10">B70*K70</f>
        <v>0</v>
      </c>
    </row>
    <row r="71" spans="1:12" x14ac:dyDescent="0.25">
      <c r="A71" s="13" t="s">
        <v>65</v>
      </c>
      <c r="B71" s="11">
        <v>11500</v>
      </c>
      <c r="C71" s="15">
        <v>11</v>
      </c>
      <c r="D71" s="37">
        <f t="shared" si="6"/>
        <v>126500</v>
      </c>
      <c r="E71" s="15">
        <v>6</v>
      </c>
      <c r="F71" s="37">
        <f t="shared" si="7"/>
        <v>69000</v>
      </c>
      <c r="G71" s="15"/>
      <c r="H71" s="37">
        <f t="shared" si="8"/>
        <v>0</v>
      </c>
      <c r="I71" s="15"/>
      <c r="J71" s="37">
        <f t="shared" si="9"/>
        <v>0</v>
      </c>
      <c r="K71" s="15"/>
      <c r="L71" s="38">
        <f t="shared" si="10"/>
        <v>0</v>
      </c>
    </row>
    <row r="72" spans="1:12" x14ac:dyDescent="0.25">
      <c r="A72" s="13" t="s">
        <v>66</v>
      </c>
      <c r="B72" s="11">
        <v>11500</v>
      </c>
      <c r="C72" s="15">
        <v>4</v>
      </c>
      <c r="D72" s="37">
        <f t="shared" si="6"/>
        <v>46000</v>
      </c>
      <c r="E72" s="15"/>
      <c r="F72" s="37">
        <f t="shared" si="7"/>
        <v>0</v>
      </c>
      <c r="G72" s="15"/>
      <c r="H72" s="37">
        <f t="shared" si="8"/>
        <v>0</v>
      </c>
      <c r="I72" s="15"/>
      <c r="J72" s="37">
        <f t="shared" si="9"/>
        <v>0</v>
      </c>
      <c r="K72" s="15"/>
      <c r="L72" s="38">
        <f t="shared" si="10"/>
        <v>0</v>
      </c>
    </row>
    <row r="73" spans="1:12" x14ac:dyDescent="0.25">
      <c r="A73" s="31" t="s">
        <v>67</v>
      </c>
      <c r="B73" s="11">
        <v>115000</v>
      </c>
      <c r="C73" s="15">
        <v>2</v>
      </c>
      <c r="D73" s="37">
        <f t="shared" si="6"/>
        <v>230000</v>
      </c>
      <c r="E73" s="15"/>
      <c r="F73" s="37">
        <f t="shared" si="7"/>
        <v>0</v>
      </c>
      <c r="G73" s="15"/>
      <c r="H73" s="37">
        <f t="shared" si="8"/>
        <v>0</v>
      </c>
      <c r="I73" s="15"/>
      <c r="J73" s="37">
        <f t="shared" si="9"/>
        <v>0</v>
      </c>
      <c r="K73" s="15">
        <v>4</v>
      </c>
      <c r="L73" s="38">
        <f t="shared" si="10"/>
        <v>460000</v>
      </c>
    </row>
    <row r="74" spans="1:12" x14ac:dyDescent="0.25">
      <c r="A74" s="31" t="s">
        <v>68</v>
      </c>
      <c r="B74" s="11">
        <v>86250</v>
      </c>
      <c r="C74" s="15">
        <v>2</v>
      </c>
      <c r="D74" s="37">
        <f t="shared" si="6"/>
        <v>172500</v>
      </c>
      <c r="E74" s="15"/>
      <c r="F74" s="37">
        <f t="shared" si="7"/>
        <v>0</v>
      </c>
      <c r="G74" s="15"/>
      <c r="H74" s="37">
        <f t="shared" si="8"/>
        <v>0</v>
      </c>
      <c r="I74" s="15">
        <v>3</v>
      </c>
      <c r="J74" s="37">
        <f t="shared" si="9"/>
        <v>258750</v>
      </c>
      <c r="K74" s="15"/>
      <c r="L74" s="38">
        <f t="shared" si="10"/>
        <v>0</v>
      </c>
    </row>
    <row r="75" spans="1:12" x14ac:dyDescent="0.25">
      <c r="A75" s="34"/>
      <c r="B75" s="35"/>
      <c r="C75" s="27"/>
      <c r="D75" s="28">
        <f>SUM(D60:D74)</f>
        <v>5560250</v>
      </c>
      <c r="E75" s="28"/>
      <c r="F75" s="28">
        <f>SUM(F60:F74)</f>
        <v>1449000</v>
      </c>
      <c r="G75" s="28">
        <f t="shared" ref="G75:L75" si="11">SUM(G60:G74)</f>
        <v>0</v>
      </c>
      <c r="H75" s="28">
        <f t="shared" si="11"/>
        <v>0</v>
      </c>
      <c r="I75" s="28"/>
      <c r="J75" s="28">
        <f t="shared" si="11"/>
        <v>460000</v>
      </c>
      <c r="K75" s="28"/>
      <c r="L75" s="28">
        <f t="shared" si="11"/>
        <v>580750</v>
      </c>
    </row>
    <row r="76" spans="1:12" x14ac:dyDescent="0.25">
      <c r="A76" s="34"/>
      <c r="B76" s="35"/>
      <c r="C76" s="27"/>
      <c r="D76" s="28"/>
      <c r="E76" s="27"/>
      <c r="F76" s="28"/>
      <c r="G76" s="27"/>
      <c r="H76" s="28"/>
      <c r="I76" s="27"/>
      <c r="J76" s="28"/>
      <c r="K76" s="27"/>
      <c r="L76" s="29"/>
    </row>
    <row r="77" spans="1:12" x14ac:dyDescent="0.25">
      <c r="A77" s="36" t="s">
        <v>69</v>
      </c>
      <c r="B77" s="11">
        <v>11500</v>
      </c>
      <c r="C77" s="15">
        <v>70</v>
      </c>
      <c r="D77" s="37">
        <f t="shared" si="6"/>
        <v>805000</v>
      </c>
      <c r="E77" s="15">
        <v>150</v>
      </c>
      <c r="F77" s="37">
        <f t="shared" si="7"/>
        <v>1725000</v>
      </c>
      <c r="G77" s="15"/>
      <c r="H77" s="37">
        <f t="shared" si="8"/>
        <v>0</v>
      </c>
      <c r="I77" s="15">
        <v>10</v>
      </c>
      <c r="J77" s="37">
        <f t="shared" si="9"/>
        <v>115000</v>
      </c>
      <c r="K77" s="15">
        <v>20</v>
      </c>
      <c r="L77" s="38">
        <f t="shared" si="10"/>
        <v>230000</v>
      </c>
    </row>
  </sheetData>
  <mergeCells count="9">
    <mergeCell ref="A1:L1"/>
    <mergeCell ref="A3:A4"/>
    <mergeCell ref="B3:B4"/>
    <mergeCell ref="C4:D4"/>
    <mergeCell ref="E4:F4"/>
    <mergeCell ref="G4:H4"/>
    <mergeCell ref="I4:J4"/>
    <mergeCell ref="K4:L4"/>
    <mergeCell ref="C3:L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9"/>
  <sheetViews>
    <sheetView topLeftCell="A70" workbookViewId="0">
      <selection sqref="A1:L1"/>
    </sheetView>
  </sheetViews>
  <sheetFormatPr defaultRowHeight="15" x14ac:dyDescent="0.25"/>
  <cols>
    <col min="1" max="1" width="34.28515625" bestFit="1" customWidth="1"/>
    <col min="2" max="2" width="11.140625" bestFit="1" customWidth="1"/>
    <col min="4" max="4" width="11.140625" bestFit="1" customWidth="1"/>
    <col min="6" max="6" width="11.140625" bestFit="1" customWidth="1"/>
  </cols>
  <sheetData>
    <row r="1" spans="1:12" x14ac:dyDescent="0.25">
      <c r="A1" s="250" t="s">
        <v>112</v>
      </c>
      <c r="B1" s="250"/>
      <c r="C1" s="250"/>
      <c r="D1" s="250"/>
      <c r="E1" s="250"/>
      <c r="F1" s="250"/>
      <c r="G1" s="250"/>
      <c r="H1" s="250"/>
      <c r="I1" s="250"/>
      <c r="J1" s="250"/>
      <c r="K1" s="250"/>
      <c r="L1" s="250"/>
    </row>
    <row r="3" spans="1:12" x14ac:dyDescent="0.25">
      <c r="A3" s="240" t="s">
        <v>96</v>
      </c>
      <c r="B3" s="241" t="s">
        <v>97</v>
      </c>
      <c r="C3" s="247" t="s">
        <v>98</v>
      </c>
      <c r="D3" s="248"/>
      <c r="E3" s="248"/>
      <c r="F3" s="248"/>
      <c r="G3" s="248"/>
      <c r="H3" s="248"/>
      <c r="I3" s="248"/>
      <c r="J3" s="248"/>
      <c r="K3" s="248"/>
      <c r="L3" s="249"/>
    </row>
    <row r="4" spans="1:12" x14ac:dyDescent="0.25">
      <c r="A4" s="240"/>
      <c r="B4" s="241"/>
      <c r="C4" s="242" t="s">
        <v>1</v>
      </c>
      <c r="D4" s="242"/>
      <c r="E4" s="243" t="s">
        <v>2</v>
      </c>
      <c r="F4" s="243"/>
      <c r="G4" s="244" t="s">
        <v>93</v>
      </c>
      <c r="H4" s="244"/>
      <c r="I4" s="245" t="s">
        <v>3</v>
      </c>
      <c r="J4" s="245"/>
      <c r="K4" s="246" t="s">
        <v>95</v>
      </c>
      <c r="L4" s="246"/>
    </row>
    <row r="5" spans="1:12" x14ac:dyDescent="0.25">
      <c r="A5" s="13" t="s">
        <v>4</v>
      </c>
      <c r="B5" s="40">
        <v>40250</v>
      </c>
      <c r="C5" s="15">
        <v>5</v>
      </c>
      <c r="D5" s="37">
        <f>C5*B5</f>
        <v>201250</v>
      </c>
      <c r="E5" s="15"/>
      <c r="F5" s="37">
        <f>E5*B5</f>
        <v>0</v>
      </c>
      <c r="G5" s="15">
        <v>1</v>
      </c>
      <c r="H5" s="37">
        <f>G5*B5</f>
        <v>40250</v>
      </c>
      <c r="I5" s="15"/>
      <c r="J5" s="37">
        <f>I5*B5</f>
        <v>0</v>
      </c>
      <c r="K5" s="15"/>
      <c r="L5" s="38">
        <f>K5*B5</f>
        <v>0</v>
      </c>
    </row>
    <row r="6" spans="1:12" x14ac:dyDescent="0.25">
      <c r="A6" s="13" t="s">
        <v>5</v>
      </c>
      <c r="B6" s="40">
        <v>23000</v>
      </c>
      <c r="C6" s="15"/>
      <c r="D6" s="37">
        <f t="shared" ref="D6:D69" si="0">C6*B6</f>
        <v>0</v>
      </c>
      <c r="E6" s="15"/>
      <c r="F6" s="37">
        <f t="shared" ref="F6:F69" si="1">E6*B6</f>
        <v>0</v>
      </c>
      <c r="G6" s="15">
        <v>1</v>
      </c>
      <c r="H6" s="37">
        <f t="shared" ref="H6:H69" si="2">G6*B6</f>
        <v>23000</v>
      </c>
      <c r="I6" s="15"/>
      <c r="J6" s="37">
        <f t="shared" ref="J6:J69" si="3">I6*B6</f>
        <v>0</v>
      </c>
      <c r="K6" s="15"/>
      <c r="L6" s="38">
        <f t="shared" ref="L6:L69" si="4">K6*B6</f>
        <v>0</v>
      </c>
    </row>
    <row r="7" spans="1:12" x14ac:dyDescent="0.25">
      <c r="A7" s="13" t="s">
        <v>6</v>
      </c>
      <c r="B7" s="40">
        <v>17250</v>
      </c>
      <c r="C7" s="15">
        <v>7</v>
      </c>
      <c r="D7" s="37">
        <f t="shared" si="0"/>
        <v>120750</v>
      </c>
      <c r="E7" s="15"/>
      <c r="F7" s="37">
        <f t="shared" si="1"/>
        <v>0</v>
      </c>
      <c r="G7" s="15"/>
      <c r="H7" s="37">
        <f t="shared" si="2"/>
        <v>0</v>
      </c>
      <c r="I7" s="15"/>
      <c r="J7" s="37">
        <f t="shared" si="3"/>
        <v>0</v>
      </c>
      <c r="K7" s="15"/>
      <c r="L7" s="38">
        <f t="shared" si="4"/>
        <v>0</v>
      </c>
    </row>
    <row r="8" spans="1:12" x14ac:dyDescent="0.25">
      <c r="A8" s="13" t="s">
        <v>7</v>
      </c>
      <c r="B8" s="40">
        <v>23000</v>
      </c>
      <c r="C8" s="15"/>
      <c r="D8" s="37">
        <f t="shared" si="0"/>
        <v>0</v>
      </c>
      <c r="E8" s="15"/>
      <c r="F8" s="37">
        <f t="shared" si="1"/>
        <v>0</v>
      </c>
      <c r="G8" s="15">
        <v>1</v>
      </c>
      <c r="H8" s="37">
        <f t="shared" si="2"/>
        <v>23000</v>
      </c>
      <c r="I8" s="15"/>
      <c r="J8" s="37">
        <f t="shared" si="3"/>
        <v>0</v>
      </c>
      <c r="K8" s="15"/>
      <c r="L8" s="38">
        <f t="shared" si="4"/>
        <v>0</v>
      </c>
    </row>
    <row r="9" spans="1:12" x14ac:dyDescent="0.25">
      <c r="A9" s="13" t="s">
        <v>8</v>
      </c>
      <c r="B9" s="40">
        <v>3450</v>
      </c>
      <c r="C9" s="15"/>
      <c r="D9" s="37">
        <f t="shared" si="0"/>
        <v>0</v>
      </c>
      <c r="E9" s="15"/>
      <c r="F9" s="37">
        <f t="shared" si="1"/>
        <v>0</v>
      </c>
      <c r="G9" s="15">
        <v>5</v>
      </c>
      <c r="H9" s="37">
        <f t="shared" si="2"/>
        <v>17250</v>
      </c>
      <c r="I9" s="15">
        <v>3</v>
      </c>
      <c r="J9" s="37">
        <f t="shared" si="3"/>
        <v>10350</v>
      </c>
      <c r="K9" s="15"/>
      <c r="L9" s="38">
        <f t="shared" si="4"/>
        <v>0</v>
      </c>
    </row>
    <row r="10" spans="1:12" x14ac:dyDescent="0.25">
      <c r="A10" s="13" t="s">
        <v>9</v>
      </c>
      <c r="B10" s="40">
        <v>3450</v>
      </c>
      <c r="C10" s="15">
        <v>10</v>
      </c>
      <c r="D10" s="37">
        <f t="shared" si="0"/>
        <v>34500</v>
      </c>
      <c r="E10" s="15"/>
      <c r="F10" s="37">
        <f t="shared" si="1"/>
        <v>0</v>
      </c>
      <c r="G10" s="15">
        <v>5</v>
      </c>
      <c r="H10" s="37">
        <f t="shared" si="2"/>
        <v>17250</v>
      </c>
      <c r="I10" s="15"/>
      <c r="J10" s="37">
        <f t="shared" si="3"/>
        <v>0</v>
      </c>
      <c r="K10" s="15"/>
      <c r="L10" s="38">
        <f t="shared" si="4"/>
        <v>0</v>
      </c>
    </row>
    <row r="11" spans="1:12" x14ac:dyDescent="0.25">
      <c r="A11" s="13" t="s">
        <v>10</v>
      </c>
      <c r="B11" s="40">
        <v>6900</v>
      </c>
      <c r="C11" s="15">
        <v>5</v>
      </c>
      <c r="D11" s="37">
        <f t="shared" si="0"/>
        <v>34500</v>
      </c>
      <c r="E11" s="15"/>
      <c r="F11" s="37">
        <f t="shared" si="1"/>
        <v>0</v>
      </c>
      <c r="G11" s="15"/>
      <c r="H11" s="37">
        <f t="shared" si="2"/>
        <v>0</v>
      </c>
      <c r="I11" s="15"/>
      <c r="J11" s="37">
        <f t="shared" si="3"/>
        <v>0</v>
      </c>
      <c r="K11" s="15"/>
      <c r="L11" s="38">
        <f t="shared" si="4"/>
        <v>0</v>
      </c>
    </row>
    <row r="12" spans="1:12" x14ac:dyDescent="0.25">
      <c r="A12" s="13" t="s">
        <v>11</v>
      </c>
      <c r="B12" s="40">
        <v>11500</v>
      </c>
      <c r="C12" s="15">
        <v>5</v>
      </c>
      <c r="D12" s="37">
        <f t="shared" si="0"/>
        <v>57500</v>
      </c>
      <c r="E12" s="15"/>
      <c r="F12" s="37">
        <f t="shared" si="1"/>
        <v>0</v>
      </c>
      <c r="G12" s="15"/>
      <c r="H12" s="37">
        <f t="shared" si="2"/>
        <v>0</v>
      </c>
      <c r="I12" s="15"/>
      <c r="J12" s="37">
        <f t="shared" si="3"/>
        <v>0</v>
      </c>
      <c r="K12" s="15"/>
      <c r="L12" s="38">
        <f t="shared" si="4"/>
        <v>0</v>
      </c>
    </row>
    <row r="13" spans="1:12" x14ac:dyDescent="0.25">
      <c r="A13" s="13" t="s">
        <v>12</v>
      </c>
      <c r="B13" s="40">
        <v>16100</v>
      </c>
      <c r="C13" s="15">
        <v>10</v>
      </c>
      <c r="D13" s="37">
        <f t="shared" si="0"/>
        <v>161000</v>
      </c>
      <c r="E13" s="15"/>
      <c r="F13" s="37">
        <f t="shared" si="1"/>
        <v>0</v>
      </c>
      <c r="G13" s="15"/>
      <c r="H13" s="37">
        <f t="shared" si="2"/>
        <v>0</v>
      </c>
      <c r="I13" s="15"/>
      <c r="J13" s="37">
        <f t="shared" si="3"/>
        <v>0</v>
      </c>
      <c r="K13" s="15"/>
      <c r="L13" s="38">
        <f t="shared" si="4"/>
        <v>0</v>
      </c>
    </row>
    <row r="14" spans="1:12" x14ac:dyDescent="0.25">
      <c r="A14" s="13" t="s">
        <v>13</v>
      </c>
      <c r="B14" s="11"/>
      <c r="C14" s="15"/>
      <c r="D14" s="37">
        <f t="shared" si="0"/>
        <v>0</v>
      </c>
      <c r="E14" s="15"/>
      <c r="F14" s="37">
        <f t="shared" si="1"/>
        <v>0</v>
      </c>
      <c r="G14" s="15"/>
      <c r="H14" s="37">
        <f t="shared" si="2"/>
        <v>0</v>
      </c>
      <c r="I14" s="15"/>
      <c r="J14" s="37">
        <f t="shared" si="3"/>
        <v>0</v>
      </c>
      <c r="K14" s="15"/>
      <c r="L14" s="38">
        <f t="shared" si="4"/>
        <v>0</v>
      </c>
    </row>
    <row r="15" spans="1:12" x14ac:dyDescent="0.25">
      <c r="A15" s="13" t="s">
        <v>14</v>
      </c>
      <c r="B15" s="14">
        <v>20700</v>
      </c>
      <c r="C15" s="15">
        <v>5</v>
      </c>
      <c r="D15" s="37">
        <f t="shared" si="0"/>
        <v>103500</v>
      </c>
      <c r="E15" s="15"/>
      <c r="F15" s="37">
        <f t="shared" si="1"/>
        <v>0</v>
      </c>
      <c r="G15" s="15"/>
      <c r="H15" s="37">
        <f t="shared" si="2"/>
        <v>0</v>
      </c>
      <c r="I15" s="15"/>
      <c r="J15" s="37">
        <f t="shared" si="3"/>
        <v>0</v>
      </c>
      <c r="K15" s="15"/>
      <c r="L15" s="38">
        <f t="shared" si="4"/>
        <v>0</v>
      </c>
    </row>
    <row r="16" spans="1:12" x14ac:dyDescent="0.25">
      <c r="A16" s="13" t="s">
        <v>15</v>
      </c>
      <c r="B16" s="11"/>
      <c r="C16" s="15"/>
      <c r="D16" s="37">
        <f t="shared" si="0"/>
        <v>0</v>
      </c>
      <c r="E16" s="15"/>
      <c r="F16" s="37">
        <f t="shared" si="1"/>
        <v>0</v>
      </c>
      <c r="G16" s="15"/>
      <c r="H16" s="37">
        <f t="shared" si="2"/>
        <v>0</v>
      </c>
      <c r="I16" s="15"/>
      <c r="J16" s="37">
        <f t="shared" si="3"/>
        <v>0</v>
      </c>
      <c r="K16" s="15"/>
      <c r="L16" s="38">
        <f t="shared" si="4"/>
        <v>0</v>
      </c>
    </row>
    <row r="17" spans="1:12" x14ac:dyDescent="0.25">
      <c r="A17" s="13" t="s">
        <v>16</v>
      </c>
      <c r="B17" s="11"/>
      <c r="C17" s="15"/>
      <c r="D17" s="37">
        <f t="shared" si="0"/>
        <v>0</v>
      </c>
      <c r="E17" s="15"/>
      <c r="F17" s="37">
        <f t="shared" si="1"/>
        <v>0</v>
      </c>
      <c r="G17" s="15"/>
      <c r="H17" s="37">
        <f t="shared" si="2"/>
        <v>0</v>
      </c>
      <c r="I17" s="15"/>
      <c r="J17" s="37">
        <f t="shared" si="3"/>
        <v>0</v>
      </c>
      <c r="K17" s="15"/>
      <c r="L17" s="38">
        <f t="shared" si="4"/>
        <v>0</v>
      </c>
    </row>
    <row r="18" spans="1:12" x14ac:dyDescent="0.25">
      <c r="A18" s="13" t="s">
        <v>17</v>
      </c>
      <c r="B18" s="14">
        <v>3500</v>
      </c>
      <c r="C18" s="15">
        <v>1</v>
      </c>
      <c r="D18" s="37">
        <f t="shared" si="0"/>
        <v>3500</v>
      </c>
      <c r="E18" s="15"/>
      <c r="F18" s="37">
        <f t="shared" si="1"/>
        <v>0</v>
      </c>
      <c r="G18" s="15">
        <v>12</v>
      </c>
      <c r="H18" s="37">
        <f t="shared" si="2"/>
        <v>42000</v>
      </c>
      <c r="I18" s="15"/>
      <c r="J18" s="37">
        <f t="shared" si="3"/>
        <v>0</v>
      </c>
      <c r="K18" s="15"/>
      <c r="L18" s="38">
        <f t="shared" si="4"/>
        <v>0</v>
      </c>
    </row>
    <row r="19" spans="1:12" x14ac:dyDescent="0.25">
      <c r="A19" s="13" t="s">
        <v>18</v>
      </c>
      <c r="B19" s="17"/>
      <c r="C19" s="15"/>
      <c r="D19" s="37">
        <f t="shared" si="0"/>
        <v>0</v>
      </c>
      <c r="E19" s="15"/>
      <c r="F19" s="37">
        <f t="shared" si="1"/>
        <v>0</v>
      </c>
      <c r="G19" s="15"/>
      <c r="H19" s="37">
        <f t="shared" si="2"/>
        <v>0</v>
      </c>
      <c r="I19" s="15"/>
      <c r="J19" s="37">
        <f t="shared" si="3"/>
        <v>0</v>
      </c>
      <c r="K19" s="15"/>
      <c r="L19" s="38">
        <f t="shared" si="4"/>
        <v>0</v>
      </c>
    </row>
    <row r="20" spans="1:12" x14ac:dyDescent="0.25">
      <c r="A20" s="13" t="s">
        <v>19</v>
      </c>
      <c r="B20" s="14">
        <v>74750</v>
      </c>
      <c r="C20" s="15">
        <v>2</v>
      </c>
      <c r="D20" s="37">
        <f t="shared" si="0"/>
        <v>149500</v>
      </c>
      <c r="E20" s="15"/>
      <c r="F20" s="37">
        <f t="shared" si="1"/>
        <v>0</v>
      </c>
      <c r="G20" s="15"/>
      <c r="H20" s="37">
        <f t="shared" si="2"/>
        <v>0</v>
      </c>
      <c r="I20" s="15"/>
      <c r="J20" s="37">
        <f t="shared" si="3"/>
        <v>0</v>
      </c>
      <c r="K20" s="15"/>
      <c r="L20" s="38">
        <f t="shared" si="4"/>
        <v>0</v>
      </c>
    </row>
    <row r="21" spans="1:12" x14ac:dyDescent="0.25">
      <c r="A21" s="13" t="s">
        <v>20</v>
      </c>
      <c r="B21" s="11"/>
      <c r="C21" s="15"/>
      <c r="D21" s="37">
        <f t="shared" si="0"/>
        <v>0</v>
      </c>
      <c r="E21" s="15"/>
      <c r="F21" s="37">
        <f t="shared" si="1"/>
        <v>0</v>
      </c>
      <c r="G21" s="15"/>
      <c r="H21" s="37">
        <f t="shared" si="2"/>
        <v>0</v>
      </c>
      <c r="I21" s="15"/>
      <c r="J21" s="37">
        <f t="shared" si="3"/>
        <v>0</v>
      </c>
      <c r="K21" s="15"/>
      <c r="L21" s="38">
        <f t="shared" si="4"/>
        <v>0</v>
      </c>
    </row>
    <row r="22" spans="1:12" x14ac:dyDescent="0.25">
      <c r="A22" s="13" t="s">
        <v>21</v>
      </c>
      <c r="B22" s="14">
        <v>13800</v>
      </c>
      <c r="C22" s="15">
        <v>11</v>
      </c>
      <c r="D22" s="37">
        <f t="shared" si="0"/>
        <v>151800</v>
      </c>
      <c r="E22" s="15">
        <v>1</v>
      </c>
      <c r="F22" s="37">
        <f t="shared" si="1"/>
        <v>13800</v>
      </c>
      <c r="G22" s="15"/>
      <c r="H22" s="37">
        <f t="shared" si="2"/>
        <v>0</v>
      </c>
      <c r="I22" s="15"/>
      <c r="J22" s="37">
        <f t="shared" si="3"/>
        <v>0</v>
      </c>
      <c r="K22" s="15"/>
      <c r="L22" s="38">
        <f t="shared" si="4"/>
        <v>0</v>
      </c>
    </row>
    <row r="23" spans="1:12" x14ac:dyDescent="0.25">
      <c r="A23" s="13" t="s">
        <v>22</v>
      </c>
      <c r="B23" s="14">
        <v>5750</v>
      </c>
      <c r="C23" s="15">
        <v>10</v>
      </c>
      <c r="D23" s="37">
        <f t="shared" si="0"/>
        <v>57500</v>
      </c>
      <c r="E23" s="15"/>
      <c r="F23" s="37">
        <f t="shared" si="1"/>
        <v>0</v>
      </c>
      <c r="G23" s="15"/>
      <c r="H23" s="37">
        <f t="shared" si="2"/>
        <v>0</v>
      </c>
      <c r="I23" s="15"/>
      <c r="J23" s="37">
        <f t="shared" si="3"/>
        <v>0</v>
      </c>
      <c r="K23" s="15"/>
      <c r="L23" s="38">
        <f t="shared" si="4"/>
        <v>0</v>
      </c>
    </row>
    <row r="24" spans="1:12" x14ac:dyDescent="0.25">
      <c r="A24" s="13" t="s">
        <v>23</v>
      </c>
      <c r="B24" s="14">
        <v>4025</v>
      </c>
      <c r="C24" s="15">
        <v>10</v>
      </c>
      <c r="D24" s="37">
        <f t="shared" si="0"/>
        <v>40250</v>
      </c>
      <c r="E24" s="15"/>
      <c r="F24" s="37">
        <f t="shared" si="1"/>
        <v>0</v>
      </c>
      <c r="G24" s="15"/>
      <c r="H24" s="37">
        <f t="shared" si="2"/>
        <v>0</v>
      </c>
      <c r="I24" s="15"/>
      <c r="J24" s="37">
        <f t="shared" si="3"/>
        <v>0</v>
      </c>
      <c r="K24" s="15"/>
      <c r="L24" s="38">
        <f t="shared" si="4"/>
        <v>0</v>
      </c>
    </row>
    <row r="25" spans="1:12" x14ac:dyDescent="0.25">
      <c r="A25" s="13" t="s">
        <v>24</v>
      </c>
      <c r="B25" s="14">
        <v>8050</v>
      </c>
      <c r="C25" s="15">
        <v>1</v>
      </c>
      <c r="D25" s="37">
        <f t="shared" si="0"/>
        <v>8050</v>
      </c>
      <c r="E25" s="15"/>
      <c r="F25" s="37">
        <f t="shared" si="1"/>
        <v>0</v>
      </c>
      <c r="G25" s="15"/>
      <c r="H25" s="37">
        <f t="shared" si="2"/>
        <v>0</v>
      </c>
      <c r="I25" s="15"/>
      <c r="J25" s="37">
        <f t="shared" si="3"/>
        <v>0</v>
      </c>
      <c r="K25" s="15"/>
      <c r="L25" s="38">
        <f t="shared" si="4"/>
        <v>0</v>
      </c>
    </row>
    <row r="26" spans="1:12" x14ac:dyDescent="0.25">
      <c r="A26" s="13" t="s">
        <v>25</v>
      </c>
      <c r="B26" s="14">
        <v>13800</v>
      </c>
      <c r="C26" s="15">
        <v>2</v>
      </c>
      <c r="D26" s="37">
        <f t="shared" si="0"/>
        <v>27600</v>
      </c>
      <c r="E26" s="15">
        <v>1</v>
      </c>
      <c r="F26" s="37">
        <f t="shared" si="1"/>
        <v>13800</v>
      </c>
      <c r="G26" s="15"/>
      <c r="H26" s="37">
        <f t="shared" si="2"/>
        <v>0</v>
      </c>
      <c r="I26" s="15"/>
      <c r="J26" s="37">
        <f t="shared" si="3"/>
        <v>0</v>
      </c>
      <c r="K26" s="15"/>
      <c r="L26" s="38">
        <f t="shared" si="4"/>
        <v>0</v>
      </c>
    </row>
    <row r="27" spans="1:12" x14ac:dyDescent="0.25">
      <c r="A27" s="13" t="s">
        <v>26</v>
      </c>
      <c r="B27" s="14">
        <v>8050</v>
      </c>
      <c r="C27" s="15">
        <v>3</v>
      </c>
      <c r="D27" s="37">
        <f t="shared" si="0"/>
        <v>24150</v>
      </c>
      <c r="E27" s="15"/>
      <c r="F27" s="37">
        <f t="shared" si="1"/>
        <v>0</v>
      </c>
      <c r="G27" s="15"/>
      <c r="H27" s="37">
        <f t="shared" si="2"/>
        <v>0</v>
      </c>
      <c r="I27" s="15"/>
      <c r="J27" s="37">
        <f t="shared" si="3"/>
        <v>0</v>
      </c>
      <c r="K27" s="15"/>
      <c r="L27" s="38">
        <f t="shared" si="4"/>
        <v>0</v>
      </c>
    </row>
    <row r="28" spans="1:12" x14ac:dyDescent="0.25">
      <c r="A28" s="13" t="s">
        <v>27</v>
      </c>
      <c r="B28" s="14">
        <v>69000</v>
      </c>
      <c r="C28" s="15">
        <v>5</v>
      </c>
      <c r="D28" s="37">
        <f t="shared" si="0"/>
        <v>345000</v>
      </c>
      <c r="E28" s="15">
        <v>1</v>
      </c>
      <c r="F28" s="37">
        <f t="shared" si="1"/>
        <v>69000</v>
      </c>
      <c r="G28" s="15"/>
      <c r="H28" s="37">
        <f t="shared" si="2"/>
        <v>0</v>
      </c>
      <c r="I28" s="15"/>
      <c r="J28" s="37">
        <f t="shared" si="3"/>
        <v>0</v>
      </c>
      <c r="K28" s="15"/>
      <c r="L28" s="38">
        <f t="shared" si="4"/>
        <v>0</v>
      </c>
    </row>
    <row r="29" spans="1:12" x14ac:dyDescent="0.25">
      <c r="A29" s="13" t="s">
        <v>28</v>
      </c>
      <c r="B29" s="14">
        <v>34500</v>
      </c>
      <c r="C29" s="15">
        <v>5</v>
      </c>
      <c r="D29" s="37">
        <f t="shared" si="0"/>
        <v>172500</v>
      </c>
      <c r="E29" s="15"/>
      <c r="F29" s="37">
        <f t="shared" si="1"/>
        <v>0</v>
      </c>
      <c r="G29" s="15"/>
      <c r="H29" s="37">
        <f t="shared" si="2"/>
        <v>0</v>
      </c>
      <c r="I29" s="15"/>
      <c r="J29" s="37">
        <f t="shared" si="3"/>
        <v>0</v>
      </c>
      <c r="K29" s="15"/>
      <c r="L29" s="38">
        <f t="shared" si="4"/>
        <v>0</v>
      </c>
    </row>
    <row r="30" spans="1:12" x14ac:dyDescent="0.25">
      <c r="A30" s="13" t="s">
        <v>29</v>
      </c>
      <c r="B30" s="14">
        <v>4025</v>
      </c>
      <c r="C30" s="15">
        <v>10</v>
      </c>
      <c r="D30" s="37">
        <f t="shared" si="0"/>
        <v>40250</v>
      </c>
      <c r="E30" s="15"/>
      <c r="F30" s="37">
        <f t="shared" si="1"/>
        <v>0</v>
      </c>
      <c r="G30" s="15"/>
      <c r="H30" s="37">
        <f t="shared" si="2"/>
        <v>0</v>
      </c>
      <c r="I30" s="15"/>
      <c r="J30" s="37">
        <f t="shared" si="3"/>
        <v>0</v>
      </c>
      <c r="K30" s="15"/>
      <c r="L30" s="38">
        <f t="shared" si="4"/>
        <v>0</v>
      </c>
    </row>
    <row r="31" spans="1:12" x14ac:dyDescent="0.25">
      <c r="A31" s="13" t="s">
        <v>30</v>
      </c>
      <c r="B31" s="14">
        <v>2012.5</v>
      </c>
      <c r="C31" s="15">
        <v>55</v>
      </c>
      <c r="D31" s="37">
        <f t="shared" si="0"/>
        <v>110687.5</v>
      </c>
      <c r="E31" s="15"/>
      <c r="F31" s="37">
        <f t="shared" si="1"/>
        <v>0</v>
      </c>
      <c r="G31" s="15"/>
      <c r="H31" s="37">
        <f t="shared" si="2"/>
        <v>0</v>
      </c>
      <c r="I31" s="15">
        <v>3</v>
      </c>
      <c r="J31" s="37">
        <f t="shared" si="3"/>
        <v>6037.5</v>
      </c>
      <c r="K31" s="15"/>
      <c r="L31" s="38">
        <f t="shared" si="4"/>
        <v>0</v>
      </c>
    </row>
    <row r="32" spans="1:12" x14ac:dyDescent="0.25">
      <c r="A32" s="13" t="s">
        <v>31</v>
      </c>
      <c r="B32" s="14">
        <v>126500</v>
      </c>
      <c r="C32" s="15">
        <v>1</v>
      </c>
      <c r="D32" s="37">
        <f t="shared" si="0"/>
        <v>126500</v>
      </c>
      <c r="E32" s="15"/>
      <c r="F32" s="37">
        <f t="shared" si="1"/>
        <v>0</v>
      </c>
      <c r="G32" s="15"/>
      <c r="H32" s="37">
        <f t="shared" si="2"/>
        <v>0</v>
      </c>
      <c r="I32" s="15"/>
      <c r="J32" s="37">
        <f t="shared" si="3"/>
        <v>0</v>
      </c>
      <c r="K32" s="15"/>
      <c r="L32" s="38">
        <f t="shared" si="4"/>
        <v>0</v>
      </c>
    </row>
    <row r="33" spans="1:12" x14ac:dyDescent="0.25">
      <c r="A33" s="13" t="s">
        <v>32</v>
      </c>
      <c r="B33" s="17"/>
      <c r="C33" s="15"/>
      <c r="D33" s="37">
        <f t="shared" si="0"/>
        <v>0</v>
      </c>
      <c r="E33" s="15"/>
      <c r="F33" s="37">
        <f t="shared" si="1"/>
        <v>0</v>
      </c>
      <c r="G33" s="15"/>
      <c r="H33" s="37">
        <f t="shared" si="2"/>
        <v>0</v>
      </c>
      <c r="I33" s="15"/>
      <c r="J33" s="37">
        <f t="shared" si="3"/>
        <v>0</v>
      </c>
      <c r="K33" s="15"/>
      <c r="L33" s="38">
        <f t="shared" si="4"/>
        <v>0</v>
      </c>
    </row>
    <row r="34" spans="1:12" x14ac:dyDescent="0.25">
      <c r="A34" s="13" t="s">
        <v>33</v>
      </c>
      <c r="B34" s="11"/>
      <c r="C34" s="15"/>
      <c r="D34" s="37">
        <f t="shared" si="0"/>
        <v>0</v>
      </c>
      <c r="E34" s="15"/>
      <c r="F34" s="37">
        <f t="shared" si="1"/>
        <v>0</v>
      </c>
      <c r="G34" s="15"/>
      <c r="H34" s="37">
        <f t="shared" si="2"/>
        <v>0</v>
      </c>
      <c r="I34" s="15"/>
      <c r="J34" s="37">
        <f t="shared" si="3"/>
        <v>0</v>
      </c>
      <c r="K34" s="15"/>
      <c r="L34" s="38">
        <f t="shared" si="4"/>
        <v>0</v>
      </c>
    </row>
    <row r="35" spans="1:12" x14ac:dyDescent="0.25">
      <c r="A35" s="13" t="s">
        <v>34</v>
      </c>
      <c r="B35" s="14">
        <v>9200</v>
      </c>
      <c r="C35" s="15">
        <v>4</v>
      </c>
      <c r="D35" s="37">
        <f t="shared" si="0"/>
        <v>36800</v>
      </c>
      <c r="E35" s="15"/>
      <c r="F35" s="37">
        <f t="shared" si="1"/>
        <v>0</v>
      </c>
      <c r="G35" s="15">
        <v>4</v>
      </c>
      <c r="H35" s="37">
        <f t="shared" si="2"/>
        <v>36800</v>
      </c>
      <c r="I35" s="15"/>
      <c r="J35" s="37">
        <f t="shared" si="3"/>
        <v>0</v>
      </c>
      <c r="K35" s="15"/>
      <c r="L35" s="38">
        <f t="shared" si="4"/>
        <v>0</v>
      </c>
    </row>
    <row r="36" spans="1:12" x14ac:dyDescent="0.25">
      <c r="A36" s="13" t="s">
        <v>35</v>
      </c>
      <c r="B36" s="14">
        <v>230000</v>
      </c>
      <c r="C36" s="15">
        <v>1</v>
      </c>
      <c r="D36" s="37">
        <f t="shared" si="0"/>
        <v>230000</v>
      </c>
      <c r="E36" s="15"/>
      <c r="F36" s="37">
        <f t="shared" si="1"/>
        <v>0</v>
      </c>
      <c r="G36" s="15"/>
      <c r="H36" s="37">
        <f t="shared" si="2"/>
        <v>0</v>
      </c>
      <c r="I36" s="15"/>
      <c r="J36" s="37">
        <f t="shared" si="3"/>
        <v>0</v>
      </c>
      <c r="K36" s="15"/>
      <c r="L36" s="38">
        <f t="shared" si="4"/>
        <v>0</v>
      </c>
    </row>
    <row r="37" spans="1:12" x14ac:dyDescent="0.25">
      <c r="A37" s="13" t="s">
        <v>36</v>
      </c>
      <c r="B37" s="14">
        <v>28750</v>
      </c>
      <c r="C37" s="15">
        <v>4</v>
      </c>
      <c r="D37" s="37">
        <f t="shared" si="0"/>
        <v>115000</v>
      </c>
      <c r="E37" s="15"/>
      <c r="F37" s="37">
        <f t="shared" si="1"/>
        <v>0</v>
      </c>
      <c r="G37" s="15">
        <v>6</v>
      </c>
      <c r="H37" s="37">
        <f t="shared" si="2"/>
        <v>172500</v>
      </c>
      <c r="I37" s="15">
        <v>1</v>
      </c>
      <c r="J37" s="37">
        <f t="shared" si="3"/>
        <v>28750</v>
      </c>
      <c r="K37" s="15"/>
      <c r="L37" s="38">
        <f t="shared" si="4"/>
        <v>0</v>
      </c>
    </row>
    <row r="38" spans="1:12" x14ac:dyDescent="0.25">
      <c r="A38" s="13" t="s">
        <v>37</v>
      </c>
      <c r="B38" s="14">
        <v>2875</v>
      </c>
      <c r="C38" s="15">
        <v>1</v>
      </c>
      <c r="D38" s="37">
        <f t="shared" si="0"/>
        <v>2875</v>
      </c>
      <c r="E38" s="15">
        <v>3</v>
      </c>
      <c r="F38" s="37">
        <f t="shared" si="1"/>
        <v>8625</v>
      </c>
      <c r="G38" s="15">
        <v>3</v>
      </c>
      <c r="H38" s="37">
        <f t="shared" si="2"/>
        <v>8625</v>
      </c>
      <c r="I38" s="15"/>
      <c r="J38" s="37">
        <f t="shared" si="3"/>
        <v>0</v>
      </c>
      <c r="K38" s="15"/>
      <c r="L38" s="38">
        <f t="shared" si="4"/>
        <v>0</v>
      </c>
    </row>
    <row r="39" spans="1:12" x14ac:dyDescent="0.25">
      <c r="A39" s="13" t="s">
        <v>99</v>
      </c>
      <c r="B39" s="17"/>
      <c r="C39" s="15"/>
      <c r="D39" s="37">
        <f t="shared" si="0"/>
        <v>0</v>
      </c>
      <c r="E39" s="15"/>
      <c r="F39" s="37">
        <f t="shared" si="1"/>
        <v>0</v>
      </c>
      <c r="G39" s="15"/>
      <c r="H39" s="37">
        <f t="shared" si="2"/>
        <v>0</v>
      </c>
      <c r="I39" s="15"/>
      <c r="J39" s="37">
        <f t="shared" si="3"/>
        <v>0</v>
      </c>
      <c r="K39" s="15"/>
      <c r="L39" s="38">
        <f t="shared" si="4"/>
        <v>0</v>
      </c>
    </row>
    <row r="40" spans="1:12" x14ac:dyDescent="0.25">
      <c r="A40" s="13" t="s">
        <v>100</v>
      </c>
      <c r="B40" s="14">
        <v>17250</v>
      </c>
      <c r="C40" s="15"/>
      <c r="D40" s="37">
        <f t="shared" si="0"/>
        <v>0</v>
      </c>
      <c r="E40" s="15">
        <v>10</v>
      </c>
      <c r="F40" s="37">
        <f t="shared" si="1"/>
        <v>172500</v>
      </c>
      <c r="G40" s="15"/>
      <c r="H40" s="37">
        <f t="shared" si="2"/>
        <v>0</v>
      </c>
      <c r="I40" s="15"/>
      <c r="J40" s="37">
        <f t="shared" si="3"/>
        <v>0</v>
      </c>
      <c r="K40" s="15"/>
      <c r="L40" s="38">
        <f t="shared" si="4"/>
        <v>0</v>
      </c>
    </row>
    <row r="41" spans="1:12" x14ac:dyDescent="0.25">
      <c r="A41" s="13" t="s">
        <v>40</v>
      </c>
      <c r="B41" s="14">
        <v>4600</v>
      </c>
      <c r="C41" s="15">
        <v>10</v>
      </c>
      <c r="D41" s="37">
        <f t="shared" si="0"/>
        <v>46000</v>
      </c>
      <c r="E41" s="15"/>
      <c r="F41" s="37">
        <f t="shared" si="1"/>
        <v>0</v>
      </c>
      <c r="G41" s="15"/>
      <c r="H41" s="37">
        <f t="shared" si="2"/>
        <v>0</v>
      </c>
      <c r="I41" s="15"/>
      <c r="J41" s="37">
        <f t="shared" si="3"/>
        <v>0</v>
      </c>
      <c r="K41" s="15"/>
      <c r="L41" s="38">
        <f t="shared" si="4"/>
        <v>0</v>
      </c>
    </row>
    <row r="42" spans="1:12" x14ac:dyDescent="0.25">
      <c r="A42" s="13" t="s">
        <v>41</v>
      </c>
      <c r="B42" s="14">
        <v>2013</v>
      </c>
      <c r="C42" s="15">
        <v>10</v>
      </c>
      <c r="D42" s="37">
        <f t="shared" si="0"/>
        <v>20130</v>
      </c>
      <c r="E42" s="15"/>
      <c r="F42" s="37">
        <f t="shared" si="1"/>
        <v>0</v>
      </c>
      <c r="G42" s="15"/>
      <c r="H42" s="37">
        <f t="shared" si="2"/>
        <v>0</v>
      </c>
      <c r="I42" s="15">
        <v>2</v>
      </c>
      <c r="J42" s="37">
        <f t="shared" si="3"/>
        <v>4026</v>
      </c>
      <c r="K42" s="15"/>
      <c r="L42" s="38">
        <f t="shared" si="4"/>
        <v>0</v>
      </c>
    </row>
    <row r="43" spans="1:12" x14ac:dyDescent="0.25">
      <c r="A43" s="13" t="s">
        <v>42</v>
      </c>
      <c r="B43" s="14">
        <v>13800</v>
      </c>
      <c r="C43" s="15">
        <v>5</v>
      </c>
      <c r="D43" s="37">
        <f t="shared" si="0"/>
        <v>69000</v>
      </c>
      <c r="E43" s="15"/>
      <c r="F43" s="37">
        <f t="shared" si="1"/>
        <v>0</v>
      </c>
      <c r="G43" s="15"/>
      <c r="H43" s="37">
        <f t="shared" si="2"/>
        <v>0</v>
      </c>
      <c r="I43" s="15"/>
      <c r="J43" s="37">
        <f t="shared" si="3"/>
        <v>0</v>
      </c>
      <c r="K43" s="15"/>
      <c r="L43" s="38">
        <f t="shared" si="4"/>
        <v>0</v>
      </c>
    </row>
    <row r="44" spans="1:12" x14ac:dyDescent="0.25">
      <c r="A44" s="13" t="s">
        <v>43</v>
      </c>
      <c r="B44" s="14">
        <v>51750</v>
      </c>
      <c r="C44" s="15">
        <v>6</v>
      </c>
      <c r="D44" s="37">
        <f t="shared" si="0"/>
        <v>310500</v>
      </c>
      <c r="E44" s="15"/>
      <c r="F44" s="37">
        <f t="shared" si="1"/>
        <v>0</v>
      </c>
      <c r="G44" s="15"/>
      <c r="H44" s="37">
        <f t="shared" si="2"/>
        <v>0</v>
      </c>
      <c r="I44" s="15"/>
      <c r="J44" s="37">
        <f t="shared" si="3"/>
        <v>0</v>
      </c>
      <c r="K44" s="15"/>
      <c r="L44" s="38">
        <f t="shared" si="4"/>
        <v>0</v>
      </c>
    </row>
    <row r="45" spans="1:12" x14ac:dyDescent="0.25">
      <c r="A45" s="13" t="s">
        <v>44</v>
      </c>
      <c r="B45">
        <v>2875</v>
      </c>
      <c r="C45" s="15"/>
      <c r="D45" s="37">
        <f t="shared" si="0"/>
        <v>0</v>
      </c>
      <c r="E45" s="15"/>
      <c r="F45" s="37">
        <f t="shared" si="1"/>
        <v>0</v>
      </c>
      <c r="G45" s="15"/>
      <c r="H45" s="37">
        <f t="shared" si="2"/>
        <v>0</v>
      </c>
      <c r="I45" s="15">
        <v>2</v>
      </c>
      <c r="J45" s="37">
        <f t="shared" si="3"/>
        <v>5750</v>
      </c>
      <c r="K45" s="15"/>
      <c r="L45" s="38">
        <f t="shared" si="4"/>
        <v>0</v>
      </c>
    </row>
    <row r="46" spans="1:12" x14ac:dyDescent="0.25">
      <c r="A46" s="13" t="s">
        <v>45</v>
      </c>
      <c r="B46">
        <v>13800</v>
      </c>
      <c r="C46" s="15">
        <v>4</v>
      </c>
      <c r="D46" s="37">
        <f t="shared" si="0"/>
        <v>55200</v>
      </c>
      <c r="E46" s="15"/>
      <c r="F46" s="37">
        <f t="shared" si="1"/>
        <v>0</v>
      </c>
      <c r="G46" s="15"/>
      <c r="H46" s="37">
        <f t="shared" si="2"/>
        <v>0</v>
      </c>
      <c r="I46" s="15"/>
      <c r="J46" s="37">
        <f t="shared" si="3"/>
        <v>0</v>
      </c>
      <c r="K46" s="15"/>
      <c r="L46" s="38">
        <f t="shared" si="4"/>
        <v>0</v>
      </c>
    </row>
    <row r="47" spans="1:12" x14ac:dyDescent="0.25">
      <c r="A47" s="13" t="s">
        <v>46</v>
      </c>
      <c r="B47" s="17"/>
      <c r="C47" s="15"/>
      <c r="D47" s="37">
        <f t="shared" si="0"/>
        <v>0</v>
      </c>
      <c r="E47" s="15"/>
      <c r="F47" s="37">
        <f t="shared" si="1"/>
        <v>0</v>
      </c>
      <c r="G47" s="15"/>
      <c r="H47" s="37">
        <f t="shared" si="2"/>
        <v>0</v>
      </c>
      <c r="I47" s="15"/>
      <c r="J47" s="37">
        <f t="shared" si="3"/>
        <v>0</v>
      </c>
      <c r="K47" s="15"/>
      <c r="L47" s="38">
        <f t="shared" si="4"/>
        <v>0</v>
      </c>
    </row>
    <row r="48" spans="1:12" x14ac:dyDescent="0.25">
      <c r="A48" s="13" t="s">
        <v>47</v>
      </c>
      <c r="B48">
        <v>6900</v>
      </c>
      <c r="C48" s="15">
        <v>11</v>
      </c>
      <c r="D48" s="37">
        <f t="shared" si="0"/>
        <v>75900</v>
      </c>
      <c r="E48" s="15"/>
      <c r="F48" s="37">
        <f t="shared" si="1"/>
        <v>0</v>
      </c>
      <c r="G48" s="15"/>
      <c r="H48" s="37">
        <f t="shared" si="2"/>
        <v>0</v>
      </c>
      <c r="I48" s="15">
        <v>2</v>
      </c>
      <c r="J48" s="37">
        <f t="shared" si="3"/>
        <v>13800</v>
      </c>
      <c r="K48" s="15"/>
      <c r="L48" s="38">
        <f t="shared" si="4"/>
        <v>0</v>
      </c>
    </row>
    <row r="49" spans="1:12" x14ac:dyDescent="0.25">
      <c r="A49" s="13" t="s">
        <v>48</v>
      </c>
      <c r="B49">
        <v>7475</v>
      </c>
      <c r="C49" s="15">
        <v>1</v>
      </c>
      <c r="D49" s="37">
        <f t="shared" si="0"/>
        <v>7475</v>
      </c>
      <c r="E49" s="15"/>
      <c r="F49" s="37">
        <f t="shared" si="1"/>
        <v>0</v>
      </c>
      <c r="G49" s="15"/>
      <c r="H49" s="37">
        <f t="shared" si="2"/>
        <v>0</v>
      </c>
      <c r="I49" s="15"/>
      <c r="J49" s="37">
        <f t="shared" si="3"/>
        <v>0</v>
      </c>
      <c r="K49" s="15"/>
      <c r="L49" s="38">
        <f t="shared" si="4"/>
        <v>0</v>
      </c>
    </row>
    <row r="50" spans="1:12" x14ac:dyDescent="0.25">
      <c r="A50" s="13" t="s">
        <v>49</v>
      </c>
      <c r="B50">
        <v>7475</v>
      </c>
      <c r="C50" s="15">
        <v>11</v>
      </c>
      <c r="D50" s="37">
        <f t="shared" si="0"/>
        <v>82225</v>
      </c>
      <c r="E50" s="15"/>
      <c r="F50" s="37">
        <f t="shared" si="1"/>
        <v>0</v>
      </c>
      <c r="G50" s="15"/>
      <c r="H50" s="37">
        <f t="shared" si="2"/>
        <v>0</v>
      </c>
      <c r="I50" s="15">
        <v>2</v>
      </c>
      <c r="J50" s="37">
        <f t="shared" si="3"/>
        <v>14950</v>
      </c>
      <c r="K50" s="15"/>
      <c r="L50" s="38">
        <f t="shared" si="4"/>
        <v>0</v>
      </c>
    </row>
    <row r="51" spans="1:12" x14ac:dyDescent="0.25">
      <c r="A51" s="13" t="s">
        <v>50</v>
      </c>
      <c r="B51" s="17"/>
      <c r="C51" s="15"/>
      <c r="D51" s="37">
        <f t="shared" si="0"/>
        <v>0</v>
      </c>
      <c r="E51" s="15"/>
      <c r="F51" s="37">
        <f t="shared" si="1"/>
        <v>0</v>
      </c>
      <c r="G51" s="15"/>
      <c r="H51" s="37">
        <f t="shared" si="2"/>
        <v>0</v>
      </c>
      <c r="I51" s="15"/>
      <c r="J51" s="37">
        <f t="shared" si="3"/>
        <v>0</v>
      </c>
      <c r="K51" s="15"/>
      <c r="L51" s="38">
        <f t="shared" si="4"/>
        <v>0</v>
      </c>
    </row>
    <row r="52" spans="1:12" x14ac:dyDescent="0.25">
      <c r="A52" s="13" t="s">
        <v>51</v>
      </c>
      <c r="B52" s="11"/>
      <c r="C52" s="15"/>
      <c r="D52" s="37">
        <f t="shared" si="0"/>
        <v>0</v>
      </c>
      <c r="E52" s="15"/>
      <c r="F52" s="37">
        <f t="shared" si="1"/>
        <v>0</v>
      </c>
      <c r="G52" s="15"/>
      <c r="H52" s="37">
        <f t="shared" si="2"/>
        <v>0</v>
      </c>
      <c r="I52" s="15"/>
      <c r="J52" s="37">
        <f t="shared" si="3"/>
        <v>0</v>
      </c>
      <c r="K52" s="15"/>
      <c r="L52" s="38">
        <f t="shared" si="4"/>
        <v>0</v>
      </c>
    </row>
    <row r="53" spans="1:12" x14ac:dyDescent="0.25">
      <c r="A53" s="13" t="s">
        <v>52</v>
      </c>
      <c r="B53">
        <v>17250</v>
      </c>
      <c r="C53" s="15">
        <v>6</v>
      </c>
      <c r="D53" s="37">
        <f t="shared" si="0"/>
        <v>103500</v>
      </c>
      <c r="E53" s="15"/>
      <c r="F53" s="37">
        <f t="shared" si="1"/>
        <v>0</v>
      </c>
      <c r="G53" s="15"/>
      <c r="H53" s="37">
        <f t="shared" si="2"/>
        <v>0</v>
      </c>
      <c r="I53" s="15"/>
      <c r="J53" s="37">
        <f t="shared" si="3"/>
        <v>0</v>
      </c>
      <c r="K53" s="15"/>
      <c r="L53" s="38">
        <f t="shared" si="4"/>
        <v>0</v>
      </c>
    </row>
    <row r="54" spans="1:12" x14ac:dyDescent="0.25">
      <c r="A54" s="13" t="s">
        <v>53</v>
      </c>
      <c r="B54">
        <v>40250</v>
      </c>
      <c r="C54" s="15">
        <v>5</v>
      </c>
      <c r="D54" s="37">
        <f t="shared" si="0"/>
        <v>201250</v>
      </c>
      <c r="E54" s="15"/>
      <c r="F54" s="37">
        <f t="shared" si="1"/>
        <v>0</v>
      </c>
      <c r="G54" s="15"/>
      <c r="H54" s="37">
        <f t="shared" si="2"/>
        <v>0</v>
      </c>
      <c r="I54" s="15"/>
      <c r="J54" s="37">
        <f t="shared" si="3"/>
        <v>0</v>
      </c>
      <c r="K54" s="15"/>
      <c r="L54" s="38">
        <f t="shared" si="4"/>
        <v>0</v>
      </c>
    </row>
    <row r="55" spans="1:12" x14ac:dyDescent="0.25">
      <c r="A55" s="13" t="s">
        <v>101</v>
      </c>
      <c r="B55" s="11"/>
      <c r="C55" s="15"/>
      <c r="D55" s="37">
        <f t="shared" si="0"/>
        <v>0</v>
      </c>
      <c r="E55" s="15"/>
      <c r="F55" s="37">
        <f t="shared" si="1"/>
        <v>0</v>
      </c>
      <c r="G55" s="15"/>
      <c r="H55" s="37">
        <f t="shared" si="2"/>
        <v>0</v>
      </c>
      <c r="I55" s="15"/>
      <c r="J55" s="37">
        <f t="shared" si="3"/>
        <v>0</v>
      </c>
      <c r="K55" s="15"/>
      <c r="L55" s="38">
        <f t="shared" si="4"/>
        <v>0</v>
      </c>
    </row>
    <row r="56" spans="1:12" x14ac:dyDescent="0.25">
      <c r="A56" s="13" t="s">
        <v>102</v>
      </c>
      <c r="B56" s="11"/>
      <c r="C56" s="15"/>
      <c r="D56" s="37">
        <f t="shared" si="0"/>
        <v>0</v>
      </c>
      <c r="E56" s="15"/>
      <c r="F56" s="37">
        <f t="shared" si="1"/>
        <v>0</v>
      </c>
      <c r="G56" s="15"/>
      <c r="H56" s="37">
        <f t="shared" si="2"/>
        <v>0</v>
      </c>
      <c r="I56" s="15"/>
      <c r="J56" s="37">
        <f t="shared" si="3"/>
        <v>0</v>
      </c>
      <c r="K56" s="15"/>
      <c r="L56" s="38">
        <f t="shared" si="4"/>
        <v>0</v>
      </c>
    </row>
    <row r="57" spans="1:12" x14ac:dyDescent="0.25">
      <c r="A57" s="13" t="s">
        <v>103</v>
      </c>
      <c r="B57" s="11"/>
      <c r="C57" s="15"/>
      <c r="D57" s="37">
        <f t="shared" si="0"/>
        <v>0</v>
      </c>
      <c r="E57" s="15"/>
      <c r="F57" s="37">
        <f t="shared" si="1"/>
        <v>0</v>
      </c>
      <c r="G57" s="15"/>
      <c r="H57" s="37">
        <f t="shared" si="2"/>
        <v>0</v>
      </c>
      <c r="I57" s="15"/>
      <c r="J57" s="37">
        <f t="shared" si="3"/>
        <v>0</v>
      </c>
      <c r="K57" s="15"/>
      <c r="L57" s="38">
        <f t="shared" si="4"/>
        <v>0</v>
      </c>
    </row>
    <row r="58" spans="1:12" x14ac:dyDescent="0.25">
      <c r="A58" s="12" t="s">
        <v>104</v>
      </c>
      <c r="B58" s="14">
        <v>201250</v>
      </c>
      <c r="C58" s="19">
        <v>1</v>
      </c>
      <c r="D58" s="37">
        <f t="shared" si="0"/>
        <v>201250</v>
      </c>
      <c r="E58" s="20"/>
      <c r="F58" s="37">
        <f t="shared" si="1"/>
        <v>0</v>
      </c>
      <c r="G58" s="20"/>
      <c r="H58" s="37">
        <f t="shared" si="2"/>
        <v>0</v>
      </c>
      <c r="I58" s="20"/>
      <c r="J58" s="37">
        <f t="shared" si="3"/>
        <v>0</v>
      </c>
      <c r="K58" s="20"/>
      <c r="L58" s="38">
        <f t="shared" si="4"/>
        <v>0</v>
      </c>
    </row>
    <row r="59" spans="1:12" x14ac:dyDescent="0.25">
      <c r="A59" s="12" t="s">
        <v>105</v>
      </c>
      <c r="B59" s="14">
        <v>34500</v>
      </c>
      <c r="C59" s="19">
        <v>10</v>
      </c>
      <c r="D59" s="37">
        <f t="shared" si="0"/>
        <v>345000</v>
      </c>
      <c r="E59" s="19"/>
      <c r="F59" s="37">
        <f t="shared" si="1"/>
        <v>0</v>
      </c>
      <c r="G59" s="19"/>
      <c r="H59" s="37">
        <f t="shared" si="2"/>
        <v>0</v>
      </c>
      <c r="I59" s="19"/>
      <c r="J59" s="37">
        <f t="shared" si="3"/>
        <v>0</v>
      </c>
      <c r="K59" s="19"/>
      <c r="L59" s="38">
        <f t="shared" si="4"/>
        <v>0</v>
      </c>
    </row>
    <row r="60" spans="1:12" x14ac:dyDescent="0.25">
      <c r="A60" s="39"/>
      <c r="B60" s="22"/>
      <c r="C60" s="23"/>
      <c r="D60" s="24">
        <f>SUM(D5:D59)</f>
        <v>3872392.5</v>
      </c>
      <c r="E60" s="24"/>
      <c r="F60" s="24">
        <f t="shared" ref="F60:L60" si="5">SUM(F5:F59)</f>
        <v>277725</v>
      </c>
      <c r="G60" s="24"/>
      <c r="H60" s="24">
        <f t="shared" si="5"/>
        <v>380675</v>
      </c>
      <c r="I60" s="24"/>
      <c r="J60" s="24">
        <f t="shared" si="5"/>
        <v>83663.5</v>
      </c>
      <c r="K60" s="24">
        <f t="shared" si="5"/>
        <v>0</v>
      </c>
      <c r="L60" s="24">
        <f t="shared" si="5"/>
        <v>0</v>
      </c>
    </row>
    <row r="61" spans="1:12" x14ac:dyDescent="0.25">
      <c r="A61" s="25"/>
      <c r="B61" s="26"/>
      <c r="C61" s="27"/>
      <c r="D61" s="28"/>
      <c r="E61" s="27"/>
      <c r="F61" s="28"/>
      <c r="G61" s="27"/>
      <c r="H61" s="28"/>
      <c r="I61" s="27"/>
      <c r="J61" s="28"/>
      <c r="K61" s="27"/>
      <c r="L61" s="29"/>
    </row>
    <row r="62" spans="1:12" x14ac:dyDescent="0.25">
      <c r="A62" s="13" t="s">
        <v>54</v>
      </c>
      <c r="B62" s="14">
        <v>43125</v>
      </c>
      <c r="C62" s="15">
        <v>60</v>
      </c>
      <c r="D62" s="37">
        <f t="shared" si="0"/>
        <v>2587500</v>
      </c>
      <c r="E62" s="15">
        <v>64</v>
      </c>
      <c r="F62" s="37">
        <f t="shared" si="1"/>
        <v>2760000</v>
      </c>
      <c r="G62" s="15">
        <v>2</v>
      </c>
      <c r="H62" s="37">
        <f t="shared" si="2"/>
        <v>86250</v>
      </c>
      <c r="I62" s="15">
        <v>5</v>
      </c>
      <c r="J62" s="37">
        <f t="shared" si="3"/>
        <v>215625</v>
      </c>
      <c r="K62" s="15"/>
      <c r="L62" s="38">
        <f t="shared" si="4"/>
        <v>0</v>
      </c>
    </row>
    <row r="63" spans="1:12" x14ac:dyDescent="0.25">
      <c r="A63" s="13" t="s">
        <v>55</v>
      </c>
      <c r="B63" s="11"/>
      <c r="C63" s="15"/>
      <c r="D63" s="37">
        <f t="shared" si="0"/>
        <v>0</v>
      </c>
      <c r="E63" s="15"/>
      <c r="F63" s="37">
        <f t="shared" si="1"/>
        <v>0</v>
      </c>
      <c r="G63" s="15"/>
      <c r="H63" s="37">
        <f t="shared" si="2"/>
        <v>0</v>
      </c>
      <c r="I63" s="15"/>
      <c r="J63" s="37">
        <f t="shared" si="3"/>
        <v>0</v>
      </c>
      <c r="K63" s="15"/>
      <c r="L63" s="38">
        <f t="shared" si="4"/>
        <v>0</v>
      </c>
    </row>
    <row r="64" spans="1:12" x14ac:dyDescent="0.25">
      <c r="A64" s="13" t="s">
        <v>56</v>
      </c>
      <c r="B64" s="14">
        <v>69000</v>
      </c>
      <c r="C64" s="15">
        <v>2</v>
      </c>
      <c r="D64" s="37">
        <f t="shared" si="0"/>
        <v>138000</v>
      </c>
      <c r="E64" s="15"/>
      <c r="F64" s="37">
        <f t="shared" si="1"/>
        <v>0</v>
      </c>
      <c r="G64" s="15"/>
      <c r="H64" s="37">
        <f t="shared" si="2"/>
        <v>0</v>
      </c>
      <c r="I64" s="15"/>
      <c r="J64" s="37">
        <f t="shared" si="3"/>
        <v>0</v>
      </c>
      <c r="K64" s="15"/>
      <c r="L64" s="38">
        <f t="shared" si="4"/>
        <v>0</v>
      </c>
    </row>
    <row r="65" spans="1:12" x14ac:dyDescent="0.25">
      <c r="A65" s="13" t="s">
        <v>57</v>
      </c>
      <c r="B65" s="14">
        <v>69000</v>
      </c>
      <c r="C65" s="15">
        <v>3</v>
      </c>
      <c r="D65" s="37">
        <f t="shared" si="0"/>
        <v>207000</v>
      </c>
      <c r="E65" s="15"/>
      <c r="F65" s="37">
        <f t="shared" si="1"/>
        <v>0</v>
      </c>
      <c r="G65" s="15"/>
      <c r="H65" s="37">
        <f t="shared" si="2"/>
        <v>0</v>
      </c>
      <c r="I65" s="15"/>
      <c r="J65" s="37">
        <f t="shared" si="3"/>
        <v>0</v>
      </c>
      <c r="K65" s="15"/>
      <c r="L65" s="38">
        <f t="shared" si="4"/>
        <v>0</v>
      </c>
    </row>
    <row r="66" spans="1:12" x14ac:dyDescent="0.25">
      <c r="A66" s="13" t="s">
        <v>58</v>
      </c>
      <c r="B66" s="11"/>
      <c r="C66" s="15"/>
      <c r="D66" s="37">
        <f t="shared" si="0"/>
        <v>0</v>
      </c>
      <c r="E66" s="15"/>
      <c r="F66" s="37">
        <f t="shared" si="1"/>
        <v>0</v>
      </c>
      <c r="G66" s="15"/>
      <c r="H66" s="37">
        <f t="shared" si="2"/>
        <v>0</v>
      </c>
      <c r="I66" s="15"/>
      <c r="J66" s="37">
        <f t="shared" si="3"/>
        <v>0</v>
      </c>
      <c r="K66" s="15"/>
      <c r="L66" s="38">
        <f t="shared" si="4"/>
        <v>0</v>
      </c>
    </row>
    <row r="67" spans="1:12" x14ac:dyDescent="0.25">
      <c r="A67" s="30" t="s">
        <v>59</v>
      </c>
      <c r="B67" s="17"/>
      <c r="C67" s="15"/>
      <c r="D67" s="37">
        <f t="shared" si="0"/>
        <v>0</v>
      </c>
      <c r="E67" s="15"/>
      <c r="F67" s="37">
        <f t="shared" si="1"/>
        <v>0</v>
      </c>
      <c r="G67" s="15"/>
      <c r="H67" s="37">
        <f t="shared" si="2"/>
        <v>0</v>
      </c>
      <c r="I67" s="15"/>
      <c r="J67" s="37">
        <f t="shared" si="3"/>
        <v>0</v>
      </c>
      <c r="K67" s="15"/>
      <c r="L67" s="38">
        <f t="shared" si="4"/>
        <v>0</v>
      </c>
    </row>
    <row r="68" spans="1:12" x14ac:dyDescent="0.25">
      <c r="A68" s="30" t="s">
        <v>60</v>
      </c>
      <c r="B68" s="14">
        <v>345000</v>
      </c>
      <c r="C68" s="15">
        <v>3</v>
      </c>
      <c r="D68" s="37">
        <f t="shared" si="0"/>
        <v>1035000</v>
      </c>
      <c r="E68" s="15"/>
      <c r="F68" s="37">
        <f t="shared" si="1"/>
        <v>0</v>
      </c>
      <c r="G68" s="15"/>
      <c r="H68" s="37">
        <f t="shared" si="2"/>
        <v>0</v>
      </c>
      <c r="I68" s="15"/>
      <c r="J68" s="37">
        <f t="shared" si="3"/>
        <v>0</v>
      </c>
      <c r="K68" s="15"/>
      <c r="L68" s="38">
        <f t="shared" si="4"/>
        <v>0</v>
      </c>
    </row>
    <row r="69" spans="1:12" x14ac:dyDescent="0.25">
      <c r="A69" s="30" t="s">
        <v>61</v>
      </c>
      <c r="B69" s="14">
        <v>322000</v>
      </c>
      <c r="C69" s="15"/>
      <c r="D69" s="37">
        <f t="shared" si="0"/>
        <v>0</v>
      </c>
      <c r="E69" s="15">
        <v>10</v>
      </c>
      <c r="F69" s="37">
        <f t="shared" si="1"/>
        <v>3220000</v>
      </c>
      <c r="G69" s="15"/>
      <c r="H69" s="37">
        <f t="shared" si="2"/>
        <v>0</v>
      </c>
      <c r="I69" s="15"/>
      <c r="J69" s="37">
        <f t="shared" si="3"/>
        <v>0</v>
      </c>
      <c r="K69" s="15"/>
      <c r="L69" s="38">
        <f t="shared" si="4"/>
        <v>0</v>
      </c>
    </row>
    <row r="70" spans="1:12" x14ac:dyDescent="0.25">
      <c r="A70" s="30" t="s">
        <v>62</v>
      </c>
      <c r="B70" s="17"/>
      <c r="C70" s="15"/>
      <c r="D70" s="37">
        <f t="shared" ref="D70:D79" si="6">C70*B70</f>
        <v>0</v>
      </c>
      <c r="E70" s="15"/>
      <c r="F70" s="37">
        <f t="shared" ref="F70:F79" si="7">E70*B70</f>
        <v>0</v>
      </c>
      <c r="G70" s="15"/>
      <c r="H70" s="37">
        <f t="shared" ref="H70:H79" si="8">G70*B70</f>
        <v>0</v>
      </c>
      <c r="I70" s="15"/>
      <c r="J70" s="37">
        <f t="shared" ref="J70:J79" si="9">I70*B70</f>
        <v>0</v>
      </c>
      <c r="K70" s="15"/>
      <c r="L70" s="38">
        <f t="shared" ref="L70:L79" si="10">K70*B70</f>
        <v>0</v>
      </c>
    </row>
    <row r="71" spans="1:12" x14ac:dyDescent="0.25">
      <c r="A71" s="30" t="s">
        <v>63</v>
      </c>
      <c r="B71" s="17"/>
      <c r="C71" s="15"/>
      <c r="D71" s="37">
        <f t="shared" si="6"/>
        <v>0</v>
      </c>
      <c r="E71" s="15"/>
      <c r="F71" s="37">
        <f t="shared" si="7"/>
        <v>0</v>
      </c>
      <c r="G71" s="15"/>
      <c r="H71" s="37">
        <f t="shared" si="8"/>
        <v>0</v>
      </c>
      <c r="I71" s="15"/>
      <c r="J71" s="37">
        <f t="shared" si="9"/>
        <v>0</v>
      </c>
      <c r="K71" s="15"/>
      <c r="L71" s="38">
        <f t="shared" si="10"/>
        <v>0</v>
      </c>
    </row>
    <row r="72" spans="1:12" x14ac:dyDescent="0.25">
      <c r="A72" s="30" t="s">
        <v>64</v>
      </c>
      <c r="B72" s="14">
        <v>362250</v>
      </c>
      <c r="C72" s="15">
        <v>5</v>
      </c>
      <c r="D72" s="37">
        <f t="shared" si="6"/>
        <v>1811250</v>
      </c>
      <c r="E72" s="15"/>
      <c r="F72" s="37">
        <f t="shared" si="7"/>
        <v>0</v>
      </c>
      <c r="G72" s="15"/>
      <c r="H72" s="37">
        <f t="shared" si="8"/>
        <v>0</v>
      </c>
      <c r="I72" s="15"/>
      <c r="J72" s="37">
        <f t="shared" si="9"/>
        <v>0</v>
      </c>
      <c r="K72" s="15"/>
      <c r="L72" s="38">
        <f t="shared" si="10"/>
        <v>0</v>
      </c>
    </row>
    <row r="73" spans="1:12" x14ac:dyDescent="0.25">
      <c r="A73" s="13" t="s">
        <v>65</v>
      </c>
      <c r="B73" s="14">
        <v>11500</v>
      </c>
      <c r="C73" s="15">
        <v>36</v>
      </c>
      <c r="D73" s="37">
        <f t="shared" si="6"/>
        <v>414000</v>
      </c>
      <c r="E73" s="15">
        <v>13</v>
      </c>
      <c r="F73" s="37">
        <f t="shared" si="7"/>
        <v>149500</v>
      </c>
      <c r="G73" s="15"/>
      <c r="H73" s="37">
        <f t="shared" si="8"/>
        <v>0</v>
      </c>
      <c r="I73" s="15">
        <v>10</v>
      </c>
      <c r="J73" s="37">
        <f t="shared" si="9"/>
        <v>115000</v>
      </c>
      <c r="K73" s="15"/>
      <c r="L73" s="38">
        <f t="shared" si="10"/>
        <v>0</v>
      </c>
    </row>
    <row r="74" spans="1:12" x14ac:dyDescent="0.25">
      <c r="A74" s="13" t="s">
        <v>66</v>
      </c>
      <c r="B74" s="14">
        <v>11500</v>
      </c>
      <c r="C74" s="15">
        <v>36</v>
      </c>
      <c r="D74" s="37">
        <f t="shared" si="6"/>
        <v>414000</v>
      </c>
      <c r="E74" s="15">
        <v>13</v>
      </c>
      <c r="F74" s="37">
        <f t="shared" si="7"/>
        <v>149500</v>
      </c>
      <c r="G74" s="15"/>
      <c r="H74" s="37">
        <f t="shared" si="8"/>
        <v>0</v>
      </c>
      <c r="I74" s="15">
        <v>5</v>
      </c>
      <c r="J74" s="37">
        <f t="shared" si="9"/>
        <v>57500</v>
      </c>
      <c r="K74" s="15"/>
      <c r="L74" s="38">
        <f t="shared" si="10"/>
        <v>0</v>
      </c>
    </row>
    <row r="75" spans="1:12" x14ac:dyDescent="0.25">
      <c r="A75" s="31" t="s">
        <v>67</v>
      </c>
      <c r="B75" s="14">
        <v>115000</v>
      </c>
      <c r="C75" s="15">
        <v>5</v>
      </c>
      <c r="D75" s="37">
        <f t="shared" si="6"/>
        <v>575000</v>
      </c>
      <c r="E75" s="15"/>
      <c r="F75" s="37">
        <f t="shared" si="7"/>
        <v>0</v>
      </c>
      <c r="G75" s="15"/>
      <c r="H75" s="37">
        <f t="shared" si="8"/>
        <v>0</v>
      </c>
      <c r="I75" s="15"/>
      <c r="J75" s="37">
        <f t="shared" si="9"/>
        <v>0</v>
      </c>
      <c r="K75" s="15"/>
      <c r="L75" s="38">
        <f t="shared" si="10"/>
        <v>0</v>
      </c>
    </row>
    <row r="76" spans="1:12" x14ac:dyDescent="0.25">
      <c r="A76" s="31" t="s">
        <v>68</v>
      </c>
      <c r="B76" s="11"/>
      <c r="C76" s="15"/>
      <c r="D76" s="37">
        <f t="shared" si="6"/>
        <v>0</v>
      </c>
      <c r="E76" s="15"/>
      <c r="F76" s="37">
        <f t="shared" si="7"/>
        <v>0</v>
      </c>
      <c r="G76" s="15"/>
      <c r="H76" s="37">
        <f t="shared" si="8"/>
        <v>0</v>
      </c>
      <c r="I76" s="15"/>
      <c r="J76" s="37">
        <f t="shared" si="9"/>
        <v>0</v>
      </c>
      <c r="K76" s="15"/>
      <c r="L76" s="38">
        <f t="shared" si="10"/>
        <v>0</v>
      </c>
    </row>
    <row r="77" spans="1:12" x14ac:dyDescent="0.25">
      <c r="A77" s="34"/>
      <c r="B77" s="35"/>
      <c r="C77" s="27"/>
      <c r="D77" s="24">
        <f>SUM(D62:D76)</f>
        <v>7181750</v>
      </c>
      <c r="E77" s="24"/>
      <c r="F77" s="24">
        <f t="shared" ref="F77:L77" si="11">SUM(F62:F76)</f>
        <v>6279000</v>
      </c>
      <c r="G77" s="24"/>
      <c r="H77" s="24">
        <f t="shared" si="11"/>
        <v>86250</v>
      </c>
      <c r="I77" s="24"/>
      <c r="J77" s="24">
        <f t="shared" si="11"/>
        <v>388125</v>
      </c>
      <c r="K77" s="24">
        <f t="shared" si="11"/>
        <v>0</v>
      </c>
      <c r="L77" s="24">
        <f t="shared" si="11"/>
        <v>0</v>
      </c>
    </row>
    <row r="78" spans="1:12" x14ac:dyDescent="0.25">
      <c r="A78" s="34"/>
      <c r="B78" s="35"/>
      <c r="C78" s="27"/>
      <c r="D78" s="28"/>
      <c r="E78" s="27"/>
      <c r="F78" s="28"/>
      <c r="G78" s="27"/>
      <c r="H78" s="28"/>
      <c r="I78" s="27"/>
      <c r="J78" s="28"/>
      <c r="K78" s="27"/>
      <c r="L78" s="29"/>
    </row>
    <row r="79" spans="1:12" x14ac:dyDescent="0.25">
      <c r="A79" s="36" t="s">
        <v>69</v>
      </c>
      <c r="B79" s="14">
        <v>11500</v>
      </c>
      <c r="C79" s="15">
        <v>77</v>
      </c>
      <c r="D79" s="37">
        <f t="shared" si="6"/>
        <v>885500</v>
      </c>
      <c r="E79" s="37">
        <v>100</v>
      </c>
      <c r="F79" s="37">
        <f t="shared" si="7"/>
        <v>1150000</v>
      </c>
      <c r="G79" s="15">
        <v>30</v>
      </c>
      <c r="H79" s="37">
        <f t="shared" si="8"/>
        <v>345000</v>
      </c>
      <c r="I79" s="37">
        <v>5</v>
      </c>
      <c r="J79" s="37">
        <f t="shared" si="9"/>
        <v>57500</v>
      </c>
      <c r="K79" s="15"/>
      <c r="L79" s="38">
        <f t="shared" si="10"/>
        <v>0</v>
      </c>
    </row>
  </sheetData>
  <mergeCells count="9">
    <mergeCell ref="A1:L1"/>
    <mergeCell ref="A3:A4"/>
    <mergeCell ref="B3:B4"/>
    <mergeCell ref="C3:L3"/>
    <mergeCell ref="C4:D4"/>
    <mergeCell ref="E4:F4"/>
    <mergeCell ref="G4:H4"/>
    <mergeCell ref="I4:J4"/>
    <mergeCell ref="K4:L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0"/>
  <sheetViews>
    <sheetView topLeftCell="A64" workbookViewId="0">
      <selection activeCell="C80" sqref="C80"/>
    </sheetView>
  </sheetViews>
  <sheetFormatPr defaultRowHeight="15" x14ac:dyDescent="0.25"/>
  <cols>
    <col min="1" max="1" width="34.28515625" bestFit="1" customWidth="1"/>
    <col min="4" max="4" width="11.140625" bestFit="1" customWidth="1"/>
    <col min="6" max="6" width="11.140625" bestFit="1" customWidth="1"/>
  </cols>
  <sheetData>
    <row r="1" spans="1:12" x14ac:dyDescent="0.25">
      <c r="A1" s="239" t="s">
        <v>111</v>
      </c>
      <c r="B1" s="239"/>
      <c r="C1" s="239"/>
      <c r="D1" s="239"/>
      <c r="E1" s="239"/>
      <c r="F1" s="239"/>
      <c r="G1" s="239"/>
      <c r="H1" s="239"/>
      <c r="I1" s="239"/>
      <c r="J1" s="239"/>
      <c r="K1" s="239"/>
      <c r="L1" s="239"/>
    </row>
    <row r="3" spans="1:12" x14ac:dyDescent="0.25">
      <c r="A3" s="240" t="s">
        <v>96</v>
      </c>
      <c r="B3" s="241" t="s">
        <v>97</v>
      </c>
      <c r="C3" s="241" t="s">
        <v>98</v>
      </c>
      <c r="D3" s="241"/>
      <c r="E3" s="241"/>
      <c r="F3" s="241"/>
      <c r="G3" s="241"/>
      <c r="H3" s="241"/>
      <c r="I3" s="241"/>
      <c r="J3" s="241"/>
      <c r="K3" s="241"/>
      <c r="L3" s="241"/>
    </row>
    <row r="4" spans="1:12" x14ac:dyDescent="0.25">
      <c r="A4" s="240"/>
      <c r="B4" s="241"/>
      <c r="C4" s="242" t="s">
        <v>1</v>
      </c>
      <c r="D4" s="242"/>
      <c r="E4" s="243" t="s">
        <v>2</v>
      </c>
      <c r="F4" s="243"/>
      <c r="G4" s="244" t="s">
        <v>93</v>
      </c>
      <c r="H4" s="244"/>
      <c r="I4" s="245" t="s">
        <v>3</v>
      </c>
      <c r="J4" s="245"/>
      <c r="K4" s="246" t="s">
        <v>95</v>
      </c>
      <c r="L4" s="246"/>
    </row>
    <row r="5" spans="1:12" x14ac:dyDescent="0.25">
      <c r="A5" s="13" t="s">
        <v>4</v>
      </c>
      <c r="B5" s="16">
        <v>40250</v>
      </c>
      <c r="C5" s="15">
        <v>2</v>
      </c>
      <c r="D5" s="37">
        <f>C5*B5</f>
        <v>80500</v>
      </c>
      <c r="E5" s="15"/>
      <c r="F5" s="37">
        <f>E5*B5</f>
        <v>0</v>
      </c>
      <c r="G5" s="15"/>
      <c r="H5" s="37">
        <f>G5*B5</f>
        <v>0</v>
      </c>
      <c r="I5" s="15"/>
      <c r="J5" s="37">
        <f>I5*B6</f>
        <v>0</v>
      </c>
      <c r="K5" s="15"/>
      <c r="L5" s="38">
        <f>K5*B5</f>
        <v>0</v>
      </c>
    </row>
    <row r="6" spans="1:12" x14ac:dyDescent="0.25">
      <c r="A6" s="13" t="s">
        <v>5</v>
      </c>
      <c r="B6" s="14"/>
      <c r="C6" s="15"/>
      <c r="D6" s="37">
        <f t="shared" ref="D6:D69" si="0">C6*B6</f>
        <v>0</v>
      </c>
      <c r="E6" s="15"/>
      <c r="F6" s="37">
        <f t="shared" ref="F6:F69" si="1">E6*B6</f>
        <v>0</v>
      </c>
      <c r="G6" s="15"/>
      <c r="H6" s="37">
        <f t="shared" ref="H6:H69" si="2">G6*B6</f>
        <v>0</v>
      </c>
      <c r="I6" s="15"/>
      <c r="J6" s="37">
        <f t="shared" ref="J6:J69" si="3">I6*B7</f>
        <v>0</v>
      </c>
      <c r="K6" s="15"/>
      <c r="L6" s="38">
        <f t="shared" ref="L6:L69" si="4">K6*B6</f>
        <v>0</v>
      </c>
    </row>
    <row r="7" spans="1:12" x14ac:dyDescent="0.25">
      <c r="A7" s="13" t="s">
        <v>6</v>
      </c>
      <c r="B7" s="14"/>
      <c r="C7" s="15"/>
      <c r="D7" s="37">
        <f t="shared" si="0"/>
        <v>0</v>
      </c>
      <c r="E7" s="15"/>
      <c r="F7" s="37">
        <f t="shared" si="1"/>
        <v>0</v>
      </c>
      <c r="G7" s="15"/>
      <c r="H7" s="37">
        <f t="shared" si="2"/>
        <v>0</v>
      </c>
      <c r="I7" s="15"/>
      <c r="J7" s="37">
        <f t="shared" si="3"/>
        <v>0</v>
      </c>
      <c r="K7" s="15"/>
      <c r="L7" s="38">
        <f t="shared" si="4"/>
        <v>0</v>
      </c>
    </row>
    <row r="8" spans="1:12" x14ac:dyDescent="0.25">
      <c r="A8" s="13" t="s">
        <v>7</v>
      </c>
      <c r="B8" s="14"/>
      <c r="C8" s="15"/>
      <c r="D8" s="37">
        <f t="shared" si="0"/>
        <v>0</v>
      </c>
      <c r="E8" s="15"/>
      <c r="F8" s="37">
        <f t="shared" si="1"/>
        <v>0</v>
      </c>
      <c r="G8" s="15"/>
      <c r="H8" s="37">
        <f t="shared" si="2"/>
        <v>0</v>
      </c>
      <c r="I8" s="15"/>
      <c r="J8" s="37">
        <f t="shared" si="3"/>
        <v>0</v>
      </c>
      <c r="K8" s="15"/>
      <c r="L8" s="38">
        <f t="shared" si="4"/>
        <v>0</v>
      </c>
    </row>
    <row r="9" spans="1:12" x14ac:dyDescent="0.25">
      <c r="A9" s="13" t="s">
        <v>8</v>
      </c>
      <c r="B9" s="14"/>
      <c r="C9" s="15"/>
      <c r="D9" s="37">
        <f t="shared" si="0"/>
        <v>0</v>
      </c>
      <c r="E9" s="15"/>
      <c r="F9" s="37">
        <f t="shared" si="1"/>
        <v>0</v>
      </c>
      <c r="G9" s="15"/>
      <c r="H9" s="37">
        <f t="shared" si="2"/>
        <v>0</v>
      </c>
      <c r="I9" s="15"/>
      <c r="J9" s="37">
        <f t="shared" si="3"/>
        <v>0</v>
      </c>
      <c r="K9" s="15"/>
      <c r="L9" s="38">
        <f t="shared" si="4"/>
        <v>0</v>
      </c>
    </row>
    <row r="10" spans="1:12" x14ac:dyDescent="0.25">
      <c r="A10" s="13" t="s">
        <v>9</v>
      </c>
      <c r="B10" s="14"/>
      <c r="C10" s="15"/>
      <c r="D10" s="37">
        <f t="shared" si="0"/>
        <v>0</v>
      </c>
      <c r="E10" s="15"/>
      <c r="F10" s="37">
        <f t="shared" si="1"/>
        <v>0</v>
      </c>
      <c r="G10" s="15"/>
      <c r="H10" s="37">
        <f t="shared" si="2"/>
        <v>0</v>
      </c>
      <c r="I10" s="15"/>
      <c r="J10" s="37">
        <f t="shared" si="3"/>
        <v>0</v>
      </c>
      <c r="K10" s="15"/>
      <c r="L10" s="38">
        <f t="shared" si="4"/>
        <v>0</v>
      </c>
    </row>
    <row r="11" spans="1:12" x14ac:dyDescent="0.25">
      <c r="A11" s="13" t="s">
        <v>10</v>
      </c>
      <c r="B11" s="16">
        <v>6900</v>
      </c>
      <c r="C11" s="15">
        <v>2</v>
      </c>
      <c r="D11" s="37">
        <f t="shared" si="0"/>
        <v>13800</v>
      </c>
      <c r="E11" s="15"/>
      <c r="F11" s="37">
        <f t="shared" si="1"/>
        <v>0</v>
      </c>
      <c r="G11" s="15"/>
      <c r="H11" s="37">
        <f t="shared" si="2"/>
        <v>0</v>
      </c>
      <c r="I11" s="15"/>
      <c r="J11" s="37">
        <f t="shared" si="3"/>
        <v>0</v>
      </c>
      <c r="K11" s="15"/>
      <c r="L11" s="38">
        <f t="shared" si="4"/>
        <v>0</v>
      </c>
    </row>
    <row r="12" spans="1:12" x14ac:dyDescent="0.25">
      <c r="A12" s="13" t="s">
        <v>11</v>
      </c>
      <c r="B12" s="14"/>
      <c r="C12" s="15"/>
      <c r="D12" s="37">
        <f t="shared" si="0"/>
        <v>0</v>
      </c>
      <c r="E12" s="15"/>
      <c r="F12" s="37">
        <f t="shared" si="1"/>
        <v>0</v>
      </c>
      <c r="G12" s="15"/>
      <c r="H12" s="37">
        <f t="shared" si="2"/>
        <v>0</v>
      </c>
      <c r="I12" s="15"/>
      <c r="J12" s="37">
        <f t="shared" si="3"/>
        <v>0</v>
      </c>
      <c r="K12" s="15"/>
      <c r="L12" s="38">
        <f t="shared" si="4"/>
        <v>0</v>
      </c>
    </row>
    <row r="13" spans="1:12" x14ac:dyDescent="0.25">
      <c r="A13" s="13" t="s">
        <v>12</v>
      </c>
      <c r="B13" s="14"/>
      <c r="C13" s="15"/>
      <c r="D13" s="37">
        <f t="shared" si="0"/>
        <v>0</v>
      </c>
      <c r="E13" s="15"/>
      <c r="F13" s="37">
        <f t="shared" si="1"/>
        <v>0</v>
      </c>
      <c r="G13" s="15"/>
      <c r="H13" s="37">
        <f t="shared" si="2"/>
        <v>0</v>
      </c>
      <c r="I13" s="15"/>
      <c r="J13" s="37">
        <f t="shared" si="3"/>
        <v>0</v>
      </c>
      <c r="K13" s="15"/>
      <c r="L13" s="38">
        <f t="shared" si="4"/>
        <v>0</v>
      </c>
    </row>
    <row r="14" spans="1:12" x14ac:dyDescent="0.25">
      <c r="A14" s="13" t="s">
        <v>13</v>
      </c>
      <c r="B14" s="16">
        <v>28750</v>
      </c>
      <c r="C14" s="15">
        <v>12</v>
      </c>
      <c r="D14" s="37">
        <f t="shared" si="0"/>
        <v>345000</v>
      </c>
      <c r="E14" s="15">
        <v>5</v>
      </c>
      <c r="F14" s="37">
        <f t="shared" si="1"/>
        <v>143750</v>
      </c>
      <c r="G14" s="15"/>
      <c r="H14" s="37">
        <f t="shared" si="2"/>
        <v>0</v>
      </c>
      <c r="I14" s="15"/>
      <c r="J14" s="37">
        <f t="shared" si="3"/>
        <v>0</v>
      </c>
      <c r="K14" s="15"/>
      <c r="L14" s="38">
        <f t="shared" si="4"/>
        <v>0</v>
      </c>
    </row>
    <row r="15" spans="1:12" x14ac:dyDescent="0.25">
      <c r="A15" s="13" t="s">
        <v>14</v>
      </c>
      <c r="B15" s="14"/>
      <c r="C15" s="15"/>
      <c r="D15" s="37">
        <f t="shared" si="0"/>
        <v>0</v>
      </c>
      <c r="E15" s="15"/>
      <c r="F15" s="37">
        <f t="shared" si="1"/>
        <v>0</v>
      </c>
      <c r="G15" s="15"/>
      <c r="H15" s="37">
        <f t="shared" si="2"/>
        <v>0</v>
      </c>
      <c r="I15" s="15"/>
      <c r="J15" s="37">
        <f t="shared" si="3"/>
        <v>0</v>
      </c>
      <c r="K15" s="15"/>
      <c r="L15" s="38">
        <f t="shared" si="4"/>
        <v>0</v>
      </c>
    </row>
    <row r="16" spans="1:12" x14ac:dyDescent="0.25">
      <c r="A16" s="13" t="s">
        <v>15</v>
      </c>
      <c r="B16" s="11"/>
      <c r="C16" s="15"/>
      <c r="D16" s="37">
        <f t="shared" si="0"/>
        <v>0</v>
      </c>
      <c r="E16" s="15"/>
      <c r="F16" s="37">
        <f t="shared" si="1"/>
        <v>0</v>
      </c>
      <c r="G16" s="15"/>
      <c r="H16" s="37">
        <f t="shared" si="2"/>
        <v>0</v>
      </c>
      <c r="I16" s="15"/>
      <c r="J16" s="37">
        <f t="shared" si="3"/>
        <v>0</v>
      </c>
      <c r="K16" s="15"/>
      <c r="L16" s="38">
        <f t="shared" si="4"/>
        <v>0</v>
      </c>
    </row>
    <row r="17" spans="1:12" x14ac:dyDescent="0.25">
      <c r="A17" s="13" t="s">
        <v>16</v>
      </c>
      <c r="B17" s="11"/>
      <c r="C17" s="15"/>
      <c r="D17" s="37">
        <f t="shared" si="0"/>
        <v>0</v>
      </c>
      <c r="E17" s="15"/>
      <c r="F17" s="37">
        <f t="shared" si="1"/>
        <v>0</v>
      </c>
      <c r="G17" s="15"/>
      <c r="H17" s="37">
        <f t="shared" si="2"/>
        <v>0</v>
      </c>
      <c r="I17" s="15"/>
      <c r="J17" s="37">
        <f t="shared" si="3"/>
        <v>0</v>
      </c>
      <c r="K17" s="15"/>
      <c r="L17" s="38">
        <f t="shared" si="4"/>
        <v>0</v>
      </c>
    </row>
    <row r="18" spans="1:12" x14ac:dyDescent="0.25">
      <c r="A18" s="13" t="s">
        <v>17</v>
      </c>
      <c r="B18" s="16">
        <v>3450</v>
      </c>
      <c r="C18" s="15">
        <v>12</v>
      </c>
      <c r="D18" s="37">
        <f t="shared" si="0"/>
        <v>41400</v>
      </c>
      <c r="E18" s="15"/>
      <c r="F18" s="37">
        <f t="shared" si="1"/>
        <v>0</v>
      </c>
      <c r="G18" s="15"/>
      <c r="H18" s="37">
        <f t="shared" si="2"/>
        <v>0</v>
      </c>
      <c r="I18" s="15"/>
      <c r="J18" s="37">
        <f t="shared" si="3"/>
        <v>0</v>
      </c>
      <c r="K18" s="15"/>
      <c r="L18" s="38">
        <f t="shared" si="4"/>
        <v>0</v>
      </c>
    </row>
    <row r="19" spans="1:12" x14ac:dyDescent="0.25">
      <c r="A19" s="13" t="s">
        <v>18</v>
      </c>
      <c r="B19" s="17"/>
      <c r="C19" s="15"/>
      <c r="D19" s="37">
        <f t="shared" si="0"/>
        <v>0</v>
      </c>
      <c r="E19" s="15"/>
      <c r="F19" s="37">
        <f t="shared" si="1"/>
        <v>0</v>
      </c>
      <c r="G19" s="15"/>
      <c r="H19" s="37">
        <f t="shared" si="2"/>
        <v>0</v>
      </c>
      <c r="I19" s="15"/>
      <c r="J19" s="37">
        <f t="shared" si="3"/>
        <v>0</v>
      </c>
      <c r="K19" s="15"/>
      <c r="L19" s="38">
        <f t="shared" si="4"/>
        <v>0</v>
      </c>
    </row>
    <row r="20" spans="1:12" x14ac:dyDescent="0.25">
      <c r="A20" s="13" t="s">
        <v>19</v>
      </c>
      <c r="B20" s="14"/>
      <c r="C20" s="15"/>
      <c r="D20" s="37">
        <f t="shared" si="0"/>
        <v>0</v>
      </c>
      <c r="E20" s="15"/>
      <c r="F20" s="37">
        <f t="shared" si="1"/>
        <v>0</v>
      </c>
      <c r="G20" s="15"/>
      <c r="H20" s="37">
        <f t="shared" si="2"/>
        <v>0</v>
      </c>
      <c r="I20" s="15"/>
      <c r="J20" s="37">
        <f t="shared" si="3"/>
        <v>0</v>
      </c>
      <c r="K20" s="15"/>
      <c r="L20" s="38">
        <f t="shared" si="4"/>
        <v>0</v>
      </c>
    </row>
    <row r="21" spans="1:12" x14ac:dyDescent="0.25">
      <c r="A21" s="13" t="s">
        <v>20</v>
      </c>
      <c r="B21" s="16">
        <v>6900</v>
      </c>
      <c r="C21" s="15">
        <v>1</v>
      </c>
      <c r="D21" s="37">
        <f t="shared" si="0"/>
        <v>6900</v>
      </c>
      <c r="E21" s="15"/>
      <c r="F21" s="37">
        <f t="shared" si="1"/>
        <v>0</v>
      </c>
      <c r="G21" s="15"/>
      <c r="H21" s="37">
        <f t="shared" si="2"/>
        <v>0</v>
      </c>
      <c r="I21" s="15"/>
      <c r="J21" s="37">
        <f t="shared" si="3"/>
        <v>0</v>
      </c>
      <c r="K21" s="15"/>
      <c r="L21" s="38">
        <f t="shared" si="4"/>
        <v>0</v>
      </c>
    </row>
    <row r="22" spans="1:12" x14ac:dyDescent="0.25">
      <c r="A22" s="13" t="s">
        <v>21</v>
      </c>
      <c r="B22" s="16">
        <v>13800</v>
      </c>
      <c r="C22" s="15">
        <v>2</v>
      </c>
      <c r="D22" s="37">
        <f t="shared" si="0"/>
        <v>27600</v>
      </c>
      <c r="E22" s="15"/>
      <c r="F22" s="37">
        <f t="shared" si="1"/>
        <v>0</v>
      </c>
      <c r="G22" s="15"/>
      <c r="H22" s="37">
        <f t="shared" si="2"/>
        <v>0</v>
      </c>
      <c r="I22" s="15"/>
      <c r="J22" s="37">
        <f t="shared" si="3"/>
        <v>0</v>
      </c>
      <c r="K22" s="15"/>
      <c r="L22" s="38">
        <f t="shared" si="4"/>
        <v>0</v>
      </c>
    </row>
    <row r="23" spans="1:12" x14ac:dyDescent="0.25">
      <c r="A23" s="13" t="s">
        <v>22</v>
      </c>
      <c r="B23" s="14"/>
      <c r="C23" s="15"/>
      <c r="D23" s="37">
        <f t="shared" si="0"/>
        <v>0</v>
      </c>
      <c r="E23" s="15"/>
      <c r="F23" s="37">
        <f t="shared" si="1"/>
        <v>0</v>
      </c>
      <c r="G23" s="15"/>
      <c r="H23" s="37">
        <f t="shared" si="2"/>
        <v>0</v>
      </c>
      <c r="I23" s="15"/>
      <c r="J23" s="37">
        <f t="shared" si="3"/>
        <v>0</v>
      </c>
      <c r="K23" s="15"/>
      <c r="L23" s="38">
        <f t="shared" si="4"/>
        <v>0</v>
      </c>
    </row>
    <row r="24" spans="1:12" x14ac:dyDescent="0.25">
      <c r="A24" s="13" t="s">
        <v>23</v>
      </c>
      <c r="B24" s="14"/>
      <c r="C24" s="15"/>
      <c r="D24" s="37">
        <f t="shared" si="0"/>
        <v>0</v>
      </c>
      <c r="E24" s="15"/>
      <c r="F24" s="37">
        <f t="shared" si="1"/>
        <v>0</v>
      </c>
      <c r="G24" s="15"/>
      <c r="H24" s="37">
        <f t="shared" si="2"/>
        <v>0</v>
      </c>
      <c r="I24" s="15"/>
      <c r="J24" s="37">
        <f t="shared" si="3"/>
        <v>0</v>
      </c>
      <c r="K24" s="15"/>
      <c r="L24" s="38">
        <f t="shared" si="4"/>
        <v>0</v>
      </c>
    </row>
    <row r="25" spans="1:12" x14ac:dyDescent="0.25">
      <c r="A25" s="13" t="s">
        <v>24</v>
      </c>
      <c r="B25" s="16">
        <v>8050</v>
      </c>
      <c r="C25" s="15">
        <v>1</v>
      </c>
      <c r="D25" s="37">
        <f t="shared" si="0"/>
        <v>8050</v>
      </c>
      <c r="E25" s="15"/>
      <c r="F25" s="37">
        <f t="shared" si="1"/>
        <v>0</v>
      </c>
      <c r="G25" s="15"/>
      <c r="H25" s="37">
        <f t="shared" si="2"/>
        <v>0</v>
      </c>
      <c r="I25" s="15"/>
      <c r="J25" s="37">
        <f t="shared" si="3"/>
        <v>0</v>
      </c>
      <c r="K25" s="15"/>
      <c r="L25" s="38">
        <f t="shared" si="4"/>
        <v>0</v>
      </c>
    </row>
    <row r="26" spans="1:12" x14ac:dyDescent="0.25">
      <c r="A26" s="13" t="s">
        <v>25</v>
      </c>
      <c r="B26" s="16">
        <v>13800</v>
      </c>
      <c r="C26" s="15">
        <v>4</v>
      </c>
      <c r="D26" s="37">
        <f t="shared" si="0"/>
        <v>55200</v>
      </c>
      <c r="E26" s="15"/>
      <c r="F26" s="37">
        <f t="shared" si="1"/>
        <v>0</v>
      </c>
      <c r="G26" s="15"/>
      <c r="H26" s="37">
        <f t="shared" si="2"/>
        <v>0</v>
      </c>
      <c r="I26" s="15"/>
      <c r="J26" s="37">
        <f t="shared" si="3"/>
        <v>0</v>
      </c>
      <c r="K26" s="15"/>
      <c r="L26" s="38">
        <f t="shared" si="4"/>
        <v>0</v>
      </c>
    </row>
    <row r="27" spans="1:12" x14ac:dyDescent="0.25">
      <c r="A27" s="13" t="s">
        <v>26</v>
      </c>
      <c r="B27" s="16">
        <v>8050</v>
      </c>
      <c r="C27" s="15">
        <v>1</v>
      </c>
      <c r="D27" s="37">
        <f t="shared" si="0"/>
        <v>8050</v>
      </c>
      <c r="E27" s="15"/>
      <c r="F27" s="37">
        <f t="shared" si="1"/>
        <v>0</v>
      </c>
      <c r="G27" s="15"/>
      <c r="H27" s="37">
        <f t="shared" si="2"/>
        <v>0</v>
      </c>
      <c r="I27" s="15"/>
      <c r="J27" s="37">
        <f t="shared" si="3"/>
        <v>0</v>
      </c>
      <c r="K27" s="15"/>
      <c r="L27" s="38">
        <f t="shared" si="4"/>
        <v>0</v>
      </c>
    </row>
    <row r="28" spans="1:12" x14ac:dyDescent="0.25">
      <c r="A28" s="13" t="s">
        <v>27</v>
      </c>
      <c r="B28" s="16">
        <v>69000</v>
      </c>
      <c r="C28" s="15">
        <v>1</v>
      </c>
      <c r="D28" s="37">
        <f t="shared" si="0"/>
        <v>69000</v>
      </c>
      <c r="E28" s="15"/>
      <c r="F28" s="37">
        <f t="shared" si="1"/>
        <v>0</v>
      </c>
      <c r="G28" s="15"/>
      <c r="H28" s="37">
        <f t="shared" si="2"/>
        <v>0</v>
      </c>
      <c r="I28" s="15"/>
      <c r="J28" s="37">
        <f t="shared" si="3"/>
        <v>0</v>
      </c>
      <c r="K28" s="15"/>
      <c r="L28" s="38">
        <f t="shared" si="4"/>
        <v>0</v>
      </c>
    </row>
    <row r="29" spans="1:12" x14ac:dyDescent="0.25">
      <c r="A29" s="13" t="s">
        <v>28</v>
      </c>
      <c r="B29" s="14"/>
      <c r="C29" s="15"/>
      <c r="D29" s="37">
        <f t="shared" si="0"/>
        <v>0</v>
      </c>
      <c r="E29" s="15"/>
      <c r="F29" s="37">
        <f t="shared" si="1"/>
        <v>0</v>
      </c>
      <c r="G29" s="15"/>
      <c r="H29" s="37">
        <f t="shared" si="2"/>
        <v>0</v>
      </c>
      <c r="I29" s="15"/>
      <c r="J29" s="37">
        <f t="shared" si="3"/>
        <v>0</v>
      </c>
      <c r="K29" s="15"/>
      <c r="L29" s="38">
        <f t="shared" si="4"/>
        <v>0</v>
      </c>
    </row>
    <row r="30" spans="1:12" x14ac:dyDescent="0.25">
      <c r="A30" s="13" t="s">
        <v>29</v>
      </c>
      <c r="B30" s="16">
        <v>4025</v>
      </c>
      <c r="C30" s="15">
        <v>47</v>
      </c>
      <c r="D30" s="37">
        <f t="shared" si="0"/>
        <v>189175</v>
      </c>
      <c r="E30" s="15"/>
      <c r="F30" s="37">
        <f t="shared" si="1"/>
        <v>0</v>
      </c>
      <c r="G30" s="15"/>
      <c r="H30" s="37">
        <f t="shared" si="2"/>
        <v>0</v>
      </c>
      <c r="I30" s="15"/>
      <c r="J30" s="37">
        <f t="shared" si="3"/>
        <v>0</v>
      </c>
      <c r="K30" s="15"/>
      <c r="L30" s="38">
        <f t="shared" si="4"/>
        <v>0</v>
      </c>
    </row>
    <row r="31" spans="1:12" x14ac:dyDescent="0.25">
      <c r="A31" s="13" t="s">
        <v>30</v>
      </c>
      <c r="B31" s="16">
        <v>2012.5</v>
      </c>
      <c r="C31" s="15">
        <v>25</v>
      </c>
      <c r="D31" s="37">
        <f t="shared" si="0"/>
        <v>50312.5</v>
      </c>
      <c r="E31" s="15">
        <v>120</v>
      </c>
      <c r="F31" s="37">
        <f t="shared" si="1"/>
        <v>241500</v>
      </c>
      <c r="G31" s="15"/>
      <c r="H31" s="37">
        <f t="shared" si="2"/>
        <v>0</v>
      </c>
      <c r="I31" s="15"/>
      <c r="J31" s="37">
        <f t="shared" si="3"/>
        <v>0</v>
      </c>
      <c r="K31" s="15"/>
      <c r="L31" s="38">
        <f t="shared" si="4"/>
        <v>0</v>
      </c>
    </row>
    <row r="32" spans="1:12" x14ac:dyDescent="0.25">
      <c r="A32" s="13" t="s">
        <v>31</v>
      </c>
      <c r="B32" s="14"/>
      <c r="C32" s="15"/>
      <c r="D32" s="37">
        <f t="shared" si="0"/>
        <v>0</v>
      </c>
      <c r="E32" s="15"/>
      <c r="F32" s="37">
        <f t="shared" si="1"/>
        <v>0</v>
      </c>
      <c r="G32" s="15"/>
      <c r="H32" s="37">
        <f t="shared" si="2"/>
        <v>0</v>
      </c>
      <c r="I32" s="15"/>
      <c r="J32" s="37">
        <f t="shared" si="3"/>
        <v>0</v>
      </c>
      <c r="K32" s="15"/>
      <c r="L32" s="38">
        <f t="shared" si="4"/>
        <v>0</v>
      </c>
    </row>
    <row r="33" spans="1:12" x14ac:dyDescent="0.25">
      <c r="A33" s="13" t="s">
        <v>32</v>
      </c>
      <c r="B33" s="17"/>
      <c r="C33" s="15"/>
      <c r="D33" s="37">
        <f t="shared" si="0"/>
        <v>0</v>
      </c>
      <c r="E33" s="15"/>
      <c r="F33" s="37">
        <f t="shared" si="1"/>
        <v>0</v>
      </c>
      <c r="G33" s="15"/>
      <c r="H33" s="37">
        <f t="shared" si="2"/>
        <v>0</v>
      </c>
      <c r="I33" s="15"/>
      <c r="J33" s="37">
        <f t="shared" si="3"/>
        <v>0</v>
      </c>
      <c r="K33" s="15"/>
      <c r="L33" s="38">
        <f t="shared" si="4"/>
        <v>0</v>
      </c>
    </row>
    <row r="34" spans="1:12" x14ac:dyDescent="0.25">
      <c r="A34" s="13" t="s">
        <v>33</v>
      </c>
      <c r="B34" s="11"/>
      <c r="C34" s="15"/>
      <c r="D34" s="37">
        <f t="shared" si="0"/>
        <v>0</v>
      </c>
      <c r="E34" s="15"/>
      <c r="F34" s="37">
        <f t="shared" si="1"/>
        <v>0</v>
      </c>
      <c r="G34" s="15"/>
      <c r="H34" s="37">
        <f t="shared" si="2"/>
        <v>0</v>
      </c>
      <c r="I34" s="15"/>
      <c r="J34" s="37">
        <f t="shared" si="3"/>
        <v>0</v>
      </c>
      <c r="K34" s="15"/>
      <c r="L34" s="38">
        <f t="shared" si="4"/>
        <v>0</v>
      </c>
    </row>
    <row r="35" spans="1:12" x14ac:dyDescent="0.25">
      <c r="A35" s="13" t="s">
        <v>34</v>
      </c>
      <c r="B35" s="14"/>
      <c r="C35" s="15"/>
      <c r="D35" s="37">
        <f t="shared" si="0"/>
        <v>0</v>
      </c>
      <c r="E35" s="15"/>
      <c r="F35" s="37">
        <f t="shared" si="1"/>
        <v>0</v>
      </c>
      <c r="G35" s="15"/>
      <c r="H35" s="37">
        <f t="shared" si="2"/>
        <v>0</v>
      </c>
      <c r="I35" s="15"/>
      <c r="J35" s="37">
        <f t="shared" si="3"/>
        <v>0</v>
      </c>
      <c r="K35" s="15"/>
      <c r="L35" s="38">
        <f t="shared" si="4"/>
        <v>0</v>
      </c>
    </row>
    <row r="36" spans="1:12" x14ac:dyDescent="0.25">
      <c r="A36" s="13" t="s">
        <v>35</v>
      </c>
      <c r="B36" s="14"/>
      <c r="C36" s="15"/>
      <c r="D36" s="37">
        <f t="shared" si="0"/>
        <v>0</v>
      </c>
      <c r="E36" s="15"/>
      <c r="F36" s="37">
        <f t="shared" si="1"/>
        <v>0</v>
      </c>
      <c r="G36" s="15"/>
      <c r="H36" s="37">
        <f t="shared" si="2"/>
        <v>0</v>
      </c>
      <c r="I36" s="15"/>
      <c r="J36" s="37">
        <f t="shared" si="3"/>
        <v>0</v>
      </c>
      <c r="K36" s="15"/>
      <c r="L36" s="38">
        <f t="shared" si="4"/>
        <v>0</v>
      </c>
    </row>
    <row r="37" spans="1:12" x14ac:dyDescent="0.25">
      <c r="A37" s="13" t="s">
        <v>36</v>
      </c>
      <c r="B37" s="16">
        <v>28750</v>
      </c>
      <c r="C37" s="15">
        <v>5</v>
      </c>
      <c r="D37" s="37">
        <f t="shared" si="0"/>
        <v>143750</v>
      </c>
      <c r="E37" s="15"/>
      <c r="F37" s="37">
        <f t="shared" si="1"/>
        <v>0</v>
      </c>
      <c r="G37" s="15"/>
      <c r="H37" s="37">
        <f t="shared" si="2"/>
        <v>0</v>
      </c>
      <c r="I37" s="15"/>
      <c r="J37" s="37">
        <f t="shared" si="3"/>
        <v>0</v>
      </c>
      <c r="K37" s="15"/>
      <c r="L37" s="38">
        <f t="shared" si="4"/>
        <v>0</v>
      </c>
    </row>
    <row r="38" spans="1:12" x14ac:dyDescent="0.25">
      <c r="A38" s="13" t="s">
        <v>37</v>
      </c>
      <c r="B38" s="14"/>
      <c r="C38" s="15"/>
      <c r="D38" s="37">
        <f t="shared" si="0"/>
        <v>0</v>
      </c>
      <c r="E38" s="15"/>
      <c r="F38" s="37">
        <f t="shared" si="1"/>
        <v>0</v>
      </c>
      <c r="G38" s="15"/>
      <c r="H38" s="37">
        <f t="shared" si="2"/>
        <v>0</v>
      </c>
      <c r="I38" s="15"/>
      <c r="J38" s="37">
        <f t="shared" si="3"/>
        <v>0</v>
      </c>
      <c r="K38" s="15"/>
      <c r="L38" s="38">
        <f t="shared" si="4"/>
        <v>0</v>
      </c>
    </row>
    <row r="39" spans="1:12" x14ac:dyDescent="0.25">
      <c r="A39" s="13" t="s">
        <v>99</v>
      </c>
      <c r="B39" s="17"/>
      <c r="C39" s="15"/>
      <c r="D39" s="37">
        <f t="shared" si="0"/>
        <v>0</v>
      </c>
      <c r="E39" s="15"/>
      <c r="F39" s="37">
        <f t="shared" si="1"/>
        <v>0</v>
      </c>
      <c r="G39" s="15"/>
      <c r="H39" s="37">
        <f t="shared" si="2"/>
        <v>0</v>
      </c>
      <c r="I39" s="15"/>
      <c r="J39" s="37">
        <f t="shared" si="3"/>
        <v>0</v>
      </c>
      <c r="K39" s="15"/>
      <c r="L39" s="38">
        <f t="shared" si="4"/>
        <v>0</v>
      </c>
    </row>
    <row r="40" spans="1:12" x14ac:dyDescent="0.25">
      <c r="A40" s="13" t="s">
        <v>100</v>
      </c>
      <c r="B40" s="16">
        <v>17250</v>
      </c>
      <c r="C40" s="15"/>
      <c r="D40" s="37">
        <f t="shared" si="0"/>
        <v>0</v>
      </c>
      <c r="E40" s="15">
        <v>12</v>
      </c>
      <c r="F40" s="37">
        <f t="shared" si="1"/>
        <v>207000</v>
      </c>
      <c r="G40" s="15"/>
      <c r="H40" s="37">
        <f t="shared" si="2"/>
        <v>0</v>
      </c>
      <c r="I40" s="15"/>
      <c r="J40" s="37">
        <f t="shared" si="3"/>
        <v>0</v>
      </c>
      <c r="K40" s="15"/>
      <c r="L40" s="38">
        <f t="shared" si="4"/>
        <v>0</v>
      </c>
    </row>
    <row r="41" spans="1:12" x14ac:dyDescent="0.25">
      <c r="A41" s="13" t="s">
        <v>40</v>
      </c>
      <c r="B41" s="14"/>
      <c r="C41" s="15"/>
      <c r="D41" s="37">
        <f t="shared" si="0"/>
        <v>0</v>
      </c>
      <c r="E41" s="15"/>
      <c r="F41" s="37">
        <f t="shared" si="1"/>
        <v>0</v>
      </c>
      <c r="G41" s="15"/>
      <c r="H41" s="37">
        <f t="shared" si="2"/>
        <v>0</v>
      </c>
      <c r="I41" s="15"/>
      <c r="J41" s="37">
        <f t="shared" si="3"/>
        <v>0</v>
      </c>
      <c r="K41" s="15"/>
      <c r="L41" s="38">
        <f t="shared" si="4"/>
        <v>0</v>
      </c>
    </row>
    <row r="42" spans="1:12" x14ac:dyDescent="0.25">
      <c r="A42" s="13" t="s">
        <v>41</v>
      </c>
      <c r="B42" s="14"/>
      <c r="C42" s="15"/>
      <c r="D42" s="37">
        <f t="shared" si="0"/>
        <v>0</v>
      </c>
      <c r="E42" s="15"/>
      <c r="F42" s="37">
        <f t="shared" si="1"/>
        <v>0</v>
      </c>
      <c r="G42" s="15"/>
      <c r="H42" s="37">
        <f t="shared" si="2"/>
        <v>0</v>
      </c>
      <c r="I42" s="15"/>
      <c r="J42" s="37">
        <f t="shared" si="3"/>
        <v>0</v>
      </c>
      <c r="K42" s="15"/>
      <c r="L42" s="38">
        <f t="shared" si="4"/>
        <v>0</v>
      </c>
    </row>
    <row r="43" spans="1:12" x14ac:dyDescent="0.25">
      <c r="A43" s="13" t="s">
        <v>42</v>
      </c>
      <c r="B43" s="14"/>
      <c r="C43" s="15"/>
      <c r="D43" s="37">
        <f t="shared" si="0"/>
        <v>0</v>
      </c>
      <c r="E43" s="15"/>
      <c r="F43" s="37">
        <f t="shared" si="1"/>
        <v>0</v>
      </c>
      <c r="G43" s="15"/>
      <c r="H43" s="37">
        <f t="shared" si="2"/>
        <v>0</v>
      </c>
      <c r="I43" s="15"/>
      <c r="J43" s="37">
        <f t="shared" si="3"/>
        <v>0</v>
      </c>
      <c r="K43" s="15"/>
      <c r="L43" s="38">
        <f t="shared" si="4"/>
        <v>0</v>
      </c>
    </row>
    <row r="44" spans="1:12" x14ac:dyDescent="0.25">
      <c r="A44" s="13" t="s">
        <v>43</v>
      </c>
      <c r="B44" s="14"/>
      <c r="C44" s="15"/>
      <c r="D44" s="37">
        <f t="shared" si="0"/>
        <v>0</v>
      </c>
      <c r="E44" s="15"/>
      <c r="F44" s="37">
        <f t="shared" si="1"/>
        <v>0</v>
      </c>
      <c r="G44" s="15"/>
      <c r="H44" s="37">
        <f t="shared" si="2"/>
        <v>0</v>
      </c>
      <c r="I44" s="15"/>
      <c r="J44" s="37">
        <f t="shared" si="3"/>
        <v>0</v>
      </c>
      <c r="K44" s="15"/>
      <c r="L44" s="38">
        <f t="shared" si="4"/>
        <v>0</v>
      </c>
    </row>
    <row r="45" spans="1:12" x14ac:dyDescent="0.25">
      <c r="A45" s="13" t="s">
        <v>44</v>
      </c>
      <c r="B45" s="16">
        <v>2875</v>
      </c>
      <c r="C45" s="15">
        <v>3</v>
      </c>
      <c r="D45" s="37">
        <f t="shared" si="0"/>
        <v>8625</v>
      </c>
      <c r="E45" s="15"/>
      <c r="F45" s="37">
        <f t="shared" si="1"/>
        <v>0</v>
      </c>
      <c r="G45" s="15"/>
      <c r="H45" s="37">
        <f t="shared" si="2"/>
        <v>0</v>
      </c>
      <c r="I45" s="15"/>
      <c r="J45" s="37">
        <f t="shared" si="3"/>
        <v>0</v>
      </c>
      <c r="K45" s="15"/>
      <c r="L45" s="38">
        <f t="shared" si="4"/>
        <v>0</v>
      </c>
    </row>
    <row r="46" spans="1:12" x14ac:dyDescent="0.25">
      <c r="A46" s="13" t="s">
        <v>45</v>
      </c>
      <c r="B46" s="16">
        <v>13800</v>
      </c>
      <c r="C46" s="15">
        <v>2</v>
      </c>
      <c r="D46" s="37">
        <f t="shared" si="0"/>
        <v>27600</v>
      </c>
      <c r="E46" s="15"/>
      <c r="F46" s="37">
        <f t="shared" si="1"/>
        <v>0</v>
      </c>
      <c r="G46" s="15"/>
      <c r="H46" s="37">
        <f t="shared" si="2"/>
        <v>0</v>
      </c>
      <c r="I46" s="15"/>
      <c r="J46" s="37">
        <f t="shared" si="3"/>
        <v>0</v>
      </c>
      <c r="K46" s="15"/>
      <c r="L46" s="38">
        <f t="shared" si="4"/>
        <v>0</v>
      </c>
    </row>
    <row r="47" spans="1:12" x14ac:dyDescent="0.25">
      <c r="A47" s="13" t="s">
        <v>46</v>
      </c>
      <c r="B47" s="17"/>
      <c r="C47" s="15"/>
      <c r="D47" s="37">
        <f t="shared" si="0"/>
        <v>0</v>
      </c>
      <c r="E47" s="15"/>
      <c r="F47" s="37">
        <f t="shared" si="1"/>
        <v>0</v>
      </c>
      <c r="G47" s="15"/>
      <c r="H47" s="37">
        <f t="shared" si="2"/>
        <v>0</v>
      </c>
      <c r="I47" s="15"/>
      <c r="J47" s="37">
        <f t="shared" si="3"/>
        <v>0</v>
      </c>
      <c r="K47" s="15"/>
      <c r="L47" s="38">
        <f t="shared" si="4"/>
        <v>0</v>
      </c>
    </row>
    <row r="48" spans="1:12" x14ac:dyDescent="0.25">
      <c r="A48" s="13" t="s">
        <v>47</v>
      </c>
      <c r="B48" s="16">
        <v>6900</v>
      </c>
      <c r="C48" s="15">
        <v>15</v>
      </c>
      <c r="D48" s="37">
        <f t="shared" si="0"/>
        <v>103500</v>
      </c>
      <c r="E48" s="15"/>
      <c r="F48" s="37">
        <f t="shared" si="1"/>
        <v>0</v>
      </c>
      <c r="G48" s="15"/>
      <c r="H48" s="37">
        <f t="shared" si="2"/>
        <v>0</v>
      </c>
      <c r="I48" s="15"/>
      <c r="J48" s="37">
        <f t="shared" si="3"/>
        <v>0</v>
      </c>
      <c r="K48" s="15"/>
      <c r="L48" s="38">
        <f t="shared" si="4"/>
        <v>0</v>
      </c>
    </row>
    <row r="49" spans="1:12" x14ac:dyDescent="0.25">
      <c r="A49" s="13" t="s">
        <v>48</v>
      </c>
      <c r="B49" s="14"/>
      <c r="C49" s="15"/>
      <c r="D49" s="37">
        <f t="shared" si="0"/>
        <v>0</v>
      </c>
      <c r="E49" s="15"/>
      <c r="F49" s="37">
        <f t="shared" si="1"/>
        <v>0</v>
      </c>
      <c r="G49" s="15"/>
      <c r="H49" s="37">
        <f t="shared" si="2"/>
        <v>0</v>
      </c>
      <c r="I49" s="15"/>
      <c r="J49" s="37">
        <f t="shared" si="3"/>
        <v>0</v>
      </c>
      <c r="K49" s="15"/>
      <c r="L49" s="38">
        <f t="shared" si="4"/>
        <v>0</v>
      </c>
    </row>
    <row r="50" spans="1:12" x14ac:dyDescent="0.25">
      <c r="A50" s="13" t="s">
        <v>49</v>
      </c>
      <c r="B50" s="14"/>
      <c r="C50" s="15"/>
      <c r="D50" s="37">
        <f t="shared" si="0"/>
        <v>0</v>
      </c>
      <c r="E50" s="15"/>
      <c r="F50" s="37">
        <f t="shared" si="1"/>
        <v>0</v>
      </c>
      <c r="G50" s="15"/>
      <c r="H50" s="37">
        <f t="shared" si="2"/>
        <v>0</v>
      </c>
      <c r="I50" s="15"/>
      <c r="J50" s="37">
        <f t="shared" si="3"/>
        <v>0</v>
      </c>
      <c r="K50" s="15"/>
      <c r="L50" s="38">
        <f t="shared" si="4"/>
        <v>0</v>
      </c>
    </row>
    <row r="51" spans="1:12" x14ac:dyDescent="0.25">
      <c r="A51" s="13" t="s">
        <v>50</v>
      </c>
      <c r="B51" s="17"/>
      <c r="C51" s="15"/>
      <c r="D51" s="37">
        <f t="shared" si="0"/>
        <v>0</v>
      </c>
      <c r="E51" s="15"/>
      <c r="F51" s="37">
        <f t="shared" si="1"/>
        <v>0</v>
      </c>
      <c r="G51" s="15"/>
      <c r="H51" s="37">
        <f t="shared" si="2"/>
        <v>0</v>
      </c>
      <c r="I51" s="15"/>
      <c r="J51" s="37">
        <f t="shared" si="3"/>
        <v>0</v>
      </c>
      <c r="K51" s="15"/>
      <c r="L51" s="38">
        <f t="shared" si="4"/>
        <v>0</v>
      </c>
    </row>
    <row r="52" spans="1:12" x14ac:dyDescent="0.25">
      <c r="A52" s="13" t="s">
        <v>51</v>
      </c>
      <c r="B52" s="11"/>
      <c r="C52" s="15"/>
      <c r="D52" s="37">
        <f t="shared" si="0"/>
        <v>0</v>
      </c>
      <c r="E52" s="15"/>
      <c r="F52" s="37">
        <f t="shared" si="1"/>
        <v>0</v>
      </c>
      <c r="G52" s="15"/>
      <c r="H52" s="37">
        <f t="shared" si="2"/>
        <v>0</v>
      </c>
      <c r="I52" s="15"/>
      <c r="J52" s="37">
        <f t="shared" si="3"/>
        <v>0</v>
      </c>
      <c r="K52" s="15"/>
      <c r="L52" s="38">
        <f t="shared" si="4"/>
        <v>0</v>
      </c>
    </row>
    <row r="53" spans="1:12" x14ac:dyDescent="0.25">
      <c r="A53" s="13" t="s">
        <v>52</v>
      </c>
      <c r="B53" s="16">
        <v>17250</v>
      </c>
      <c r="C53" s="15">
        <v>8</v>
      </c>
      <c r="D53" s="37">
        <f t="shared" si="0"/>
        <v>138000</v>
      </c>
      <c r="E53" s="15"/>
      <c r="F53" s="37">
        <f t="shared" si="1"/>
        <v>0</v>
      </c>
      <c r="G53" s="15"/>
      <c r="H53" s="37">
        <f t="shared" si="2"/>
        <v>0</v>
      </c>
      <c r="I53" s="15"/>
      <c r="J53" s="37">
        <f t="shared" si="3"/>
        <v>0</v>
      </c>
      <c r="K53" s="15"/>
      <c r="L53" s="38">
        <f t="shared" si="4"/>
        <v>0</v>
      </c>
    </row>
    <row r="54" spans="1:12" x14ac:dyDescent="0.25">
      <c r="A54" s="13" t="s">
        <v>53</v>
      </c>
      <c r="B54" s="16">
        <v>40250</v>
      </c>
      <c r="C54" s="15">
        <v>4</v>
      </c>
      <c r="D54" s="37">
        <f t="shared" si="0"/>
        <v>161000</v>
      </c>
      <c r="E54" s="15"/>
      <c r="F54" s="37">
        <f t="shared" si="1"/>
        <v>0</v>
      </c>
      <c r="G54" s="15"/>
      <c r="H54" s="37">
        <f t="shared" si="2"/>
        <v>0</v>
      </c>
      <c r="I54" s="15"/>
      <c r="J54" s="37">
        <f t="shared" si="3"/>
        <v>0</v>
      </c>
      <c r="K54" s="15"/>
      <c r="L54" s="38">
        <f t="shared" si="4"/>
        <v>0</v>
      </c>
    </row>
    <row r="55" spans="1:12" x14ac:dyDescent="0.25">
      <c r="A55" s="13" t="s">
        <v>101</v>
      </c>
      <c r="B55" s="11"/>
      <c r="C55" s="15"/>
      <c r="D55" s="37">
        <f t="shared" si="0"/>
        <v>0</v>
      </c>
      <c r="E55" s="15"/>
      <c r="F55" s="37">
        <f t="shared" si="1"/>
        <v>0</v>
      </c>
      <c r="G55" s="15"/>
      <c r="H55" s="37">
        <f t="shared" si="2"/>
        <v>0</v>
      </c>
      <c r="I55" s="15"/>
      <c r="J55" s="37">
        <f t="shared" si="3"/>
        <v>0</v>
      </c>
      <c r="K55" s="15"/>
      <c r="L55" s="38">
        <f t="shared" si="4"/>
        <v>0</v>
      </c>
    </row>
    <row r="56" spans="1:12" x14ac:dyDescent="0.25">
      <c r="A56" s="13" t="s">
        <v>102</v>
      </c>
      <c r="B56" s="11"/>
      <c r="C56" s="15"/>
      <c r="D56" s="37">
        <f t="shared" si="0"/>
        <v>0</v>
      </c>
      <c r="E56" s="15"/>
      <c r="F56" s="37">
        <f t="shared" si="1"/>
        <v>0</v>
      </c>
      <c r="G56" s="15"/>
      <c r="H56" s="37">
        <f t="shared" si="2"/>
        <v>0</v>
      </c>
      <c r="I56" s="15"/>
      <c r="J56" s="37">
        <f t="shared" si="3"/>
        <v>0</v>
      </c>
      <c r="K56" s="15"/>
      <c r="L56" s="38">
        <f t="shared" si="4"/>
        <v>0</v>
      </c>
    </row>
    <row r="57" spans="1:12" x14ac:dyDescent="0.25">
      <c r="A57" s="13" t="s">
        <v>103</v>
      </c>
      <c r="B57" s="11"/>
      <c r="C57" s="15"/>
      <c r="D57" s="37">
        <f t="shared" si="0"/>
        <v>0</v>
      </c>
      <c r="E57" s="15"/>
      <c r="F57" s="37">
        <f t="shared" si="1"/>
        <v>0</v>
      </c>
      <c r="G57" s="15"/>
      <c r="H57" s="37">
        <f t="shared" si="2"/>
        <v>0</v>
      </c>
      <c r="I57" s="15"/>
      <c r="J57" s="37">
        <f t="shared" si="3"/>
        <v>0</v>
      </c>
      <c r="K57" s="15"/>
      <c r="L57" s="38">
        <f t="shared" si="4"/>
        <v>0</v>
      </c>
    </row>
    <row r="58" spans="1:12" x14ac:dyDescent="0.25">
      <c r="A58" s="12" t="s">
        <v>104</v>
      </c>
      <c r="B58" s="14"/>
      <c r="C58" s="19"/>
      <c r="D58" s="37">
        <f t="shared" si="0"/>
        <v>0</v>
      </c>
      <c r="E58" s="20"/>
      <c r="F58" s="37">
        <f t="shared" si="1"/>
        <v>0</v>
      </c>
      <c r="G58" s="20"/>
      <c r="H58" s="37">
        <f t="shared" si="2"/>
        <v>0</v>
      </c>
      <c r="I58" s="20"/>
      <c r="J58" s="37">
        <f t="shared" si="3"/>
        <v>0</v>
      </c>
      <c r="K58" s="20"/>
      <c r="L58" s="38">
        <f t="shared" si="4"/>
        <v>0</v>
      </c>
    </row>
    <row r="59" spans="1:12" x14ac:dyDescent="0.25">
      <c r="A59" s="12" t="s">
        <v>105</v>
      </c>
      <c r="B59" s="14"/>
      <c r="C59" s="19"/>
      <c r="D59" s="37">
        <f t="shared" si="0"/>
        <v>0</v>
      </c>
      <c r="E59" s="19"/>
      <c r="F59" s="37">
        <f t="shared" si="1"/>
        <v>0</v>
      </c>
      <c r="G59" s="19"/>
      <c r="H59" s="37">
        <f t="shared" si="2"/>
        <v>0</v>
      </c>
      <c r="I59" s="19"/>
      <c r="J59" s="37">
        <f t="shared" si="3"/>
        <v>0</v>
      </c>
      <c r="K59" s="19"/>
      <c r="L59" s="38">
        <f t="shared" si="4"/>
        <v>0</v>
      </c>
    </row>
    <row r="60" spans="1:12" x14ac:dyDescent="0.25">
      <c r="A60" s="13" t="s">
        <v>106</v>
      </c>
      <c r="B60" s="16">
        <v>11500</v>
      </c>
      <c r="C60" s="19">
        <v>1</v>
      </c>
      <c r="D60" s="37">
        <f t="shared" si="0"/>
        <v>11500</v>
      </c>
      <c r="E60" s="19"/>
      <c r="F60" s="37">
        <f t="shared" si="1"/>
        <v>0</v>
      </c>
      <c r="G60" s="19"/>
      <c r="H60" s="37">
        <f t="shared" si="2"/>
        <v>0</v>
      </c>
      <c r="I60" s="19"/>
      <c r="J60" s="37">
        <f t="shared" si="3"/>
        <v>0</v>
      </c>
      <c r="K60" s="19"/>
      <c r="L60" s="38">
        <f t="shared" si="4"/>
        <v>0</v>
      </c>
    </row>
    <row r="61" spans="1:12" x14ac:dyDescent="0.25">
      <c r="A61" s="39"/>
      <c r="B61" s="22"/>
      <c r="C61" s="23"/>
      <c r="D61" s="24">
        <f>SUM(D5:D60)</f>
        <v>1488962.5</v>
      </c>
      <c r="E61" s="24"/>
      <c r="F61" s="24">
        <f t="shared" ref="F61:L61" si="5">SUM(F5:F60)</f>
        <v>592250</v>
      </c>
      <c r="G61" s="24"/>
      <c r="H61" s="24">
        <f t="shared" si="5"/>
        <v>0</v>
      </c>
      <c r="I61" s="24"/>
      <c r="J61" s="24">
        <f t="shared" si="5"/>
        <v>0</v>
      </c>
      <c r="K61" s="24"/>
      <c r="L61" s="24">
        <f t="shared" si="5"/>
        <v>0</v>
      </c>
    </row>
    <row r="62" spans="1:12" x14ac:dyDescent="0.25">
      <c r="A62" s="25"/>
      <c r="B62" s="26"/>
      <c r="C62" s="27"/>
      <c r="D62" s="28">
        <f t="shared" si="0"/>
        <v>0</v>
      </c>
      <c r="E62" s="27"/>
      <c r="F62" s="28">
        <f t="shared" si="1"/>
        <v>0</v>
      </c>
      <c r="G62" s="27"/>
      <c r="H62" s="28">
        <f t="shared" si="2"/>
        <v>0</v>
      </c>
      <c r="I62" s="27"/>
      <c r="J62" s="28">
        <f t="shared" si="3"/>
        <v>0</v>
      </c>
      <c r="K62" s="27"/>
      <c r="L62" s="29">
        <f t="shared" si="4"/>
        <v>0</v>
      </c>
    </row>
    <row r="63" spans="1:12" x14ac:dyDescent="0.25">
      <c r="A63" s="13" t="s">
        <v>54</v>
      </c>
      <c r="B63" s="16">
        <v>43700</v>
      </c>
      <c r="C63" s="15">
        <v>63</v>
      </c>
      <c r="D63" s="37">
        <f t="shared" si="0"/>
        <v>2753100</v>
      </c>
      <c r="E63" s="15">
        <v>7</v>
      </c>
      <c r="F63" s="37">
        <f t="shared" si="1"/>
        <v>305900</v>
      </c>
      <c r="G63" s="15">
        <v>2</v>
      </c>
      <c r="H63" s="37">
        <f t="shared" si="2"/>
        <v>87400</v>
      </c>
      <c r="I63" s="15"/>
      <c r="J63" s="37">
        <f t="shared" si="3"/>
        <v>0</v>
      </c>
      <c r="K63" s="15"/>
      <c r="L63" s="38">
        <f t="shared" si="4"/>
        <v>0</v>
      </c>
    </row>
    <row r="64" spans="1:12" x14ac:dyDescent="0.25">
      <c r="A64" s="13" t="s">
        <v>55</v>
      </c>
      <c r="B64" s="11"/>
      <c r="C64" s="15"/>
      <c r="D64" s="37">
        <f t="shared" si="0"/>
        <v>0</v>
      </c>
      <c r="E64" s="15"/>
      <c r="F64" s="37">
        <f t="shared" si="1"/>
        <v>0</v>
      </c>
      <c r="G64" s="15"/>
      <c r="H64" s="37">
        <f t="shared" si="2"/>
        <v>0</v>
      </c>
      <c r="I64" s="15"/>
      <c r="J64" s="37">
        <f t="shared" si="3"/>
        <v>0</v>
      </c>
      <c r="K64" s="15"/>
      <c r="L64" s="38">
        <f t="shared" si="4"/>
        <v>0</v>
      </c>
    </row>
    <row r="65" spans="1:12" x14ac:dyDescent="0.25">
      <c r="A65" s="13" t="s">
        <v>56</v>
      </c>
      <c r="B65" s="16">
        <v>86250</v>
      </c>
      <c r="C65" s="15">
        <v>1</v>
      </c>
      <c r="D65" s="37">
        <f t="shared" si="0"/>
        <v>86250</v>
      </c>
      <c r="E65" s="15"/>
      <c r="F65" s="37">
        <f t="shared" si="1"/>
        <v>0</v>
      </c>
      <c r="G65" s="15"/>
      <c r="H65" s="37">
        <f t="shared" si="2"/>
        <v>0</v>
      </c>
      <c r="I65" s="15"/>
      <c r="J65" s="37">
        <f t="shared" si="3"/>
        <v>0</v>
      </c>
      <c r="K65" s="15"/>
      <c r="L65" s="38">
        <f t="shared" si="4"/>
        <v>0</v>
      </c>
    </row>
    <row r="66" spans="1:12" x14ac:dyDescent="0.25">
      <c r="A66" s="13" t="s">
        <v>57</v>
      </c>
      <c r="B66" s="14"/>
      <c r="C66" s="15"/>
      <c r="D66" s="37">
        <f t="shared" si="0"/>
        <v>0</v>
      </c>
      <c r="E66" s="15"/>
      <c r="F66" s="37">
        <f t="shared" si="1"/>
        <v>0</v>
      </c>
      <c r="G66" s="15"/>
      <c r="H66" s="37">
        <f t="shared" si="2"/>
        <v>0</v>
      </c>
      <c r="I66" s="15"/>
      <c r="J66" s="37">
        <f t="shared" si="3"/>
        <v>0</v>
      </c>
      <c r="K66" s="15"/>
      <c r="L66" s="38">
        <f t="shared" si="4"/>
        <v>0</v>
      </c>
    </row>
    <row r="67" spans="1:12" x14ac:dyDescent="0.25">
      <c r="A67" s="13" t="s">
        <v>58</v>
      </c>
      <c r="B67" s="16">
        <v>49450</v>
      </c>
      <c r="C67" s="15">
        <v>1</v>
      </c>
      <c r="D67" s="37">
        <f t="shared" si="0"/>
        <v>49450</v>
      </c>
      <c r="E67" s="15"/>
      <c r="F67" s="37">
        <f t="shared" si="1"/>
        <v>0</v>
      </c>
      <c r="G67" s="15"/>
      <c r="H67" s="37">
        <f t="shared" si="2"/>
        <v>0</v>
      </c>
      <c r="I67" s="15"/>
      <c r="J67" s="37">
        <f t="shared" si="3"/>
        <v>0</v>
      </c>
      <c r="K67" s="15"/>
      <c r="L67" s="38">
        <f t="shared" si="4"/>
        <v>0</v>
      </c>
    </row>
    <row r="68" spans="1:12" x14ac:dyDescent="0.25">
      <c r="A68" s="30" t="s">
        <v>59</v>
      </c>
      <c r="B68" s="17"/>
      <c r="C68" s="15"/>
      <c r="D68" s="37">
        <f t="shared" si="0"/>
        <v>0</v>
      </c>
      <c r="E68" s="15"/>
      <c r="F68" s="37">
        <f t="shared" si="1"/>
        <v>0</v>
      </c>
      <c r="G68" s="15"/>
      <c r="H68" s="37">
        <f t="shared" si="2"/>
        <v>0</v>
      </c>
      <c r="I68" s="15"/>
      <c r="J68" s="37">
        <f t="shared" si="3"/>
        <v>0</v>
      </c>
      <c r="K68" s="15"/>
      <c r="L68" s="38">
        <f t="shared" si="4"/>
        <v>0</v>
      </c>
    </row>
    <row r="69" spans="1:12" x14ac:dyDescent="0.25">
      <c r="A69" s="30" t="s">
        <v>60</v>
      </c>
      <c r="B69" s="14"/>
      <c r="C69" s="15"/>
      <c r="D69" s="37">
        <f t="shared" si="0"/>
        <v>0</v>
      </c>
      <c r="E69" s="15"/>
      <c r="F69" s="37">
        <f t="shared" si="1"/>
        <v>0</v>
      </c>
      <c r="G69" s="15"/>
      <c r="H69" s="37">
        <f t="shared" si="2"/>
        <v>0</v>
      </c>
      <c r="I69" s="15"/>
      <c r="J69" s="37">
        <f t="shared" si="3"/>
        <v>0</v>
      </c>
      <c r="K69" s="15"/>
      <c r="L69" s="38">
        <f t="shared" si="4"/>
        <v>0</v>
      </c>
    </row>
    <row r="70" spans="1:12" x14ac:dyDescent="0.25">
      <c r="A70" s="30" t="s">
        <v>61</v>
      </c>
      <c r="B70" s="14"/>
      <c r="C70" s="15"/>
      <c r="D70" s="37">
        <f t="shared" ref="D70:D80" si="6">C70*B70</f>
        <v>0</v>
      </c>
      <c r="E70" s="15"/>
      <c r="F70" s="37">
        <f t="shared" ref="F70:F72" si="7">E70*B70</f>
        <v>0</v>
      </c>
      <c r="G70" s="15"/>
      <c r="H70" s="37">
        <f t="shared" ref="H70:H80" si="8">G70*B70</f>
        <v>0</v>
      </c>
      <c r="I70" s="15"/>
      <c r="J70" s="37">
        <f t="shared" ref="J70:J80" si="9">I70*B71</f>
        <v>0</v>
      </c>
      <c r="K70" s="15"/>
      <c r="L70" s="38">
        <f t="shared" ref="L70:L80" si="10">K70*B70</f>
        <v>0</v>
      </c>
    </row>
    <row r="71" spans="1:12" x14ac:dyDescent="0.25">
      <c r="A71" s="30" t="s">
        <v>62</v>
      </c>
      <c r="B71" s="17"/>
      <c r="C71" s="15"/>
      <c r="D71" s="37">
        <f t="shared" si="6"/>
        <v>0</v>
      </c>
      <c r="E71" s="15"/>
      <c r="F71" s="37">
        <f t="shared" si="7"/>
        <v>0</v>
      </c>
      <c r="G71" s="15"/>
      <c r="H71" s="37">
        <f t="shared" si="8"/>
        <v>0</v>
      </c>
      <c r="I71" s="15"/>
      <c r="J71" s="37">
        <f t="shared" si="9"/>
        <v>0</v>
      </c>
      <c r="K71" s="15"/>
      <c r="L71" s="38">
        <f t="shared" si="10"/>
        <v>0</v>
      </c>
    </row>
    <row r="72" spans="1:12" x14ac:dyDescent="0.25">
      <c r="A72" s="30" t="s">
        <v>63</v>
      </c>
      <c r="B72" s="17"/>
      <c r="C72" s="15"/>
      <c r="D72" s="37">
        <f t="shared" si="6"/>
        <v>0</v>
      </c>
      <c r="E72" s="15"/>
      <c r="F72" s="37">
        <f t="shared" si="7"/>
        <v>0</v>
      </c>
      <c r="G72" s="15"/>
      <c r="H72" s="37">
        <f t="shared" si="8"/>
        <v>0</v>
      </c>
      <c r="I72" s="15"/>
      <c r="J72" s="37">
        <f t="shared" si="9"/>
        <v>0</v>
      </c>
      <c r="K72" s="15"/>
      <c r="L72" s="38">
        <f t="shared" si="10"/>
        <v>0</v>
      </c>
    </row>
    <row r="73" spans="1:12" x14ac:dyDescent="0.25">
      <c r="A73" s="30" t="s">
        <v>64</v>
      </c>
      <c r="B73" s="16">
        <v>368000</v>
      </c>
      <c r="C73" s="15">
        <v>6</v>
      </c>
      <c r="D73" s="37">
        <f t="shared" si="6"/>
        <v>2208000</v>
      </c>
      <c r="E73" s="15"/>
      <c r="F73" s="37">
        <f>E73*B73</f>
        <v>0</v>
      </c>
      <c r="G73" s="15"/>
      <c r="H73" s="37">
        <f t="shared" si="8"/>
        <v>0</v>
      </c>
      <c r="I73" s="15"/>
      <c r="J73" s="37">
        <f t="shared" si="9"/>
        <v>0</v>
      </c>
      <c r="K73" s="15"/>
      <c r="L73" s="38">
        <f t="shared" si="10"/>
        <v>0</v>
      </c>
    </row>
    <row r="74" spans="1:12" x14ac:dyDescent="0.25">
      <c r="A74" s="13" t="s">
        <v>65</v>
      </c>
      <c r="B74" s="16">
        <v>11500</v>
      </c>
      <c r="C74" s="15">
        <v>5</v>
      </c>
      <c r="D74" s="37">
        <f t="shared" si="6"/>
        <v>57500</v>
      </c>
      <c r="E74" s="15">
        <v>12</v>
      </c>
      <c r="F74" s="37">
        <f t="shared" ref="F74:F80" si="11">E74*B74</f>
        <v>138000</v>
      </c>
      <c r="G74" s="15"/>
      <c r="H74" s="37">
        <f t="shared" si="8"/>
        <v>0</v>
      </c>
      <c r="I74" s="15"/>
      <c r="J74" s="37">
        <f t="shared" si="9"/>
        <v>0</v>
      </c>
      <c r="K74" s="15"/>
      <c r="L74" s="38">
        <f t="shared" si="10"/>
        <v>0</v>
      </c>
    </row>
    <row r="75" spans="1:12" x14ac:dyDescent="0.25">
      <c r="A75" s="13" t="s">
        <v>66</v>
      </c>
      <c r="B75" s="16">
        <v>11500</v>
      </c>
      <c r="C75" s="15">
        <v>2</v>
      </c>
      <c r="D75" s="37">
        <f t="shared" si="6"/>
        <v>23000</v>
      </c>
      <c r="E75" s="15">
        <v>6</v>
      </c>
      <c r="F75" s="37">
        <f t="shared" si="11"/>
        <v>69000</v>
      </c>
      <c r="G75" s="15"/>
      <c r="H75" s="37">
        <f t="shared" si="8"/>
        <v>0</v>
      </c>
      <c r="I75" s="15"/>
      <c r="J75" s="37">
        <f t="shared" si="9"/>
        <v>0</v>
      </c>
      <c r="K75" s="15"/>
      <c r="L75" s="38">
        <f t="shared" si="10"/>
        <v>0</v>
      </c>
    </row>
    <row r="76" spans="1:12" x14ac:dyDescent="0.25">
      <c r="A76" s="31" t="s">
        <v>67</v>
      </c>
      <c r="B76" s="14"/>
      <c r="C76" s="15"/>
      <c r="D76" s="37">
        <f t="shared" si="6"/>
        <v>0</v>
      </c>
      <c r="E76" s="15"/>
      <c r="F76" s="37">
        <f t="shared" si="11"/>
        <v>0</v>
      </c>
      <c r="G76" s="15"/>
      <c r="H76" s="37">
        <f t="shared" si="8"/>
        <v>0</v>
      </c>
      <c r="I76" s="15"/>
      <c r="J76" s="37">
        <f t="shared" si="9"/>
        <v>0</v>
      </c>
      <c r="K76" s="15"/>
      <c r="L76" s="38">
        <f t="shared" si="10"/>
        <v>0</v>
      </c>
    </row>
    <row r="77" spans="1:12" x14ac:dyDescent="0.25">
      <c r="A77" s="31" t="s">
        <v>68</v>
      </c>
      <c r="B77" s="11"/>
      <c r="C77" s="15"/>
      <c r="D77" s="37">
        <f t="shared" si="6"/>
        <v>0</v>
      </c>
      <c r="E77" s="15"/>
      <c r="F77" s="37">
        <f t="shared" si="11"/>
        <v>0</v>
      </c>
      <c r="G77" s="15"/>
      <c r="H77" s="37">
        <f t="shared" si="8"/>
        <v>0</v>
      </c>
      <c r="I77" s="15"/>
      <c r="J77" s="37">
        <f t="shared" si="9"/>
        <v>0</v>
      </c>
      <c r="K77" s="15"/>
      <c r="L77" s="38">
        <f t="shared" si="10"/>
        <v>0</v>
      </c>
    </row>
    <row r="78" spans="1:12" x14ac:dyDescent="0.25">
      <c r="A78" s="32"/>
      <c r="B78" s="33"/>
      <c r="C78" s="23"/>
      <c r="D78" s="24">
        <f>SUM(D63:D77)</f>
        <v>5177300</v>
      </c>
      <c r="E78" s="24"/>
      <c r="F78" s="24">
        <f t="shared" ref="F78:L78" si="12">SUM(F63:F77)</f>
        <v>512900</v>
      </c>
      <c r="G78" s="24"/>
      <c r="H78" s="24">
        <f t="shared" si="12"/>
        <v>87400</v>
      </c>
      <c r="I78" s="24"/>
      <c r="J78" s="24">
        <f t="shared" si="12"/>
        <v>0</v>
      </c>
      <c r="K78" s="24"/>
      <c r="L78" s="24">
        <f t="shared" si="12"/>
        <v>0</v>
      </c>
    </row>
    <row r="79" spans="1:12" x14ac:dyDescent="0.25">
      <c r="A79" s="34"/>
      <c r="B79" s="35"/>
      <c r="C79" s="27"/>
      <c r="D79" s="28">
        <f t="shared" si="6"/>
        <v>0</v>
      </c>
      <c r="E79" s="27"/>
      <c r="F79" s="28">
        <f t="shared" si="11"/>
        <v>0</v>
      </c>
      <c r="G79" s="27"/>
      <c r="H79" s="28">
        <f t="shared" si="8"/>
        <v>0</v>
      </c>
      <c r="I79" s="27"/>
      <c r="J79" s="28">
        <f t="shared" si="9"/>
        <v>0</v>
      </c>
      <c r="K79" s="27"/>
      <c r="L79" s="29">
        <f t="shared" si="10"/>
        <v>0</v>
      </c>
    </row>
    <row r="80" spans="1:12" x14ac:dyDescent="0.25">
      <c r="A80" s="36" t="s">
        <v>69</v>
      </c>
      <c r="B80" s="16">
        <v>11500</v>
      </c>
      <c r="C80" s="15">
        <v>50</v>
      </c>
      <c r="D80" s="37">
        <f t="shared" si="6"/>
        <v>575000</v>
      </c>
      <c r="E80" s="37">
        <v>10</v>
      </c>
      <c r="F80" s="37">
        <f t="shared" si="11"/>
        <v>115000</v>
      </c>
      <c r="G80" s="15"/>
      <c r="H80" s="37">
        <f t="shared" si="8"/>
        <v>0</v>
      </c>
      <c r="I80" s="37"/>
      <c r="J80" s="37">
        <f t="shared" si="9"/>
        <v>0</v>
      </c>
      <c r="K80" s="15"/>
      <c r="L80" s="38">
        <f t="shared" si="10"/>
        <v>0</v>
      </c>
    </row>
  </sheetData>
  <mergeCells count="9">
    <mergeCell ref="A1:L1"/>
    <mergeCell ref="A3:A4"/>
    <mergeCell ref="B3:B4"/>
    <mergeCell ref="C3:L3"/>
    <mergeCell ref="C4:D4"/>
    <mergeCell ref="E4:F4"/>
    <mergeCell ref="G4:H4"/>
    <mergeCell ref="I4:J4"/>
    <mergeCell ref="K4:L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3"/>
  <sheetViews>
    <sheetView workbookViewId="0">
      <pane ySplit="4" topLeftCell="A74" activePane="bottomLeft" state="frozen"/>
      <selection pane="bottomLeft" activeCell="C83" sqref="C83"/>
    </sheetView>
  </sheetViews>
  <sheetFormatPr defaultRowHeight="15" x14ac:dyDescent="0.25"/>
  <cols>
    <col min="1" max="1" width="35.42578125" customWidth="1"/>
    <col min="2" max="2" width="9.5703125" bestFit="1" customWidth="1"/>
    <col min="4" max="4" width="15" bestFit="1" customWidth="1"/>
    <col min="6" max="6" width="15" bestFit="1" customWidth="1"/>
    <col min="8" max="8" width="12.42578125" bestFit="1" customWidth="1"/>
    <col min="10" max="10" width="11.42578125" bestFit="1" customWidth="1"/>
    <col min="12" max="12" width="12.85546875" bestFit="1" customWidth="1"/>
  </cols>
  <sheetData>
    <row r="1" spans="1:12" x14ac:dyDescent="0.25">
      <c r="A1" t="s">
        <v>110</v>
      </c>
    </row>
    <row r="3" spans="1:12" x14ac:dyDescent="0.25">
      <c r="A3" s="240" t="s">
        <v>96</v>
      </c>
      <c r="B3" s="241" t="s">
        <v>97</v>
      </c>
      <c r="C3" s="241" t="s">
        <v>98</v>
      </c>
      <c r="D3" s="241"/>
      <c r="E3" s="241"/>
      <c r="F3" s="241"/>
      <c r="G3" s="241"/>
      <c r="H3" s="241"/>
      <c r="I3" s="241"/>
      <c r="J3" s="241"/>
      <c r="K3" s="241"/>
      <c r="L3" s="241"/>
    </row>
    <row r="4" spans="1:12" x14ac:dyDescent="0.25">
      <c r="A4" s="240"/>
      <c r="B4" s="241"/>
      <c r="C4" s="242" t="s">
        <v>1</v>
      </c>
      <c r="D4" s="242"/>
      <c r="E4" s="243" t="s">
        <v>2</v>
      </c>
      <c r="F4" s="243"/>
      <c r="G4" s="244" t="s">
        <v>93</v>
      </c>
      <c r="H4" s="244"/>
      <c r="I4" s="245" t="s">
        <v>3</v>
      </c>
      <c r="J4" s="245"/>
      <c r="K4" s="246" t="s">
        <v>95</v>
      </c>
      <c r="L4" s="246"/>
    </row>
    <row r="5" spans="1:12" x14ac:dyDescent="0.25">
      <c r="A5" s="13" t="s">
        <v>4</v>
      </c>
      <c r="B5" s="16">
        <v>34500</v>
      </c>
      <c r="C5" s="15">
        <v>6</v>
      </c>
      <c r="D5" s="37">
        <f>C5*B5</f>
        <v>207000</v>
      </c>
      <c r="E5" s="15">
        <v>0</v>
      </c>
      <c r="F5" s="37">
        <f>E5*B5</f>
        <v>0</v>
      </c>
      <c r="G5" s="15"/>
      <c r="H5" s="37">
        <f>G5*B5</f>
        <v>0</v>
      </c>
      <c r="I5" s="15"/>
      <c r="J5" s="37">
        <f>I5*B5</f>
        <v>0</v>
      </c>
      <c r="K5" s="15">
        <v>1</v>
      </c>
      <c r="L5" s="38">
        <f>K5*B5</f>
        <v>34500</v>
      </c>
    </row>
    <row r="6" spans="1:12" x14ac:dyDescent="0.25">
      <c r="A6" s="13" t="s">
        <v>5</v>
      </c>
      <c r="B6" s="14"/>
      <c r="C6" s="15"/>
      <c r="D6" s="37">
        <f t="shared" ref="D6:D69" si="0">C6*B6</f>
        <v>0</v>
      </c>
      <c r="E6" s="15">
        <v>0</v>
      </c>
      <c r="F6" s="37">
        <f t="shared" ref="F6:F69" si="1">E6*B6</f>
        <v>0</v>
      </c>
      <c r="G6" s="15"/>
      <c r="H6" s="37">
        <f t="shared" ref="H6:H69" si="2">G6*B6</f>
        <v>0</v>
      </c>
      <c r="I6" s="15"/>
      <c r="J6" s="37">
        <f t="shared" ref="J6:J69" si="3">I6*B6</f>
        <v>0</v>
      </c>
      <c r="K6" s="15"/>
      <c r="L6" s="38">
        <f t="shared" ref="L6:L69" si="4">K6*B6</f>
        <v>0</v>
      </c>
    </row>
    <row r="7" spans="1:12" x14ac:dyDescent="0.25">
      <c r="A7" s="13" t="s">
        <v>6</v>
      </c>
      <c r="B7" s="14"/>
      <c r="C7" s="15"/>
      <c r="D7" s="37">
        <f t="shared" si="0"/>
        <v>0</v>
      </c>
      <c r="E7" s="15">
        <v>0</v>
      </c>
      <c r="F7" s="37">
        <f t="shared" si="1"/>
        <v>0</v>
      </c>
      <c r="G7" s="15"/>
      <c r="H7" s="37">
        <f t="shared" si="2"/>
        <v>0</v>
      </c>
      <c r="I7" s="15"/>
      <c r="J7" s="37">
        <f t="shared" si="3"/>
        <v>0</v>
      </c>
      <c r="K7" s="15"/>
      <c r="L7" s="38">
        <f t="shared" si="4"/>
        <v>0</v>
      </c>
    </row>
    <row r="8" spans="1:12" x14ac:dyDescent="0.25">
      <c r="A8" s="13" t="s">
        <v>7</v>
      </c>
      <c r="B8" s="14"/>
      <c r="C8" s="15"/>
      <c r="D8" s="37">
        <f t="shared" si="0"/>
        <v>0</v>
      </c>
      <c r="E8" s="15">
        <v>0</v>
      </c>
      <c r="F8" s="37">
        <f t="shared" si="1"/>
        <v>0</v>
      </c>
      <c r="G8" s="15"/>
      <c r="H8" s="37">
        <f t="shared" si="2"/>
        <v>0</v>
      </c>
      <c r="I8" s="15"/>
      <c r="J8" s="37">
        <f t="shared" si="3"/>
        <v>0</v>
      </c>
      <c r="K8" s="15"/>
      <c r="L8" s="38">
        <f t="shared" si="4"/>
        <v>0</v>
      </c>
    </row>
    <row r="9" spans="1:12" x14ac:dyDescent="0.25">
      <c r="A9" s="13" t="s">
        <v>8</v>
      </c>
      <c r="B9" s="16">
        <v>3450</v>
      </c>
      <c r="C9" s="15">
        <v>15</v>
      </c>
      <c r="D9" s="37">
        <f t="shared" si="0"/>
        <v>51750</v>
      </c>
      <c r="E9" s="15">
        <v>0</v>
      </c>
      <c r="F9" s="37">
        <f t="shared" si="1"/>
        <v>0</v>
      </c>
      <c r="G9" s="15"/>
      <c r="H9" s="37">
        <f t="shared" si="2"/>
        <v>0</v>
      </c>
      <c r="I9" s="15"/>
      <c r="J9" s="37">
        <f t="shared" si="3"/>
        <v>0</v>
      </c>
      <c r="K9" s="15"/>
      <c r="L9" s="38">
        <f t="shared" si="4"/>
        <v>0</v>
      </c>
    </row>
    <row r="10" spans="1:12" x14ac:dyDescent="0.25">
      <c r="A10" s="13" t="s">
        <v>9</v>
      </c>
      <c r="B10" s="16">
        <v>3450</v>
      </c>
      <c r="C10" s="15">
        <v>15</v>
      </c>
      <c r="D10" s="37">
        <f t="shared" si="0"/>
        <v>51750</v>
      </c>
      <c r="E10" s="15">
        <v>0</v>
      </c>
      <c r="F10" s="37">
        <f t="shared" si="1"/>
        <v>0</v>
      </c>
      <c r="G10" s="15"/>
      <c r="H10" s="37">
        <f t="shared" si="2"/>
        <v>0</v>
      </c>
      <c r="I10" s="15"/>
      <c r="J10" s="37">
        <f t="shared" si="3"/>
        <v>0</v>
      </c>
      <c r="K10" s="15">
        <v>2</v>
      </c>
      <c r="L10" s="38">
        <f t="shared" si="4"/>
        <v>6900</v>
      </c>
    </row>
    <row r="11" spans="1:12" x14ac:dyDescent="0.25">
      <c r="A11" s="13" t="s">
        <v>10</v>
      </c>
      <c r="B11" s="17"/>
      <c r="C11" s="15"/>
      <c r="D11" s="37">
        <f t="shared" si="0"/>
        <v>0</v>
      </c>
      <c r="E11" s="15">
        <v>0</v>
      </c>
      <c r="F11" s="37">
        <f t="shared" si="1"/>
        <v>0</v>
      </c>
      <c r="G11" s="15"/>
      <c r="H11" s="37">
        <f t="shared" si="2"/>
        <v>0</v>
      </c>
      <c r="I11" s="15"/>
      <c r="J11" s="37">
        <f t="shared" si="3"/>
        <v>0</v>
      </c>
      <c r="K11" s="15"/>
      <c r="L11" s="38">
        <f t="shared" si="4"/>
        <v>0</v>
      </c>
    </row>
    <row r="12" spans="1:12" x14ac:dyDescent="0.25">
      <c r="A12" s="13" t="s">
        <v>11</v>
      </c>
      <c r="B12" s="16">
        <v>12650</v>
      </c>
      <c r="C12" s="15">
        <v>1</v>
      </c>
      <c r="D12" s="37">
        <f t="shared" si="0"/>
        <v>12650</v>
      </c>
      <c r="E12" s="15">
        <v>0</v>
      </c>
      <c r="F12" s="37">
        <f t="shared" si="1"/>
        <v>0</v>
      </c>
      <c r="G12" s="15"/>
      <c r="H12" s="37">
        <f t="shared" si="2"/>
        <v>0</v>
      </c>
      <c r="I12" s="15"/>
      <c r="J12" s="37">
        <f t="shared" si="3"/>
        <v>0</v>
      </c>
      <c r="K12" s="15"/>
      <c r="L12" s="38">
        <f t="shared" si="4"/>
        <v>0</v>
      </c>
    </row>
    <row r="13" spans="1:12" x14ac:dyDescent="0.25">
      <c r="A13" s="13" t="s">
        <v>12</v>
      </c>
      <c r="B13" s="16">
        <v>17250</v>
      </c>
      <c r="C13" s="15">
        <v>3</v>
      </c>
      <c r="D13" s="37">
        <f t="shared" si="0"/>
        <v>51750</v>
      </c>
      <c r="E13" s="15">
        <v>0</v>
      </c>
      <c r="F13" s="37">
        <f t="shared" si="1"/>
        <v>0</v>
      </c>
      <c r="G13" s="15"/>
      <c r="H13" s="37">
        <f t="shared" si="2"/>
        <v>0</v>
      </c>
      <c r="I13" s="15"/>
      <c r="J13" s="37">
        <f t="shared" si="3"/>
        <v>0</v>
      </c>
      <c r="K13" s="15">
        <v>2</v>
      </c>
      <c r="L13" s="38">
        <f t="shared" si="4"/>
        <v>34500</v>
      </c>
    </row>
    <row r="14" spans="1:12" x14ac:dyDescent="0.25">
      <c r="A14" s="13" t="s">
        <v>13</v>
      </c>
      <c r="B14" s="16">
        <v>28750</v>
      </c>
      <c r="C14" s="15">
        <v>2</v>
      </c>
      <c r="D14" s="37">
        <f t="shared" si="0"/>
        <v>57500</v>
      </c>
      <c r="E14" s="15">
        <v>0</v>
      </c>
      <c r="F14" s="37">
        <f t="shared" si="1"/>
        <v>0</v>
      </c>
      <c r="G14" s="15"/>
      <c r="H14" s="37">
        <f t="shared" si="2"/>
        <v>0</v>
      </c>
      <c r="I14" s="15"/>
      <c r="J14" s="37">
        <f t="shared" si="3"/>
        <v>0</v>
      </c>
      <c r="K14" s="15"/>
      <c r="L14" s="38">
        <f t="shared" si="4"/>
        <v>0</v>
      </c>
    </row>
    <row r="15" spans="1:12" x14ac:dyDescent="0.25">
      <c r="A15" s="13" t="s">
        <v>14</v>
      </c>
      <c r="B15" s="16">
        <v>23000</v>
      </c>
      <c r="C15" s="15">
        <v>5</v>
      </c>
      <c r="D15" s="37">
        <f t="shared" si="0"/>
        <v>115000</v>
      </c>
      <c r="E15" s="15">
        <v>0</v>
      </c>
      <c r="F15" s="37">
        <f t="shared" si="1"/>
        <v>0</v>
      </c>
      <c r="G15" s="15"/>
      <c r="H15" s="37">
        <f t="shared" si="2"/>
        <v>0</v>
      </c>
      <c r="I15" s="15">
        <v>3</v>
      </c>
      <c r="J15" s="37">
        <f t="shared" si="3"/>
        <v>69000</v>
      </c>
      <c r="K15" s="15"/>
      <c r="L15" s="38">
        <f t="shared" si="4"/>
        <v>0</v>
      </c>
    </row>
    <row r="16" spans="1:12" x14ac:dyDescent="0.25">
      <c r="A16" s="13" t="s">
        <v>15</v>
      </c>
      <c r="B16" s="11"/>
      <c r="C16" s="15"/>
      <c r="D16" s="37">
        <f t="shared" si="0"/>
        <v>0</v>
      </c>
      <c r="E16" s="15">
        <v>0</v>
      </c>
      <c r="F16" s="37">
        <f t="shared" si="1"/>
        <v>0</v>
      </c>
      <c r="G16" s="15"/>
      <c r="H16" s="37">
        <f t="shared" si="2"/>
        <v>0</v>
      </c>
      <c r="I16" s="15"/>
      <c r="J16" s="37">
        <f t="shared" si="3"/>
        <v>0</v>
      </c>
      <c r="K16" s="15"/>
      <c r="L16" s="38">
        <f t="shared" si="4"/>
        <v>0</v>
      </c>
    </row>
    <row r="17" spans="1:12" x14ac:dyDescent="0.25">
      <c r="A17" s="13" t="s">
        <v>16</v>
      </c>
      <c r="B17" s="11"/>
      <c r="C17" s="15"/>
      <c r="D17" s="37">
        <f t="shared" si="0"/>
        <v>0</v>
      </c>
      <c r="E17" s="15">
        <v>0</v>
      </c>
      <c r="F17" s="37">
        <f t="shared" si="1"/>
        <v>0</v>
      </c>
      <c r="G17" s="15"/>
      <c r="H17" s="37">
        <f t="shared" si="2"/>
        <v>0</v>
      </c>
      <c r="I17" s="15"/>
      <c r="J17" s="37">
        <f t="shared" si="3"/>
        <v>0</v>
      </c>
      <c r="K17" s="15"/>
      <c r="L17" s="38">
        <f t="shared" si="4"/>
        <v>0</v>
      </c>
    </row>
    <row r="18" spans="1:12" x14ac:dyDescent="0.25">
      <c r="A18" s="13" t="s">
        <v>17</v>
      </c>
      <c r="B18" s="16">
        <v>3833.3333333333335</v>
      </c>
      <c r="C18" s="15">
        <v>10</v>
      </c>
      <c r="D18" s="37">
        <f t="shared" si="0"/>
        <v>38333.333333333336</v>
      </c>
      <c r="E18" s="15">
        <v>0</v>
      </c>
      <c r="F18" s="37">
        <f t="shared" si="1"/>
        <v>0</v>
      </c>
      <c r="G18" s="15"/>
      <c r="H18" s="37">
        <f t="shared" si="2"/>
        <v>0</v>
      </c>
      <c r="I18" s="15"/>
      <c r="J18" s="37">
        <f t="shared" si="3"/>
        <v>0</v>
      </c>
      <c r="K18" s="15"/>
      <c r="L18" s="38">
        <f t="shared" si="4"/>
        <v>0</v>
      </c>
    </row>
    <row r="19" spans="1:12" x14ac:dyDescent="0.25">
      <c r="A19" s="13" t="s">
        <v>18</v>
      </c>
      <c r="B19" s="16">
        <v>34500</v>
      </c>
      <c r="C19" s="15">
        <v>5</v>
      </c>
      <c r="D19" s="37">
        <f t="shared" si="0"/>
        <v>172500</v>
      </c>
      <c r="E19" s="15">
        <v>0</v>
      </c>
      <c r="F19" s="37">
        <f t="shared" si="1"/>
        <v>0</v>
      </c>
      <c r="G19" s="15"/>
      <c r="H19" s="37">
        <f t="shared" si="2"/>
        <v>0</v>
      </c>
      <c r="I19" s="15"/>
      <c r="J19" s="37">
        <f t="shared" si="3"/>
        <v>0</v>
      </c>
      <c r="K19" s="15"/>
      <c r="L19" s="38">
        <f t="shared" si="4"/>
        <v>0</v>
      </c>
    </row>
    <row r="20" spans="1:12" x14ac:dyDescent="0.25">
      <c r="A20" s="13" t="s">
        <v>19</v>
      </c>
      <c r="B20" s="16">
        <v>86250</v>
      </c>
      <c r="C20" s="15">
        <v>5</v>
      </c>
      <c r="D20" s="37">
        <f t="shared" si="0"/>
        <v>431250</v>
      </c>
      <c r="E20" s="15">
        <v>0</v>
      </c>
      <c r="F20" s="37">
        <f t="shared" si="1"/>
        <v>0</v>
      </c>
      <c r="G20" s="15"/>
      <c r="H20" s="37">
        <f t="shared" si="2"/>
        <v>0</v>
      </c>
      <c r="I20" s="15"/>
      <c r="J20" s="37">
        <f t="shared" si="3"/>
        <v>0</v>
      </c>
      <c r="K20" s="15"/>
      <c r="L20" s="38">
        <f t="shared" si="4"/>
        <v>0</v>
      </c>
    </row>
    <row r="21" spans="1:12" x14ac:dyDescent="0.25">
      <c r="A21" s="13" t="s">
        <v>20</v>
      </c>
      <c r="B21" s="16">
        <v>6900</v>
      </c>
      <c r="C21" s="15">
        <v>5</v>
      </c>
      <c r="D21" s="37">
        <f t="shared" si="0"/>
        <v>34500</v>
      </c>
      <c r="E21" s="15">
        <v>0</v>
      </c>
      <c r="F21" s="37">
        <f t="shared" si="1"/>
        <v>0</v>
      </c>
      <c r="G21" s="15"/>
      <c r="H21" s="37">
        <f t="shared" si="2"/>
        <v>0</v>
      </c>
      <c r="I21" s="15"/>
      <c r="J21" s="37">
        <f t="shared" si="3"/>
        <v>0</v>
      </c>
      <c r="K21" s="15"/>
      <c r="L21" s="38">
        <f t="shared" si="4"/>
        <v>0</v>
      </c>
    </row>
    <row r="22" spans="1:12" x14ac:dyDescent="0.25">
      <c r="A22" s="13" t="s">
        <v>21</v>
      </c>
      <c r="B22" s="16"/>
      <c r="C22" s="15"/>
      <c r="D22" s="37">
        <f t="shared" si="0"/>
        <v>0</v>
      </c>
      <c r="E22" s="15">
        <v>0</v>
      </c>
      <c r="F22" s="37">
        <f t="shared" si="1"/>
        <v>0</v>
      </c>
      <c r="G22" s="15"/>
      <c r="H22" s="37">
        <f t="shared" si="2"/>
        <v>0</v>
      </c>
      <c r="I22" s="15"/>
      <c r="J22" s="37">
        <f t="shared" si="3"/>
        <v>0</v>
      </c>
      <c r="K22" s="15"/>
      <c r="L22" s="38">
        <f t="shared" si="4"/>
        <v>0</v>
      </c>
    </row>
    <row r="23" spans="1:12" x14ac:dyDescent="0.25">
      <c r="A23" s="13" t="s">
        <v>22</v>
      </c>
      <c r="B23" s="16">
        <v>5750</v>
      </c>
      <c r="C23" s="15">
        <v>3</v>
      </c>
      <c r="D23" s="37">
        <f t="shared" si="0"/>
        <v>17250</v>
      </c>
      <c r="E23" s="15">
        <v>0</v>
      </c>
      <c r="F23" s="37">
        <f t="shared" si="1"/>
        <v>0</v>
      </c>
      <c r="G23" s="15"/>
      <c r="H23" s="37">
        <f t="shared" si="2"/>
        <v>0</v>
      </c>
      <c r="I23" s="15"/>
      <c r="J23" s="37">
        <f t="shared" si="3"/>
        <v>0</v>
      </c>
      <c r="K23" s="15"/>
      <c r="L23" s="38">
        <f t="shared" si="4"/>
        <v>0</v>
      </c>
    </row>
    <row r="24" spans="1:12" x14ac:dyDescent="0.25">
      <c r="A24" s="13" t="s">
        <v>23</v>
      </c>
      <c r="B24" s="14"/>
      <c r="C24" s="15"/>
      <c r="D24" s="37">
        <f t="shared" si="0"/>
        <v>0</v>
      </c>
      <c r="E24" s="15">
        <v>0</v>
      </c>
      <c r="F24" s="37">
        <f t="shared" si="1"/>
        <v>0</v>
      </c>
      <c r="G24" s="15"/>
      <c r="H24" s="37">
        <f t="shared" si="2"/>
        <v>0</v>
      </c>
      <c r="I24" s="15"/>
      <c r="J24" s="37">
        <f t="shared" si="3"/>
        <v>0</v>
      </c>
      <c r="K24" s="15"/>
      <c r="L24" s="38">
        <f t="shared" si="4"/>
        <v>0</v>
      </c>
    </row>
    <row r="25" spans="1:12" x14ac:dyDescent="0.25">
      <c r="A25" s="13" t="s">
        <v>24</v>
      </c>
      <c r="B25" s="16"/>
      <c r="C25" s="15"/>
      <c r="D25" s="37">
        <f t="shared" si="0"/>
        <v>0</v>
      </c>
      <c r="E25" s="15">
        <v>0</v>
      </c>
      <c r="F25" s="37">
        <f t="shared" si="1"/>
        <v>0</v>
      </c>
      <c r="G25" s="15"/>
      <c r="H25" s="37">
        <f t="shared" si="2"/>
        <v>0</v>
      </c>
      <c r="I25" s="15"/>
      <c r="J25" s="37">
        <f t="shared" si="3"/>
        <v>0</v>
      </c>
      <c r="K25" s="15"/>
      <c r="L25" s="38">
        <f t="shared" si="4"/>
        <v>0</v>
      </c>
    </row>
    <row r="26" spans="1:12" x14ac:dyDescent="0.25">
      <c r="A26" s="13" t="s">
        <v>25</v>
      </c>
      <c r="B26" s="16">
        <v>14375</v>
      </c>
      <c r="C26" s="15">
        <v>1</v>
      </c>
      <c r="D26" s="37">
        <f t="shared" si="0"/>
        <v>14375</v>
      </c>
      <c r="E26" s="15">
        <v>0</v>
      </c>
      <c r="F26" s="37">
        <f t="shared" si="1"/>
        <v>0</v>
      </c>
      <c r="G26" s="15"/>
      <c r="H26" s="37">
        <f t="shared" si="2"/>
        <v>0</v>
      </c>
      <c r="I26" s="15"/>
      <c r="J26" s="37">
        <f t="shared" si="3"/>
        <v>0</v>
      </c>
      <c r="K26" s="15"/>
      <c r="L26" s="38">
        <f t="shared" si="4"/>
        <v>0</v>
      </c>
    </row>
    <row r="27" spans="1:12" x14ac:dyDescent="0.25">
      <c r="A27" s="13" t="s">
        <v>26</v>
      </c>
      <c r="B27" s="16">
        <v>9200</v>
      </c>
      <c r="C27" s="15">
        <v>5</v>
      </c>
      <c r="D27" s="37">
        <f t="shared" si="0"/>
        <v>46000</v>
      </c>
      <c r="E27" s="15">
        <v>0</v>
      </c>
      <c r="F27" s="37">
        <f t="shared" si="1"/>
        <v>0</v>
      </c>
      <c r="G27" s="15"/>
      <c r="H27" s="37">
        <f t="shared" si="2"/>
        <v>0</v>
      </c>
      <c r="I27" s="15"/>
      <c r="J27" s="37">
        <f t="shared" si="3"/>
        <v>0</v>
      </c>
      <c r="K27" s="15"/>
      <c r="L27" s="38">
        <f t="shared" si="4"/>
        <v>0</v>
      </c>
    </row>
    <row r="28" spans="1:12" x14ac:dyDescent="0.25">
      <c r="A28" s="13" t="s">
        <v>27</v>
      </c>
      <c r="B28" s="16"/>
      <c r="C28" s="15"/>
      <c r="D28" s="37">
        <f t="shared" si="0"/>
        <v>0</v>
      </c>
      <c r="E28" s="15">
        <v>0</v>
      </c>
      <c r="F28" s="37">
        <f t="shared" si="1"/>
        <v>0</v>
      </c>
      <c r="G28" s="15"/>
      <c r="H28" s="37">
        <f t="shared" si="2"/>
        <v>0</v>
      </c>
      <c r="I28" s="15"/>
      <c r="J28" s="37">
        <f t="shared" si="3"/>
        <v>0</v>
      </c>
      <c r="K28" s="15"/>
      <c r="L28" s="38">
        <f t="shared" si="4"/>
        <v>0</v>
      </c>
    </row>
    <row r="29" spans="1:12" x14ac:dyDescent="0.25">
      <c r="A29" s="13" t="s">
        <v>28</v>
      </c>
      <c r="B29" s="16">
        <v>2875</v>
      </c>
      <c r="C29" s="15">
        <v>1</v>
      </c>
      <c r="D29" s="37">
        <f t="shared" si="0"/>
        <v>2875</v>
      </c>
      <c r="E29" s="15">
        <v>0</v>
      </c>
      <c r="F29" s="37">
        <f t="shared" si="1"/>
        <v>0</v>
      </c>
      <c r="G29" s="15"/>
      <c r="H29" s="37">
        <f t="shared" si="2"/>
        <v>0</v>
      </c>
      <c r="I29" s="15"/>
      <c r="J29" s="37">
        <f t="shared" si="3"/>
        <v>0</v>
      </c>
      <c r="K29" s="15"/>
      <c r="L29" s="38">
        <f t="shared" si="4"/>
        <v>0</v>
      </c>
    </row>
    <row r="30" spans="1:12" x14ac:dyDescent="0.25">
      <c r="A30" s="13" t="s">
        <v>29</v>
      </c>
      <c r="B30" s="16">
        <v>4025</v>
      </c>
      <c r="C30" s="15">
        <v>3</v>
      </c>
      <c r="D30" s="37">
        <f t="shared" si="0"/>
        <v>12075</v>
      </c>
      <c r="E30" s="15">
        <v>0</v>
      </c>
      <c r="F30" s="37">
        <f t="shared" si="1"/>
        <v>0</v>
      </c>
      <c r="G30" s="15"/>
      <c r="H30" s="37">
        <f t="shared" si="2"/>
        <v>0</v>
      </c>
      <c r="I30" s="15"/>
      <c r="J30" s="37">
        <f t="shared" si="3"/>
        <v>0</v>
      </c>
      <c r="K30" s="15">
        <v>2</v>
      </c>
      <c r="L30" s="38">
        <f t="shared" si="4"/>
        <v>8050</v>
      </c>
    </row>
    <row r="31" spans="1:12" x14ac:dyDescent="0.25">
      <c r="A31" s="13" t="s">
        <v>30</v>
      </c>
      <c r="B31" s="16">
        <v>2012.5</v>
      </c>
      <c r="C31" s="15">
        <v>65</v>
      </c>
      <c r="D31" s="37">
        <f t="shared" si="0"/>
        <v>130812.5</v>
      </c>
      <c r="E31" s="15">
        <v>23</v>
      </c>
      <c r="F31" s="37">
        <f t="shared" si="1"/>
        <v>46287.5</v>
      </c>
      <c r="G31" s="15">
        <v>5</v>
      </c>
      <c r="H31" s="37">
        <f t="shared" si="2"/>
        <v>10062.5</v>
      </c>
      <c r="I31" s="15"/>
      <c r="J31" s="37">
        <f t="shared" si="3"/>
        <v>0</v>
      </c>
      <c r="K31" s="15">
        <v>2</v>
      </c>
      <c r="L31" s="38">
        <f t="shared" si="4"/>
        <v>4025</v>
      </c>
    </row>
    <row r="32" spans="1:12" x14ac:dyDescent="0.25">
      <c r="A32" s="13" t="s">
        <v>31</v>
      </c>
      <c r="B32" s="16">
        <v>126500</v>
      </c>
      <c r="C32" s="15"/>
      <c r="D32" s="37">
        <f t="shared" si="0"/>
        <v>0</v>
      </c>
      <c r="E32" s="15">
        <v>0</v>
      </c>
      <c r="F32" s="37">
        <f t="shared" si="1"/>
        <v>0</v>
      </c>
      <c r="G32" s="15"/>
      <c r="H32" s="37">
        <f t="shared" si="2"/>
        <v>0</v>
      </c>
      <c r="I32" s="15"/>
      <c r="J32" s="37">
        <f t="shared" si="3"/>
        <v>0</v>
      </c>
      <c r="K32" s="15">
        <v>1</v>
      </c>
      <c r="L32" s="38">
        <f t="shared" si="4"/>
        <v>126500</v>
      </c>
    </row>
    <row r="33" spans="1:12" x14ac:dyDescent="0.25">
      <c r="A33" s="13" t="s">
        <v>32</v>
      </c>
      <c r="B33" s="17"/>
      <c r="C33" s="15"/>
      <c r="D33" s="37">
        <f t="shared" si="0"/>
        <v>0</v>
      </c>
      <c r="E33" s="15">
        <v>0</v>
      </c>
      <c r="F33" s="37">
        <f t="shared" si="1"/>
        <v>0</v>
      </c>
      <c r="G33" s="15"/>
      <c r="H33" s="37">
        <f t="shared" si="2"/>
        <v>0</v>
      </c>
      <c r="I33" s="15"/>
      <c r="J33" s="37">
        <f t="shared" si="3"/>
        <v>0</v>
      </c>
      <c r="K33" s="15"/>
      <c r="L33" s="38">
        <f t="shared" si="4"/>
        <v>0</v>
      </c>
    </row>
    <row r="34" spans="1:12" x14ac:dyDescent="0.25">
      <c r="A34" s="13" t="s">
        <v>33</v>
      </c>
      <c r="B34" s="16">
        <v>3450</v>
      </c>
      <c r="C34" s="15"/>
      <c r="D34" s="37">
        <f t="shared" si="0"/>
        <v>0</v>
      </c>
      <c r="E34" s="15">
        <v>0</v>
      </c>
      <c r="F34" s="37">
        <f t="shared" si="1"/>
        <v>0</v>
      </c>
      <c r="G34" s="15">
        <v>2</v>
      </c>
      <c r="H34" s="37">
        <f t="shared" si="2"/>
        <v>6900</v>
      </c>
      <c r="I34" s="15"/>
      <c r="J34" s="37">
        <f t="shared" si="3"/>
        <v>0</v>
      </c>
      <c r="K34" s="15"/>
      <c r="L34" s="38">
        <f t="shared" si="4"/>
        <v>0</v>
      </c>
    </row>
    <row r="35" spans="1:12" x14ac:dyDescent="0.25">
      <c r="A35" s="13" t="s">
        <v>34</v>
      </c>
      <c r="B35" s="16">
        <v>9200</v>
      </c>
      <c r="C35" s="15">
        <v>2</v>
      </c>
      <c r="D35" s="37">
        <f t="shared" si="0"/>
        <v>18400</v>
      </c>
      <c r="E35" s="15">
        <v>0</v>
      </c>
      <c r="F35" s="37">
        <f t="shared" si="1"/>
        <v>0</v>
      </c>
      <c r="G35" s="15"/>
      <c r="H35" s="37">
        <f t="shared" si="2"/>
        <v>0</v>
      </c>
      <c r="I35" s="15"/>
      <c r="J35" s="37">
        <f t="shared" si="3"/>
        <v>0</v>
      </c>
      <c r="K35" s="15"/>
      <c r="L35" s="38">
        <f t="shared" si="4"/>
        <v>0</v>
      </c>
    </row>
    <row r="36" spans="1:12" x14ac:dyDescent="0.25">
      <c r="A36" s="13" t="s">
        <v>35</v>
      </c>
      <c r="B36" s="16">
        <v>230000</v>
      </c>
      <c r="C36" s="15">
        <v>1</v>
      </c>
      <c r="D36" s="37">
        <f t="shared" si="0"/>
        <v>230000</v>
      </c>
      <c r="E36" s="15">
        <v>0</v>
      </c>
      <c r="F36" s="37">
        <f t="shared" si="1"/>
        <v>0</v>
      </c>
      <c r="G36" s="15"/>
      <c r="H36" s="37">
        <f t="shared" si="2"/>
        <v>0</v>
      </c>
      <c r="I36" s="15"/>
      <c r="J36" s="37">
        <f t="shared" si="3"/>
        <v>0</v>
      </c>
      <c r="K36" s="15"/>
      <c r="L36" s="38">
        <f t="shared" si="4"/>
        <v>0</v>
      </c>
    </row>
    <row r="37" spans="1:12" x14ac:dyDescent="0.25">
      <c r="A37" s="13" t="s">
        <v>36</v>
      </c>
      <c r="B37" s="16">
        <v>28750</v>
      </c>
      <c r="C37" s="15">
        <v>3</v>
      </c>
      <c r="D37" s="37">
        <f t="shared" si="0"/>
        <v>86250</v>
      </c>
      <c r="E37" s="15">
        <v>3</v>
      </c>
      <c r="F37" s="37">
        <f t="shared" si="1"/>
        <v>86250</v>
      </c>
      <c r="G37" s="15">
        <v>4</v>
      </c>
      <c r="H37" s="37">
        <f t="shared" si="2"/>
        <v>115000</v>
      </c>
      <c r="I37" s="15"/>
      <c r="J37" s="37">
        <f t="shared" si="3"/>
        <v>0</v>
      </c>
      <c r="K37" s="15"/>
      <c r="L37" s="38">
        <f t="shared" si="4"/>
        <v>0</v>
      </c>
    </row>
    <row r="38" spans="1:12" x14ac:dyDescent="0.25">
      <c r="A38" s="13" t="s">
        <v>37</v>
      </c>
      <c r="B38" s="14"/>
      <c r="C38" s="15"/>
      <c r="D38" s="37">
        <f t="shared" si="0"/>
        <v>0</v>
      </c>
      <c r="E38" s="15">
        <v>0</v>
      </c>
      <c r="F38" s="37">
        <f t="shared" si="1"/>
        <v>0</v>
      </c>
      <c r="G38" s="15"/>
      <c r="H38" s="37">
        <f t="shared" si="2"/>
        <v>0</v>
      </c>
      <c r="I38" s="15"/>
      <c r="J38" s="37">
        <f t="shared" si="3"/>
        <v>0</v>
      </c>
      <c r="K38" s="15"/>
      <c r="L38" s="38">
        <f t="shared" si="4"/>
        <v>0</v>
      </c>
    </row>
    <row r="39" spans="1:12" x14ac:dyDescent="0.25">
      <c r="A39" s="13" t="s">
        <v>99</v>
      </c>
      <c r="B39" s="17"/>
      <c r="C39" s="15"/>
      <c r="D39" s="37">
        <f t="shared" si="0"/>
        <v>0</v>
      </c>
      <c r="E39" s="15">
        <v>0</v>
      </c>
      <c r="F39" s="37">
        <f t="shared" si="1"/>
        <v>0</v>
      </c>
      <c r="G39" s="15"/>
      <c r="H39" s="37">
        <f t="shared" si="2"/>
        <v>0</v>
      </c>
      <c r="I39" s="15"/>
      <c r="J39" s="37">
        <f t="shared" si="3"/>
        <v>0</v>
      </c>
      <c r="K39" s="15"/>
      <c r="L39" s="38">
        <f t="shared" si="4"/>
        <v>0</v>
      </c>
    </row>
    <row r="40" spans="1:12" x14ac:dyDescent="0.25">
      <c r="A40" s="13" t="s">
        <v>100</v>
      </c>
      <c r="B40" s="16"/>
      <c r="C40" s="15"/>
      <c r="D40" s="37">
        <f t="shared" si="0"/>
        <v>0</v>
      </c>
      <c r="E40" s="15">
        <v>0</v>
      </c>
      <c r="F40" s="37">
        <f t="shared" si="1"/>
        <v>0</v>
      </c>
      <c r="G40" s="15"/>
      <c r="H40" s="37">
        <f t="shared" si="2"/>
        <v>0</v>
      </c>
      <c r="I40" s="15"/>
      <c r="J40" s="37">
        <f t="shared" si="3"/>
        <v>0</v>
      </c>
      <c r="K40" s="15"/>
      <c r="L40" s="38">
        <f t="shared" si="4"/>
        <v>0</v>
      </c>
    </row>
    <row r="41" spans="1:12" x14ac:dyDescent="0.25">
      <c r="A41" s="13" t="s">
        <v>40</v>
      </c>
      <c r="B41" s="18">
        <v>46000</v>
      </c>
      <c r="C41" s="15">
        <v>1</v>
      </c>
      <c r="D41" s="37">
        <f t="shared" si="0"/>
        <v>46000</v>
      </c>
      <c r="E41" s="15">
        <v>0</v>
      </c>
      <c r="F41" s="37">
        <f t="shared" si="1"/>
        <v>0</v>
      </c>
      <c r="G41" s="15"/>
      <c r="H41" s="37">
        <f t="shared" si="2"/>
        <v>0</v>
      </c>
      <c r="I41" s="15"/>
      <c r="J41" s="37">
        <f t="shared" si="3"/>
        <v>0</v>
      </c>
      <c r="K41" s="15">
        <v>2</v>
      </c>
      <c r="L41" s="38">
        <f t="shared" si="4"/>
        <v>92000</v>
      </c>
    </row>
    <row r="42" spans="1:12" x14ac:dyDescent="0.25">
      <c r="A42" s="13" t="s">
        <v>41</v>
      </c>
      <c r="B42" s="18">
        <v>20125</v>
      </c>
      <c r="C42" s="15">
        <v>3</v>
      </c>
      <c r="D42" s="37">
        <f t="shared" si="0"/>
        <v>60375</v>
      </c>
      <c r="E42" s="15">
        <v>0</v>
      </c>
      <c r="F42" s="37">
        <f t="shared" si="1"/>
        <v>0</v>
      </c>
      <c r="G42" s="15"/>
      <c r="H42" s="37">
        <f t="shared" si="2"/>
        <v>0</v>
      </c>
      <c r="I42" s="15"/>
      <c r="J42" s="37">
        <f t="shared" si="3"/>
        <v>0</v>
      </c>
      <c r="K42" s="15">
        <v>2</v>
      </c>
      <c r="L42" s="38">
        <f t="shared" si="4"/>
        <v>40250</v>
      </c>
    </row>
    <row r="43" spans="1:12" x14ac:dyDescent="0.25">
      <c r="A43" s="13" t="s">
        <v>42</v>
      </c>
      <c r="B43" s="17"/>
      <c r="C43" s="15"/>
      <c r="D43" s="37">
        <f t="shared" si="0"/>
        <v>0</v>
      </c>
      <c r="E43" s="15">
        <v>0</v>
      </c>
      <c r="F43" s="37">
        <f t="shared" si="1"/>
        <v>0</v>
      </c>
      <c r="G43" s="15"/>
      <c r="H43" s="37">
        <f t="shared" si="2"/>
        <v>0</v>
      </c>
      <c r="I43" s="15"/>
      <c r="J43" s="37">
        <f t="shared" si="3"/>
        <v>0</v>
      </c>
      <c r="K43" s="15"/>
      <c r="L43" s="38">
        <f t="shared" si="4"/>
        <v>0</v>
      </c>
    </row>
    <row r="44" spans="1:12" x14ac:dyDescent="0.25">
      <c r="A44" s="13" t="s">
        <v>43</v>
      </c>
      <c r="B44" s="16">
        <v>51750</v>
      </c>
      <c r="C44" s="15">
        <v>3</v>
      </c>
      <c r="D44" s="37">
        <f t="shared" si="0"/>
        <v>155250</v>
      </c>
      <c r="E44" s="15">
        <v>0</v>
      </c>
      <c r="F44" s="37">
        <f t="shared" si="1"/>
        <v>0</v>
      </c>
      <c r="G44" s="15"/>
      <c r="H44" s="37">
        <f t="shared" si="2"/>
        <v>0</v>
      </c>
      <c r="I44" s="15"/>
      <c r="J44" s="37">
        <f t="shared" si="3"/>
        <v>0</v>
      </c>
      <c r="K44" s="15"/>
      <c r="L44" s="38">
        <f t="shared" si="4"/>
        <v>0</v>
      </c>
    </row>
    <row r="45" spans="1:12" x14ac:dyDescent="0.25">
      <c r="A45" s="13" t="s">
        <v>44</v>
      </c>
      <c r="B45" s="16"/>
      <c r="C45" s="15"/>
      <c r="D45" s="37">
        <f t="shared" si="0"/>
        <v>0</v>
      </c>
      <c r="E45" s="15">
        <v>0</v>
      </c>
      <c r="F45" s="37">
        <f t="shared" si="1"/>
        <v>0</v>
      </c>
      <c r="G45" s="15"/>
      <c r="H45" s="37">
        <f t="shared" si="2"/>
        <v>0</v>
      </c>
      <c r="I45" s="15"/>
      <c r="J45" s="37">
        <f t="shared" si="3"/>
        <v>0</v>
      </c>
      <c r="K45" s="15"/>
      <c r="L45" s="38">
        <f t="shared" si="4"/>
        <v>0</v>
      </c>
    </row>
    <row r="46" spans="1:12" x14ac:dyDescent="0.25">
      <c r="A46" s="13" t="s">
        <v>45</v>
      </c>
      <c r="B46" s="16">
        <v>13800</v>
      </c>
      <c r="C46" s="15">
        <v>5</v>
      </c>
      <c r="D46" s="37">
        <f t="shared" si="0"/>
        <v>69000</v>
      </c>
      <c r="E46" s="15">
        <v>0</v>
      </c>
      <c r="F46" s="37">
        <f t="shared" si="1"/>
        <v>0</v>
      </c>
      <c r="G46" s="15"/>
      <c r="H46" s="37">
        <f t="shared" si="2"/>
        <v>0</v>
      </c>
      <c r="I46" s="15"/>
      <c r="J46" s="37">
        <f t="shared" si="3"/>
        <v>0</v>
      </c>
      <c r="K46" s="15">
        <v>2</v>
      </c>
      <c r="L46" s="38">
        <f t="shared" si="4"/>
        <v>27600</v>
      </c>
    </row>
    <row r="47" spans="1:12" x14ac:dyDescent="0.25">
      <c r="A47" s="13" t="s">
        <v>46</v>
      </c>
      <c r="B47" s="17"/>
      <c r="C47" s="15"/>
      <c r="D47" s="37">
        <f t="shared" si="0"/>
        <v>0</v>
      </c>
      <c r="E47" s="15">
        <v>0</v>
      </c>
      <c r="F47" s="37">
        <f t="shared" si="1"/>
        <v>0</v>
      </c>
      <c r="G47" s="15"/>
      <c r="H47" s="37">
        <f t="shared" si="2"/>
        <v>0</v>
      </c>
      <c r="I47" s="15"/>
      <c r="J47" s="37">
        <f t="shared" si="3"/>
        <v>0</v>
      </c>
      <c r="K47" s="15"/>
      <c r="L47" s="38">
        <f t="shared" si="4"/>
        <v>0</v>
      </c>
    </row>
    <row r="48" spans="1:12" x14ac:dyDescent="0.25">
      <c r="A48" s="13" t="s">
        <v>47</v>
      </c>
      <c r="B48" s="16">
        <v>7475</v>
      </c>
      <c r="C48" s="15">
        <v>8</v>
      </c>
      <c r="D48" s="37">
        <f t="shared" si="0"/>
        <v>59800</v>
      </c>
      <c r="E48" s="15">
        <v>0</v>
      </c>
      <c r="F48" s="37">
        <f t="shared" si="1"/>
        <v>0</v>
      </c>
      <c r="G48" s="15"/>
      <c r="H48" s="37">
        <f t="shared" si="2"/>
        <v>0</v>
      </c>
      <c r="I48" s="15"/>
      <c r="J48" s="37">
        <f t="shared" si="3"/>
        <v>0</v>
      </c>
      <c r="K48" s="15"/>
      <c r="L48" s="38">
        <f t="shared" si="4"/>
        <v>0</v>
      </c>
    </row>
    <row r="49" spans="1:12" x14ac:dyDescent="0.25">
      <c r="A49" s="13" t="s">
        <v>48</v>
      </c>
      <c r="B49" s="16">
        <v>6900</v>
      </c>
      <c r="C49" s="15">
        <v>9</v>
      </c>
      <c r="D49" s="37">
        <f t="shared" si="0"/>
        <v>62100</v>
      </c>
      <c r="E49" s="15">
        <v>0</v>
      </c>
      <c r="F49" s="37">
        <f t="shared" si="1"/>
        <v>0</v>
      </c>
      <c r="G49" s="15"/>
      <c r="H49" s="37">
        <f t="shared" si="2"/>
        <v>0</v>
      </c>
      <c r="I49" s="15"/>
      <c r="J49" s="37">
        <f t="shared" si="3"/>
        <v>0</v>
      </c>
      <c r="K49" s="15"/>
      <c r="L49" s="38">
        <f t="shared" si="4"/>
        <v>0</v>
      </c>
    </row>
    <row r="50" spans="1:12" x14ac:dyDescent="0.25">
      <c r="A50" s="13" t="s">
        <v>49</v>
      </c>
      <c r="B50" s="14"/>
      <c r="C50" s="15"/>
      <c r="D50" s="37">
        <f t="shared" si="0"/>
        <v>0</v>
      </c>
      <c r="E50" s="15">
        <v>0</v>
      </c>
      <c r="F50" s="37">
        <f t="shared" si="1"/>
        <v>0</v>
      </c>
      <c r="G50" s="15"/>
      <c r="H50" s="37">
        <f t="shared" si="2"/>
        <v>0</v>
      </c>
      <c r="I50" s="15"/>
      <c r="J50" s="37">
        <f t="shared" si="3"/>
        <v>0</v>
      </c>
      <c r="K50" s="15"/>
      <c r="L50" s="38">
        <f t="shared" si="4"/>
        <v>0</v>
      </c>
    </row>
    <row r="51" spans="1:12" x14ac:dyDescent="0.25">
      <c r="A51" s="13" t="s">
        <v>50</v>
      </c>
      <c r="B51" s="17"/>
      <c r="C51" s="15"/>
      <c r="D51" s="37">
        <f t="shared" si="0"/>
        <v>0</v>
      </c>
      <c r="E51" s="15">
        <v>0</v>
      </c>
      <c r="F51" s="37">
        <f t="shared" si="1"/>
        <v>0</v>
      </c>
      <c r="G51" s="15"/>
      <c r="H51" s="37">
        <f t="shared" si="2"/>
        <v>0</v>
      </c>
      <c r="I51" s="15"/>
      <c r="J51" s="37">
        <f t="shared" si="3"/>
        <v>0</v>
      </c>
      <c r="K51" s="15"/>
      <c r="L51" s="38">
        <f t="shared" si="4"/>
        <v>0</v>
      </c>
    </row>
    <row r="52" spans="1:12" x14ac:dyDescent="0.25">
      <c r="A52" s="13" t="s">
        <v>51</v>
      </c>
      <c r="B52" s="16">
        <v>8625</v>
      </c>
      <c r="C52" s="15">
        <v>2</v>
      </c>
      <c r="D52" s="37">
        <f t="shared" si="0"/>
        <v>17250</v>
      </c>
      <c r="E52" s="15">
        <v>0</v>
      </c>
      <c r="F52" s="37">
        <f t="shared" si="1"/>
        <v>0</v>
      </c>
      <c r="G52" s="15"/>
      <c r="H52" s="37">
        <f t="shared" si="2"/>
        <v>0</v>
      </c>
      <c r="I52" s="15"/>
      <c r="J52" s="37">
        <f t="shared" si="3"/>
        <v>0</v>
      </c>
      <c r="K52" s="15"/>
      <c r="L52" s="38">
        <f t="shared" si="4"/>
        <v>0</v>
      </c>
    </row>
    <row r="53" spans="1:12" x14ac:dyDescent="0.25">
      <c r="A53" s="13" t="s">
        <v>52</v>
      </c>
      <c r="B53" s="16">
        <v>17250</v>
      </c>
      <c r="C53" s="15">
        <v>1</v>
      </c>
      <c r="D53" s="37">
        <f t="shared" si="0"/>
        <v>17250</v>
      </c>
      <c r="E53" s="15">
        <v>0</v>
      </c>
      <c r="F53" s="37">
        <f t="shared" si="1"/>
        <v>0</v>
      </c>
      <c r="G53" s="15"/>
      <c r="H53" s="37">
        <f t="shared" si="2"/>
        <v>0</v>
      </c>
      <c r="I53" s="15"/>
      <c r="J53" s="37">
        <f t="shared" si="3"/>
        <v>0</v>
      </c>
      <c r="K53" s="15"/>
      <c r="L53" s="38">
        <f t="shared" si="4"/>
        <v>0</v>
      </c>
    </row>
    <row r="54" spans="1:12" x14ac:dyDescent="0.25">
      <c r="A54" s="13" t="s">
        <v>53</v>
      </c>
      <c r="B54" s="16">
        <v>57500</v>
      </c>
      <c r="C54" s="15">
        <v>1</v>
      </c>
      <c r="D54" s="37">
        <f t="shared" si="0"/>
        <v>57500</v>
      </c>
      <c r="E54" s="15">
        <v>0</v>
      </c>
      <c r="F54" s="37">
        <f t="shared" si="1"/>
        <v>0</v>
      </c>
      <c r="G54" s="15"/>
      <c r="H54" s="37">
        <f t="shared" si="2"/>
        <v>0</v>
      </c>
      <c r="I54" s="15"/>
      <c r="J54" s="37">
        <f t="shared" si="3"/>
        <v>0</v>
      </c>
      <c r="K54" s="15"/>
      <c r="L54" s="38">
        <f t="shared" si="4"/>
        <v>0</v>
      </c>
    </row>
    <row r="55" spans="1:12" x14ac:dyDescent="0.25">
      <c r="A55" s="13" t="s">
        <v>101</v>
      </c>
      <c r="B55" s="16">
        <v>6900</v>
      </c>
      <c r="C55" s="15"/>
      <c r="D55" s="37">
        <f t="shared" si="0"/>
        <v>0</v>
      </c>
      <c r="E55" s="15">
        <v>1</v>
      </c>
      <c r="F55" s="37">
        <f t="shared" si="1"/>
        <v>6900</v>
      </c>
      <c r="G55" s="15"/>
      <c r="H55" s="37">
        <f t="shared" si="2"/>
        <v>0</v>
      </c>
      <c r="I55" s="15"/>
      <c r="J55" s="37">
        <f t="shared" si="3"/>
        <v>0</v>
      </c>
      <c r="K55" s="15"/>
      <c r="L55" s="38">
        <f t="shared" si="4"/>
        <v>0</v>
      </c>
    </row>
    <row r="56" spans="1:12" x14ac:dyDescent="0.25">
      <c r="A56" s="13" t="s">
        <v>102</v>
      </c>
      <c r="B56" s="11"/>
      <c r="C56" s="15"/>
      <c r="D56" s="37">
        <f t="shared" si="0"/>
        <v>0</v>
      </c>
      <c r="E56" s="15"/>
      <c r="F56" s="37">
        <f t="shared" si="1"/>
        <v>0</v>
      </c>
      <c r="G56" s="15"/>
      <c r="H56" s="37">
        <f t="shared" si="2"/>
        <v>0</v>
      </c>
      <c r="I56" s="15"/>
      <c r="J56" s="37">
        <f t="shared" si="3"/>
        <v>0</v>
      </c>
      <c r="K56" s="15"/>
      <c r="L56" s="38">
        <f t="shared" si="4"/>
        <v>0</v>
      </c>
    </row>
    <row r="57" spans="1:12" x14ac:dyDescent="0.25">
      <c r="A57" s="13" t="s">
        <v>103</v>
      </c>
      <c r="B57" s="16">
        <v>11500</v>
      </c>
      <c r="C57" s="15">
        <v>2</v>
      </c>
      <c r="D57" s="37">
        <f t="shared" si="0"/>
        <v>23000</v>
      </c>
      <c r="E57" s="15"/>
      <c r="F57" s="37">
        <f t="shared" si="1"/>
        <v>0</v>
      </c>
      <c r="G57" s="15"/>
      <c r="H57" s="37">
        <f t="shared" si="2"/>
        <v>0</v>
      </c>
      <c r="I57" s="15"/>
      <c r="J57" s="37">
        <f t="shared" si="3"/>
        <v>0</v>
      </c>
      <c r="K57" s="15"/>
      <c r="L57" s="38">
        <f t="shared" si="4"/>
        <v>0</v>
      </c>
    </row>
    <row r="58" spans="1:12" x14ac:dyDescent="0.25">
      <c r="A58" s="12" t="s">
        <v>104</v>
      </c>
      <c r="B58" s="14"/>
      <c r="C58" s="19"/>
      <c r="D58" s="37">
        <f t="shared" si="0"/>
        <v>0</v>
      </c>
      <c r="E58" s="20"/>
      <c r="F58" s="37">
        <f t="shared" si="1"/>
        <v>0</v>
      </c>
      <c r="G58" s="20"/>
      <c r="H58" s="37">
        <f t="shared" si="2"/>
        <v>0</v>
      </c>
      <c r="I58" s="20"/>
      <c r="J58" s="37">
        <f t="shared" si="3"/>
        <v>0</v>
      </c>
      <c r="K58" s="20"/>
      <c r="L58" s="38">
        <f t="shared" si="4"/>
        <v>0</v>
      </c>
    </row>
    <row r="59" spans="1:12" x14ac:dyDescent="0.25">
      <c r="A59" s="12" t="s">
        <v>105</v>
      </c>
      <c r="B59" s="14"/>
      <c r="C59" s="19"/>
      <c r="D59" s="37">
        <f t="shared" si="0"/>
        <v>0</v>
      </c>
      <c r="E59" s="19"/>
      <c r="F59" s="37">
        <f t="shared" si="1"/>
        <v>0</v>
      </c>
      <c r="G59" s="19"/>
      <c r="H59" s="37">
        <f t="shared" si="2"/>
        <v>0</v>
      </c>
      <c r="I59" s="19"/>
      <c r="J59" s="37">
        <f t="shared" si="3"/>
        <v>0</v>
      </c>
      <c r="K59" s="19"/>
      <c r="L59" s="38">
        <f t="shared" si="4"/>
        <v>0</v>
      </c>
    </row>
    <row r="60" spans="1:12" x14ac:dyDescent="0.25">
      <c r="A60" s="13" t="s">
        <v>106</v>
      </c>
      <c r="B60" s="16"/>
      <c r="C60" s="19"/>
      <c r="D60" s="37">
        <f t="shared" si="0"/>
        <v>0</v>
      </c>
      <c r="E60" s="19"/>
      <c r="F60" s="37">
        <f t="shared" si="1"/>
        <v>0</v>
      </c>
      <c r="G60" s="19"/>
      <c r="H60" s="37">
        <f t="shared" si="2"/>
        <v>0</v>
      </c>
      <c r="I60" s="19"/>
      <c r="J60" s="37">
        <f t="shared" si="3"/>
        <v>0</v>
      </c>
      <c r="K60" s="19"/>
      <c r="L60" s="38">
        <f t="shared" si="4"/>
        <v>0</v>
      </c>
    </row>
    <row r="61" spans="1:12" x14ac:dyDescent="0.25">
      <c r="A61" s="13" t="s">
        <v>107</v>
      </c>
      <c r="B61" s="16">
        <v>23000</v>
      </c>
      <c r="C61" s="19">
        <v>24</v>
      </c>
      <c r="D61" s="37">
        <f t="shared" si="0"/>
        <v>552000</v>
      </c>
      <c r="E61" s="19"/>
      <c r="F61" s="37">
        <f t="shared" si="1"/>
        <v>0</v>
      </c>
      <c r="G61" s="19"/>
      <c r="H61" s="37">
        <f t="shared" si="2"/>
        <v>0</v>
      </c>
      <c r="I61" s="19"/>
      <c r="J61" s="37">
        <f t="shared" si="3"/>
        <v>0</v>
      </c>
      <c r="K61" s="19"/>
      <c r="L61" s="38">
        <f t="shared" si="4"/>
        <v>0</v>
      </c>
    </row>
    <row r="62" spans="1:12" x14ac:dyDescent="0.25">
      <c r="A62" s="13" t="s">
        <v>108</v>
      </c>
      <c r="B62" s="16">
        <v>17250</v>
      </c>
      <c r="C62" s="19">
        <v>2</v>
      </c>
      <c r="D62" s="37">
        <f t="shared" si="0"/>
        <v>34500</v>
      </c>
      <c r="E62" s="19"/>
      <c r="F62" s="37">
        <f t="shared" si="1"/>
        <v>0</v>
      </c>
      <c r="G62" s="19"/>
      <c r="H62" s="37">
        <f t="shared" si="2"/>
        <v>0</v>
      </c>
      <c r="I62" s="19"/>
      <c r="J62" s="37">
        <f t="shared" si="3"/>
        <v>0</v>
      </c>
      <c r="K62" s="19"/>
      <c r="L62" s="38">
        <f t="shared" si="4"/>
        <v>0</v>
      </c>
    </row>
    <row r="63" spans="1:12" x14ac:dyDescent="0.25">
      <c r="A63" s="13" t="s">
        <v>109</v>
      </c>
      <c r="B63" s="16">
        <v>6900</v>
      </c>
      <c r="C63" s="17"/>
      <c r="D63" s="37"/>
      <c r="E63" s="19"/>
      <c r="F63" s="37">
        <f t="shared" si="1"/>
        <v>0</v>
      </c>
      <c r="G63" s="19">
        <v>1</v>
      </c>
      <c r="H63" s="37">
        <f t="shared" si="2"/>
        <v>6900</v>
      </c>
      <c r="I63" s="19"/>
      <c r="J63" s="37">
        <f t="shared" si="3"/>
        <v>0</v>
      </c>
      <c r="K63" s="19"/>
      <c r="L63" s="38">
        <f t="shared" si="4"/>
        <v>0</v>
      </c>
    </row>
    <row r="64" spans="1:12" x14ac:dyDescent="0.25">
      <c r="A64" s="21"/>
      <c r="B64" s="22"/>
      <c r="C64" s="23"/>
      <c r="D64" s="24">
        <f>SUM(D5:D63)</f>
        <v>2936045.8333333335</v>
      </c>
      <c r="E64" s="24"/>
      <c r="F64" s="24">
        <f t="shared" ref="F64:L64" si="5">SUM(F5:F63)</f>
        <v>139437.5</v>
      </c>
      <c r="G64" s="24"/>
      <c r="H64" s="24">
        <f t="shared" si="5"/>
        <v>138862.5</v>
      </c>
      <c r="I64" s="24"/>
      <c r="J64" s="24">
        <f t="shared" si="5"/>
        <v>69000</v>
      </c>
      <c r="K64" s="24"/>
      <c r="L64" s="24">
        <f t="shared" si="5"/>
        <v>374325</v>
      </c>
    </row>
    <row r="65" spans="1:12" x14ac:dyDescent="0.25">
      <c r="A65" s="25"/>
      <c r="B65" s="26"/>
      <c r="C65" s="27"/>
      <c r="D65" s="28"/>
      <c r="E65" s="27"/>
      <c r="F65" s="28"/>
      <c r="G65" s="27"/>
      <c r="H65" s="28"/>
      <c r="I65" s="27"/>
      <c r="J65" s="28"/>
      <c r="K65" s="27"/>
      <c r="L65" s="29"/>
    </row>
    <row r="66" spans="1:12" x14ac:dyDescent="0.25">
      <c r="A66" s="13" t="s">
        <v>54</v>
      </c>
      <c r="B66" s="16">
        <v>47150</v>
      </c>
      <c r="C66" s="15">
        <v>60</v>
      </c>
      <c r="D66" s="37">
        <f t="shared" si="0"/>
        <v>2829000</v>
      </c>
      <c r="E66" s="15">
        <v>27</v>
      </c>
      <c r="F66" s="37">
        <f t="shared" si="1"/>
        <v>1273050</v>
      </c>
      <c r="G66" s="15">
        <v>10</v>
      </c>
      <c r="H66" s="37">
        <f t="shared" si="2"/>
        <v>471500</v>
      </c>
      <c r="I66" s="15"/>
      <c r="J66" s="37">
        <f t="shared" si="3"/>
        <v>0</v>
      </c>
      <c r="K66" s="15">
        <v>3</v>
      </c>
      <c r="L66" s="38">
        <f t="shared" si="4"/>
        <v>141450</v>
      </c>
    </row>
    <row r="67" spans="1:12" x14ac:dyDescent="0.25">
      <c r="A67" s="13" t="s">
        <v>55</v>
      </c>
      <c r="B67" s="11"/>
      <c r="C67" s="15"/>
      <c r="D67" s="37">
        <f t="shared" si="0"/>
        <v>0</v>
      </c>
      <c r="E67" s="15"/>
      <c r="F67" s="37">
        <f t="shared" si="1"/>
        <v>0</v>
      </c>
      <c r="G67" s="15"/>
      <c r="H67" s="37">
        <f t="shared" si="2"/>
        <v>0</v>
      </c>
      <c r="I67" s="15"/>
      <c r="J67" s="37">
        <f t="shared" si="3"/>
        <v>0</v>
      </c>
      <c r="K67" s="15"/>
      <c r="L67" s="38">
        <f t="shared" si="4"/>
        <v>0</v>
      </c>
    </row>
    <row r="68" spans="1:12" x14ac:dyDescent="0.25">
      <c r="A68" s="13" t="s">
        <v>56</v>
      </c>
      <c r="B68" s="16"/>
      <c r="C68" s="15"/>
      <c r="D68" s="37">
        <f t="shared" si="0"/>
        <v>0</v>
      </c>
      <c r="E68" s="15"/>
      <c r="F68" s="37">
        <f t="shared" si="1"/>
        <v>0</v>
      </c>
      <c r="G68" s="15"/>
      <c r="H68" s="37">
        <f t="shared" si="2"/>
        <v>0</v>
      </c>
      <c r="I68" s="15"/>
      <c r="J68" s="37">
        <f t="shared" si="3"/>
        <v>0</v>
      </c>
      <c r="K68" s="15"/>
      <c r="L68" s="38">
        <f t="shared" si="4"/>
        <v>0</v>
      </c>
    </row>
    <row r="69" spans="1:12" x14ac:dyDescent="0.25">
      <c r="A69" s="13" t="s">
        <v>57</v>
      </c>
      <c r="B69" s="14"/>
      <c r="C69" s="15"/>
      <c r="D69" s="37">
        <f t="shared" si="0"/>
        <v>0</v>
      </c>
      <c r="E69" s="15"/>
      <c r="F69" s="37">
        <f t="shared" si="1"/>
        <v>0</v>
      </c>
      <c r="G69" s="15"/>
      <c r="H69" s="37">
        <f t="shared" si="2"/>
        <v>0</v>
      </c>
      <c r="I69" s="15"/>
      <c r="J69" s="37">
        <f t="shared" si="3"/>
        <v>0</v>
      </c>
      <c r="K69" s="15"/>
      <c r="L69" s="38">
        <f t="shared" si="4"/>
        <v>0</v>
      </c>
    </row>
    <row r="70" spans="1:12" x14ac:dyDescent="0.25">
      <c r="A70" s="13" t="s">
        <v>58</v>
      </c>
      <c r="B70" s="16">
        <v>59800</v>
      </c>
      <c r="C70" s="15">
        <v>5</v>
      </c>
      <c r="D70" s="37">
        <f t="shared" ref="D70:D83" si="6">C70*B70</f>
        <v>299000</v>
      </c>
      <c r="E70" s="15"/>
      <c r="F70" s="37">
        <f t="shared" ref="F70:F83" si="7">E70*B70</f>
        <v>0</v>
      </c>
      <c r="G70" s="15"/>
      <c r="H70" s="37">
        <f t="shared" ref="H70:H83" si="8">G70*B70</f>
        <v>0</v>
      </c>
      <c r="I70" s="15"/>
      <c r="J70" s="37">
        <f t="shared" ref="J70:J83" si="9">I70*B70</f>
        <v>0</v>
      </c>
      <c r="K70" s="15"/>
      <c r="L70" s="38">
        <f t="shared" ref="L70:L83" si="10">K70*B70</f>
        <v>0</v>
      </c>
    </row>
    <row r="71" spans="1:12" x14ac:dyDescent="0.25">
      <c r="A71" s="30" t="s">
        <v>59</v>
      </c>
      <c r="B71" s="17"/>
      <c r="C71" s="15"/>
      <c r="D71" s="37">
        <f t="shared" si="6"/>
        <v>0</v>
      </c>
      <c r="E71" s="15"/>
      <c r="F71" s="37">
        <f t="shared" si="7"/>
        <v>0</v>
      </c>
      <c r="G71" s="15"/>
      <c r="H71" s="37">
        <f t="shared" si="8"/>
        <v>0</v>
      </c>
      <c r="I71" s="15"/>
      <c r="J71" s="37">
        <f t="shared" si="9"/>
        <v>0</v>
      </c>
      <c r="K71" s="15"/>
      <c r="L71" s="38">
        <f t="shared" si="10"/>
        <v>0</v>
      </c>
    </row>
    <row r="72" spans="1:12" x14ac:dyDescent="0.25">
      <c r="A72" s="30" t="s">
        <v>60</v>
      </c>
      <c r="B72" s="16">
        <v>379500</v>
      </c>
      <c r="C72" s="15">
        <v>6</v>
      </c>
      <c r="D72" s="37">
        <f t="shared" si="6"/>
        <v>2277000</v>
      </c>
      <c r="E72" s="15"/>
      <c r="F72" s="37">
        <f t="shared" si="7"/>
        <v>0</v>
      </c>
      <c r="G72" s="15"/>
      <c r="H72" s="37">
        <f t="shared" si="8"/>
        <v>0</v>
      </c>
      <c r="I72" s="15"/>
      <c r="J72" s="37">
        <f t="shared" si="9"/>
        <v>0</v>
      </c>
      <c r="K72" s="15"/>
      <c r="L72" s="38">
        <f t="shared" si="10"/>
        <v>0</v>
      </c>
    </row>
    <row r="73" spans="1:12" x14ac:dyDescent="0.25">
      <c r="A73" s="30" t="s">
        <v>61</v>
      </c>
      <c r="B73" s="16">
        <v>333500</v>
      </c>
      <c r="C73" s="15"/>
      <c r="D73" s="37">
        <f t="shared" si="6"/>
        <v>0</v>
      </c>
      <c r="E73" s="15">
        <v>8</v>
      </c>
      <c r="F73" s="37">
        <f t="shared" si="7"/>
        <v>2668000</v>
      </c>
      <c r="G73" s="15"/>
      <c r="H73" s="37">
        <f t="shared" si="8"/>
        <v>0</v>
      </c>
      <c r="I73" s="15"/>
      <c r="J73" s="37">
        <f t="shared" si="9"/>
        <v>0</v>
      </c>
      <c r="K73" s="15"/>
      <c r="L73" s="38">
        <f t="shared" si="10"/>
        <v>0</v>
      </c>
    </row>
    <row r="74" spans="1:12" x14ac:dyDescent="0.25">
      <c r="A74" s="30" t="s">
        <v>62</v>
      </c>
      <c r="B74" s="17"/>
      <c r="C74" s="15"/>
      <c r="D74" s="37">
        <f t="shared" si="6"/>
        <v>0</v>
      </c>
      <c r="E74" s="15"/>
      <c r="F74" s="37">
        <f t="shared" si="7"/>
        <v>0</v>
      </c>
      <c r="G74" s="15"/>
      <c r="H74" s="37">
        <f t="shared" si="8"/>
        <v>0</v>
      </c>
      <c r="I74" s="15"/>
      <c r="J74" s="37">
        <f t="shared" si="9"/>
        <v>0</v>
      </c>
      <c r="K74" s="15"/>
      <c r="L74" s="38">
        <f t="shared" si="10"/>
        <v>0</v>
      </c>
    </row>
    <row r="75" spans="1:12" x14ac:dyDescent="0.25">
      <c r="A75" s="30" t="s">
        <v>63</v>
      </c>
      <c r="B75" s="17"/>
      <c r="C75" s="15"/>
      <c r="D75" s="37">
        <f t="shared" si="6"/>
        <v>0</v>
      </c>
      <c r="E75" s="15"/>
      <c r="F75" s="37">
        <f t="shared" si="7"/>
        <v>0</v>
      </c>
      <c r="G75" s="15"/>
      <c r="H75" s="37">
        <f t="shared" si="8"/>
        <v>0</v>
      </c>
      <c r="I75" s="15"/>
      <c r="J75" s="37">
        <f t="shared" si="9"/>
        <v>0</v>
      </c>
      <c r="K75" s="15"/>
      <c r="L75" s="38">
        <f t="shared" si="10"/>
        <v>0</v>
      </c>
    </row>
    <row r="76" spans="1:12" x14ac:dyDescent="0.25">
      <c r="A76" s="30" t="s">
        <v>64</v>
      </c>
      <c r="B76" s="16">
        <v>368000</v>
      </c>
      <c r="C76" s="15">
        <v>7</v>
      </c>
      <c r="D76" s="37">
        <f t="shared" si="6"/>
        <v>2576000</v>
      </c>
      <c r="E76" s="15"/>
      <c r="F76" s="37">
        <f t="shared" si="7"/>
        <v>0</v>
      </c>
      <c r="G76" s="15"/>
      <c r="H76" s="37">
        <f t="shared" si="8"/>
        <v>0</v>
      </c>
      <c r="I76" s="15"/>
      <c r="J76" s="37">
        <f t="shared" si="9"/>
        <v>0</v>
      </c>
      <c r="K76" s="15"/>
      <c r="L76" s="38">
        <f t="shared" si="10"/>
        <v>0</v>
      </c>
    </row>
    <row r="77" spans="1:12" x14ac:dyDescent="0.25">
      <c r="A77" s="13" t="s">
        <v>65</v>
      </c>
      <c r="B77" s="16">
        <v>11500</v>
      </c>
      <c r="C77" s="15">
        <v>32</v>
      </c>
      <c r="D77" s="37">
        <f t="shared" si="6"/>
        <v>368000</v>
      </c>
      <c r="E77" s="15">
        <v>6</v>
      </c>
      <c r="F77" s="37">
        <f t="shared" si="7"/>
        <v>69000</v>
      </c>
      <c r="G77" s="15"/>
      <c r="H77" s="37">
        <f t="shared" si="8"/>
        <v>0</v>
      </c>
      <c r="I77" s="15"/>
      <c r="J77" s="37">
        <f t="shared" si="9"/>
        <v>0</v>
      </c>
      <c r="K77" s="15">
        <v>3</v>
      </c>
      <c r="L77" s="38">
        <f t="shared" si="10"/>
        <v>34500</v>
      </c>
    </row>
    <row r="78" spans="1:12" x14ac:dyDescent="0.25">
      <c r="A78" s="13" t="s">
        <v>66</v>
      </c>
      <c r="B78" s="16">
        <v>11500</v>
      </c>
      <c r="C78" s="15">
        <v>10</v>
      </c>
      <c r="D78" s="37">
        <f t="shared" si="6"/>
        <v>115000</v>
      </c>
      <c r="E78" s="15">
        <v>6</v>
      </c>
      <c r="F78" s="37">
        <f t="shared" si="7"/>
        <v>69000</v>
      </c>
      <c r="G78" s="15"/>
      <c r="H78" s="37">
        <f t="shared" si="8"/>
        <v>0</v>
      </c>
      <c r="I78" s="15"/>
      <c r="J78" s="37">
        <f t="shared" si="9"/>
        <v>0</v>
      </c>
      <c r="K78" s="15">
        <v>3</v>
      </c>
      <c r="L78" s="38">
        <f t="shared" si="10"/>
        <v>34500</v>
      </c>
    </row>
    <row r="79" spans="1:12" x14ac:dyDescent="0.25">
      <c r="A79" s="31" t="s">
        <v>67</v>
      </c>
      <c r="B79" s="16">
        <v>115000</v>
      </c>
      <c r="C79" s="15"/>
      <c r="D79" s="37">
        <f t="shared" si="6"/>
        <v>0</v>
      </c>
      <c r="E79" s="15"/>
      <c r="F79" s="37">
        <f t="shared" si="7"/>
        <v>0</v>
      </c>
      <c r="G79" s="15"/>
      <c r="H79" s="37">
        <f t="shared" si="8"/>
        <v>0</v>
      </c>
      <c r="I79" s="15"/>
      <c r="J79" s="37">
        <f t="shared" si="9"/>
        <v>0</v>
      </c>
      <c r="K79" s="15">
        <v>5</v>
      </c>
      <c r="L79" s="38">
        <f t="shared" si="10"/>
        <v>575000</v>
      </c>
    </row>
    <row r="80" spans="1:12" x14ac:dyDescent="0.25">
      <c r="A80" s="31" t="s">
        <v>68</v>
      </c>
      <c r="B80" s="11"/>
      <c r="C80" s="15"/>
      <c r="D80" s="37">
        <f t="shared" si="6"/>
        <v>0</v>
      </c>
      <c r="E80" s="15"/>
      <c r="F80" s="37">
        <f t="shared" si="7"/>
        <v>0</v>
      </c>
      <c r="G80" s="15"/>
      <c r="H80" s="37">
        <f t="shared" si="8"/>
        <v>0</v>
      </c>
      <c r="I80" s="15"/>
      <c r="J80" s="37">
        <f t="shared" si="9"/>
        <v>0</v>
      </c>
      <c r="K80" s="15"/>
      <c r="L80" s="38">
        <f t="shared" si="10"/>
        <v>0</v>
      </c>
    </row>
    <row r="81" spans="1:12" x14ac:dyDescent="0.25">
      <c r="A81" s="32"/>
      <c r="B81" s="33"/>
      <c r="C81" s="23"/>
      <c r="D81" s="24">
        <f>SUM(D66:D80)</f>
        <v>8464000</v>
      </c>
      <c r="E81" s="24"/>
      <c r="F81" s="24">
        <f t="shared" ref="F81:L81" si="11">SUM(F66:F80)</f>
        <v>4079050</v>
      </c>
      <c r="G81" s="24"/>
      <c r="H81" s="24">
        <f t="shared" si="11"/>
        <v>471500</v>
      </c>
      <c r="I81" s="24">
        <f t="shared" si="11"/>
        <v>0</v>
      </c>
      <c r="J81" s="24">
        <f t="shared" si="11"/>
        <v>0</v>
      </c>
      <c r="K81" s="24"/>
      <c r="L81" s="24">
        <f t="shared" si="11"/>
        <v>785450</v>
      </c>
    </row>
    <row r="82" spans="1:12" x14ac:dyDescent="0.25">
      <c r="A82" s="34"/>
      <c r="B82" s="35"/>
      <c r="C82" s="27"/>
      <c r="D82" s="28"/>
      <c r="E82" s="27"/>
      <c r="F82" s="28"/>
      <c r="G82" s="27"/>
      <c r="H82" s="28"/>
      <c r="I82" s="27"/>
      <c r="J82" s="28"/>
      <c r="K82" s="27"/>
      <c r="L82" s="29"/>
    </row>
    <row r="83" spans="1:12" x14ac:dyDescent="0.25">
      <c r="A83" s="36" t="s">
        <v>69</v>
      </c>
      <c r="B83" s="16">
        <v>11500</v>
      </c>
      <c r="C83" s="15">
        <v>220</v>
      </c>
      <c r="D83" s="37">
        <f t="shared" si="6"/>
        <v>2530000</v>
      </c>
      <c r="E83" s="37"/>
      <c r="F83" s="37">
        <f t="shared" si="7"/>
        <v>0</v>
      </c>
      <c r="G83" s="15">
        <v>30</v>
      </c>
      <c r="H83" s="37">
        <f t="shared" si="8"/>
        <v>345000</v>
      </c>
      <c r="I83" s="37"/>
      <c r="J83" s="37">
        <f t="shared" si="9"/>
        <v>0</v>
      </c>
      <c r="K83" s="15">
        <v>20</v>
      </c>
      <c r="L83" s="38">
        <f t="shared" si="10"/>
        <v>230000</v>
      </c>
    </row>
  </sheetData>
  <mergeCells count="8">
    <mergeCell ref="A3:A4"/>
    <mergeCell ref="B3:B4"/>
    <mergeCell ref="C3:L3"/>
    <mergeCell ref="C4:D4"/>
    <mergeCell ref="E4:F4"/>
    <mergeCell ref="G4:H4"/>
    <mergeCell ref="I4:J4"/>
    <mergeCell ref="K4:L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8"/>
  <sheetViews>
    <sheetView workbookViewId="0">
      <pane ySplit="4" topLeftCell="A71" activePane="bottomLeft" state="frozen"/>
      <selection pane="bottomLeft" activeCell="D87" sqref="D87"/>
    </sheetView>
  </sheetViews>
  <sheetFormatPr defaultRowHeight="15" x14ac:dyDescent="0.25"/>
  <cols>
    <col min="1" max="1" width="9.140625" style="45"/>
    <col min="2" max="2" width="35.42578125" style="42" customWidth="1"/>
    <col min="3" max="3" width="11.5703125" style="42" bestFit="1" customWidth="1"/>
    <col min="4" max="4" width="9.140625" style="45"/>
    <col min="5" max="5" width="15" style="45" bestFit="1" customWidth="1"/>
    <col min="6" max="6" width="9.140625" style="45"/>
    <col min="7" max="7" width="15" style="45" bestFit="1" customWidth="1"/>
    <col min="8" max="8" width="9.140625" style="45"/>
    <col min="9" max="9" width="12.42578125" style="45" bestFit="1" customWidth="1"/>
    <col min="10" max="10" width="9.140625" style="45"/>
    <col min="11" max="11" width="11.42578125" style="45" bestFit="1" customWidth="1"/>
    <col min="12" max="12" width="9.140625" style="45"/>
    <col min="13" max="13" width="12.85546875" style="45" bestFit="1" customWidth="1"/>
    <col min="14" max="14" width="11.5703125" style="42" bestFit="1" customWidth="1"/>
    <col min="15" max="16384" width="9.140625" style="42"/>
  </cols>
  <sheetData>
    <row r="1" spans="1:14" ht="15.75" x14ac:dyDescent="0.25">
      <c r="B1" s="253" t="s">
        <v>127</v>
      </c>
      <c r="C1" s="253"/>
      <c r="D1" s="253"/>
      <c r="E1" s="253"/>
      <c r="F1" s="253"/>
      <c r="G1" s="253"/>
      <c r="H1" s="253"/>
      <c r="I1" s="253"/>
      <c r="J1" s="253"/>
      <c r="K1" s="253"/>
      <c r="L1" s="253"/>
      <c r="M1" s="253"/>
    </row>
    <row r="2" spans="1:14" ht="15.75" thickBot="1" x14ac:dyDescent="0.3"/>
    <row r="3" spans="1:14" x14ac:dyDescent="0.25">
      <c r="A3" s="251"/>
      <c r="B3" s="254" t="s">
        <v>96</v>
      </c>
      <c r="C3" s="256" t="s">
        <v>97</v>
      </c>
      <c r="D3" s="258" t="s">
        <v>98</v>
      </c>
      <c r="E3" s="258"/>
      <c r="F3" s="258"/>
      <c r="G3" s="258"/>
      <c r="H3" s="258"/>
      <c r="I3" s="258"/>
      <c r="J3" s="258"/>
      <c r="K3" s="258"/>
      <c r="L3" s="258"/>
      <c r="M3" s="259"/>
    </row>
    <row r="4" spans="1:14" ht="15.75" thickBot="1" x14ac:dyDescent="0.3">
      <c r="A4" s="252"/>
      <c r="B4" s="255"/>
      <c r="C4" s="257"/>
      <c r="D4" s="260" t="s">
        <v>1</v>
      </c>
      <c r="E4" s="260"/>
      <c r="F4" s="261" t="s">
        <v>2</v>
      </c>
      <c r="G4" s="261"/>
      <c r="H4" s="262" t="s">
        <v>93</v>
      </c>
      <c r="I4" s="262"/>
      <c r="J4" s="263" t="s">
        <v>3</v>
      </c>
      <c r="K4" s="263"/>
      <c r="L4" s="264" t="s">
        <v>95</v>
      </c>
      <c r="M4" s="264"/>
    </row>
    <row r="5" spans="1:14" s="44" customFormat="1" x14ac:dyDescent="0.25">
      <c r="A5" s="148" t="s">
        <v>130</v>
      </c>
      <c r="B5" s="181" t="s">
        <v>131</v>
      </c>
      <c r="C5" s="182"/>
      <c r="D5" s="189"/>
      <c r="E5" s="182"/>
      <c r="F5" s="189"/>
      <c r="G5" s="190"/>
      <c r="H5" s="189"/>
      <c r="I5" s="190"/>
      <c r="J5" s="189"/>
      <c r="K5" s="190"/>
      <c r="L5" s="189"/>
      <c r="M5" s="190"/>
    </row>
    <row r="6" spans="1:14" x14ac:dyDescent="0.25">
      <c r="A6" s="166">
        <v>1</v>
      </c>
      <c r="B6" s="169" t="s">
        <v>4</v>
      </c>
      <c r="C6" s="183">
        <v>34500</v>
      </c>
      <c r="D6" s="191">
        <v>8</v>
      </c>
      <c r="E6" s="204">
        <f>D6*C6</f>
        <v>276000</v>
      </c>
      <c r="F6" s="191">
        <v>2</v>
      </c>
      <c r="G6" s="192">
        <f>C6*F6</f>
        <v>69000</v>
      </c>
      <c r="H6" s="191"/>
      <c r="I6" s="210"/>
      <c r="J6" s="191"/>
      <c r="K6" s="192">
        <f>C6*J6</f>
        <v>0</v>
      </c>
      <c r="L6" s="191"/>
      <c r="M6" s="210"/>
      <c r="N6" s="49">
        <f>SUM(E6+G6+K6+M6)</f>
        <v>345000</v>
      </c>
    </row>
    <row r="7" spans="1:14" x14ac:dyDescent="0.25">
      <c r="A7" s="168">
        <f>A6+1</f>
        <v>2</v>
      </c>
      <c r="B7" s="169" t="s">
        <v>5</v>
      </c>
      <c r="C7" s="72">
        <v>28750</v>
      </c>
      <c r="D7" s="193">
        <v>1</v>
      </c>
      <c r="E7" s="205">
        <f t="shared" ref="E7:E72" si="0">D7*C7</f>
        <v>28750</v>
      </c>
      <c r="F7" s="193"/>
      <c r="G7" s="194">
        <f t="shared" ref="G7:G72" si="1">C7*F7</f>
        <v>0</v>
      </c>
      <c r="H7" s="193"/>
      <c r="I7" s="211"/>
      <c r="J7" s="193"/>
      <c r="K7" s="194">
        <f t="shared" ref="K7:K72" si="2">C7*J7</f>
        <v>0</v>
      </c>
      <c r="L7" s="193"/>
      <c r="M7" s="211"/>
      <c r="N7" s="49">
        <f t="shared" ref="N7:N70" si="3">SUM(E7+G7+K7+M7)</f>
        <v>28750</v>
      </c>
    </row>
    <row r="8" spans="1:14" x14ac:dyDescent="0.25">
      <c r="A8" s="168">
        <f t="shared" ref="A8:A64" si="4">A7+1</f>
        <v>3</v>
      </c>
      <c r="B8" s="169" t="s">
        <v>6</v>
      </c>
      <c r="C8" s="72">
        <v>17250</v>
      </c>
      <c r="D8" s="193">
        <v>1</v>
      </c>
      <c r="E8" s="205">
        <f t="shared" si="0"/>
        <v>17250</v>
      </c>
      <c r="F8" s="193"/>
      <c r="G8" s="194">
        <f t="shared" si="1"/>
        <v>0</v>
      </c>
      <c r="H8" s="193"/>
      <c r="I8" s="211"/>
      <c r="J8" s="193"/>
      <c r="K8" s="194">
        <f t="shared" si="2"/>
        <v>0</v>
      </c>
      <c r="L8" s="193"/>
      <c r="M8" s="211"/>
      <c r="N8" s="49">
        <f t="shared" si="3"/>
        <v>17250</v>
      </c>
    </row>
    <row r="9" spans="1:14" x14ac:dyDescent="0.25">
      <c r="A9" s="168">
        <f t="shared" si="4"/>
        <v>4</v>
      </c>
      <c r="B9" s="169" t="s">
        <v>7</v>
      </c>
      <c r="C9" s="72">
        <v>28750</v>
      </c>
      <c r="D9" s="193">
        <v>1</v>
      </c>
      <c r="E9" s="205">
        <f t="shared" si="0"/>
        <v>28750</v>
      </c>
      <c r="F9" s="193"/>
      <c r="G9" s="194">
        <f t="shared" si="1"/>
        <v>0</v>
      </c>
      <c r="H9" s="193"/>
      <c r="I9" s="211"/>
      <c r="J9" s="193"/>
      <c r="K9" s="194">
        <f t="shared" si="2"/>
        <v>0</v>
      </c>
      <c r="L9" s="193"/>
      <c r="M9" s="211"/>
      <c r="N9" s="49">
        <f t="shared" si="3"/>
        <v>28750</v>
      </c>
    </row>
    <row r="10" spans="1:14" x14ac:dyDescent="0.25">
      <c r="A10" s="168">
        <f t="shared" si="4"/>
        <v>5</v>
      </c>
      <c r="B10" s="169" t="s">
        <v>8</v>
      </c>
      <c r="C10" s="72">
        <v>3450</v>
      </c>
      <c r="D10" s="193">
        <v>6</v>
      </c>
      <c r="E10" s="205">
        <f t="shared" si="0"/>
        <v>20700</v>
      </c>
      <c r="F10" s="193">
        <v>4</v>
      </c>
      <c r="G10" s="194">
        <f t="shared" si="1"/>
        <v>13800</v>
      </c>
      <c r="H10" s="193"/>
      <c r="I10" s="211"/>
      <c r="J10" s="193"/>
      <c r="K10" s="194">
        <f t="shared" si="2"/>
        <v>0</v>
      </c>
      <c r="L10" s="193"/>
      <c r="M10" s="211"/>
      <c r="N10" s="49">
        <f t="shared" si="3"/>
        <v>34500</v>
      </c>
    </row>
    <row r="11" spans="1:14" x14ac:dyDescent="0.25">
      <c r="A11" s="168">
        <f t="shared" si="4"/>
        <v>6</v>
      </c>
      <c r="B11" s="169" t="s">
        <v>9</v>
      </c>
      <c r="C11" s="72">
        <v>3450</v>
      </c>
      <c r="D11" s="193">
        <v>4</v>
      </c>
      <c r="E11" s="205">
        <f t="shared" si="0"/>
        <v>13800</v>
      </c>
      <c r="F11" s="193">
        <v>6</v>
      </c>
      <c r="G11" s="194">
        <f t="shared" si="1"/>
        <v>20700</v>
      </c>
      <c r="H11" s="193"/>
      <c r="I11" s="211"/>
      <c r="J11" s="193"/>
      <c r="K11" s="194">
        <f t="shared" si="2"/>
        <v>0</v>
      </c>
      <c r="L11" s="193"/>
      <c r="M11" s="211"/>
      <c r="N11" s="49">
        <f t="shared" si="3"/>
        <v>34500</v>
      </c>
    </row>
    <row r="12" spans="1:14" x14ac:dyDescent="0.25">
      <c r="A12" s="168">
        <f t="shared" si="4"/>
        <v>7</v>
      </c>
      <c r="B12" s="169" t="s">
        <v>10</v>
      </c>
      <c r="C12" s="72">
        <v>6900</v>
      </c>
      <c r="D12" s="193">
        <v>5</v>
      </c>
      <c r="E12" s="205">
        <f t="shared" si="0"/>
        <v>34500</v>
      </c>
      <c r="F12" s="193">
        <v>5</v>
      </c>
      <c r="G12" s="194">
        <f t="shared" si="1"/>
        <v>34500</v>
      </c>
      <c r="H12" s="193"/>
      <c r="I12" s="211"/>
      <c r="J12" s="193"/>
      <c r="K12" s="194">
        <f t="shared" si="2"/>
        <v>0</v>
      </c>
      <c r="L12" s="193"/>
      <c r="M12" s="211"/>
      <c r="N12" s="49">
        <f t="shared" si="3"/>
        <v>69000</v>
      </c>
    </row>
    <row r="13" spans="1:14" x14ac:dyDescent="0.25">
      <c r="A13" s="168">
        <f t="shared" si="4"/>
        <v>8</v>
      </c>
      <c r="B13" s="169" t="s">
        <v>11</v>
      </c>
      <c r="C13" s="72">
        <v>12650</v>
      </c>
      <c r="D13" s="193">
        <v>6</v>
      </c>
      <c r="E13" s="205">
        <f t="shared" si="0"/>
        <v>75900</v>
      </c>
      <c r="F13" s="193"/>
      <c r="G13" s="194">
        <f t="shared" si="1"/>
        <v>0</v>
      </c>
      <c r="H13" s="193"/>
      <c r="I13" s="211"/>
      <c r="J13" s="193"/>
      <c r="K13" s="194">
        <f t="shared" si="2"/>
        <v>0</v>
      </c>
      <c r="L13" s="193"/>
      <c r="M13" s="211"/>
      <c r="N13" s="49">
        <f t="shared" si="3"/>
        <v>75900</v>
      </c>
    </row>
    <row r="14" spans="1:14" x14ac:dyDescent="0.25">
      <c r="A14" s="168">
        <f t="shared" si="4"/>
        <v>9</v>
      </c>
      <c r="B14" s="169" t="s">
        <v>12</v>
      </c>
      <c r="C14" s="72">
        <v>17250</v>
      </c>
      <c r="D14" s="193">
        <v>8</v>
      </c>
      <c r="E14" s="205">
        <f t="shared" si="0"/>
        <v>138000</v>
      </c>
      <c r="F14" s="193"/>
      <c r="G14" s="194">
        <f t="shared" si="1"/>
        <v>0</v>
      </c>
      <c r="H14" s="193"/>
      <c r="I14" s="211"/>
      <c r="J14" s="193"/>
      <c r="K14" s="194">
        <f t="shared" si="2"/>
        <v>0</v>
      </c>
      <c r="L14" s="193"/>
      <c r="M14" s="211"/>
      <c r="N14" s="49">
        <f t="shared" si="3"/>
        <v>138000</v>
      </c>
    </row>
    <row r="15" spans="1:14" x14ac:dyDescent="0.25">
      <c r="A15" s="168">
        <f t="shared" si="4"/>
        <v>10</v>
      </c>
      <c r="B15" s="169" t="s">
        <v>13</v>
      </c>
      <c r="C15" s="72">
        <v>28750</v>
      </c>
      <c r="D15" s="193">
        <v>0</v>
      </c>
      <c r="E15" s="205">
        <f t="shared" si="0"/>
        <v>0</v>
      </c>
      <c r="F15" s="193"/>
      <c r="G15" s="194">
        <f t="shared" si="1"/>
        <v>0</v>
      </c>
      <c r="H15" s="193"/>
      <c r="I15" s="211"/>
      <c r="J15" s="193"/>
      <c r="K15" s="194">
        <f t="shared" si="2"/>
        <v>0</v>
      </c>
      <c r="L15" s="193"/>
      <c r="M15" s="211"/>
      <c r="N15" s="49">
        <f t="shared" si="3"/>
        <v>0</v>
      </c>
    </row>
    <row r="16" spans="1:14" x14ac:dyDescent="0.25">
      <c r="A16" s="168">
        <f t="shared" si="4"/>
        <v>11</v>
      </c>
      <c r="B16" s="365" t="s">
        <v>14</v>
      </c>
      <c r="C16" s="72">
        <v>23000</v>
      </c>
      <c r="D16" s="193">
        <v>22</v>
      </c>
      <c r="E16" s="205">
        <f t="shared" si="0"/>
        <v>506000</v>
      </c>
      <c r="F16" s="193">
        <v>5</v>
      </c>
      <c r="G16" s="194">
        <f t="shared" si="1"/>
        <v>115000</v>
      </c>
      <c r="H16" s="193"/>
      <c r="I16" s="211"/>
      <c r="J16" s="193">
        <v>3</v>
      </c>
      <c r="K16" s="194">
        <f t="shared" si="2"/>
        <v>69000</v>
      </c>
      <c r="L16" s="193"/>
      <c r="M16" s="211"/>
      <c r="N16" s="49">
        <f t="shared" si="3"/>
        <v>690000</v>
      </c>
    </row>
    <row r="17" spans="1:14" x14ac:dyDescent="0.25">
      <c r="A17" s="168">
        <f t="shared" si="4"/>
        <v>12</v>
      </c>
      <c r="B17" s="169" t="s">
        <v>15</v>
      </c>
      <c r="C17" s="72">
        <v>11500</v>
      </c>
      <c r="D17" s="193">
        <v>2</v>
      </c>
      <c r="E17" s="205">
        <f t="shared" si="0"/>
        <v>23000</v>
      </c>
      <c r="F17" s="193"/>
      <c r="G17" s="194">
        <f t="shared" si="1"/>
        <v>0</v>
      </c>
      <c r="H17" s="193"/>
      <c r="I17" s="211"/>
      <c r="J17" s="193"/>
      <c r="K17" s="194">
        <f t="shared" si="2"/>
        <v>0</v>
      </c>
      <c r="L17" s="193"/>
      <c r="M17" s="211"/>
      <c r="N17" s="49">
        <f t="shared" si="3"/>
        <v>23000</v>
      </c>
    </row>
    <row r="18" spans="1:14" x14ac:dyDescent="0.25">
      <c r="A18" s="168">
        <f t="shared" si="4"/>
        <v>13</v>
      </c>
      <c r="B18" s="170" t="s">
        <v>128</v>
      </c>
      <c r="C18" s="72">
        <v>5750</v>
      </c>
      <c r="D18" s="193">
        <v>0</v>
      </c>
      <c r="E18" s="205">
        <f t="shared" si="0"/>
        <v>0</v>
      </c>
      <c r="F18" s="193"/>
      <c r="G18" s="194">
        <f t="shared" si="1"/>
        <v>0</v>
      </c>
      <c r="H18" s="193"/>
      <c r="I18" s="211"/>
      <c r="J18" s="193"/>
      <c r="K18" s="194">
        <f t="shared" si="2"/>
        <v>0</v>
      </c>
      <c r="L18" s="193"/>
      <c r="M18" s="211"/>
      <c r="N18" s="49">
        <f t="shared" si="3"/>
        <v>0</v>
      </c>
    </row>
    <row r="19" spans="1:14" x14ac:dyDescent="0.25">
      <c r="A19" s="168">
        <f t="shared" si="4"/>
        <v>14</v>
      </c>
      <c r="B19" s="169" t="s">
        <v>17</v>
      </c>
      <c r="C19" s="72">
        <v>3833.3333333333335</v>
      </c>
      <c r="D19" s="193">
        <v>5</v>
      </c>
      <c r="E19" s="205">
        <f t="shared" si="0"/>
        <v>19166.666666666668</v>
      </c>
      <c r="F19" s="193">
        <v>5</v>
      </c>
      <c r="G19" s="194">
        <f t="shared" si="1"/>
        <v>19166.666666666668</v>
      </c>
      <c r="H19" s="193"/>
      <c r="I19" s="211"/>
      <c r="J19" s="193"/>
      <c r="K19" s="194">
        <f t="shared" si="2"/>
        <v>0</v>
      </c>
      <c r="L19" s="193"/>
      <c r="M19" s="211"/>
      <c r="N19" s="49">
        <f t="shared" si="3"/>
        <v>38333.333333333336</v>
      </c>
    </row>
    <row r="20" spans="1:14" x14ac:dyDescent="0.25">
      <c r="A20" s="168">
        <f t="shared" si="4"/>
        <v>15</v>
      </c>
      <c r="B20" s="169" t="s">
        <v>18</v>
      </c>
      <c r="C20" s="72">
        <v>34500</v>
      </c>
      <c r="D20" s="193">
        <v>3</v>
      </c>
      <c r="E20" s="205">
        <f t="shared" si="0"/>
        <v>103500</v>
      </c>
      <c r="F20" s="193"/>
      <c r="G20" s="194">
        <f t="shared" si="1"/>
        <v>0</v>
      </c>
      <c r="H20" s="193"/>
      <c r="I20" s="211"/>
      <c r="J20" s="193"/>
      <c r="K20" s="194">
        <f t="shared" si="2"/>
        <v>0</v>
      </c>
      <c r="L20" s="193"/>
      <c r="M20" s="211"/>
      <c r="N20" s="49">
        <f t="shared" si="3"/>
        <v>103500</v>
      </c>
    </row>
    <row r="21" spans="1:14" x14ac:dyDescent="0.25">
      <c r="A21" s="168">
        <f t="shared" si="4"/>
        <v>16</v>
      </c>
      <c r="B21" s="169" t="s">
        <v>19</v>
      </c>
      <c r="C21" s="72">
        <v>86250</v>
      </c>
      <c r="D21" s="193">
        <v>3</v>
      </c>
      <c r="E21" s="205">
        <f t="shared" si="0"/>
        <v>258750</v>
      </c>
      <c r="F21" s="193"/>
      <c r="G21" s="194">
        <f t="shared" si="1"/>
        <v>0</v>
      </c>
      <c r="H21" s="193"/>
      <c r="I21" s="211"/>
      <c r="J21" s="193"/>
      <c r="K21" s="194">
        <f t="shared" si="2"/>
        <v>0</v>
      </c>
      <c r="L21" s="193"/>
      <c r="M21" s="211"/>
      <c r="N21" s="49">
        <f t="shared" si="3"/>
        <v>258750</v>
      </c>
    </row>
    <row r="22" spans="1:14" x14ac:dyDescent="0.25">
      <c r="A22" s="168">
        <f t="shared" si="4"/>
        <v>17</v>
      </c>
      <c r="B22" s="169" t="s">
        <v>20</v>
      </c>
      <c r="C22" s="72">
        <v>6900</v>
      </c>
      <c r="D22" s="193">
        <v>0</v>
      </c>
      <c r="E22" s="205">
        <f t="shared" si="0"/>
        <v>0</v>
      </c>
      <c r="F22" s="193"/>
      <c r="G22" s="194">
        <f t="shared" si="1"/>
        <v>0</v>
      </c>
      <c r="H22" s="193"/>
      <c r="I22" s="211"/>
      <c r="J22" s="193"/>
      <c r="K22" s="194">
        <f t="shared" si="2"/>
        <v>0</v>
      </c>
      <c r="L22" s="193"/>
      <c r="M22" s="211"/>
      <c r="N22" s="49">
        <f t="shared" si="3"/>
        <v>0</v>
      </c>
    </row>
    <row r="23" spans="1:14" x14ac:dyDescent="0.25">
      <c r="A23" s="168">
        <f t="shared" si="4"/>
        <v>18</v>
      </c>
      <c r="B23" s="169" t="s">
        <v>21</v>
      </c>
      <c r="C23" s="72">
        <v>14375</v>
      </c>
      <c r="D23" s="193">
        <v>5</v>
      </c>
      <c r="E23" s="205">
        <f t="shared" si="0"/>
        <v>71875</v>
      </c>
      <c r="F23" s="193"/>
      <c r="G23" s="194">
        <f t="shared" si="1"/>
        <v>0</v>
      </c>
      <c r="H23" s="193"/>
      <c r="I23" s="211"/>
      <c r="J23" s="193"/>
      <c r="K23" s="194">
        <f t="shared" si="2"/>
        <v>0</v>
      </c>
      <c r="L23" s="193"/>
      <c r="M23" s="211"/>
      <c r="N23" s="49">
        <f t="shared" si="3"/>
        <v>71875</v>
      </c>
    </row>
    <row r="24" spans="1:14" x14ac:dyDescent="0.25">
      <c r="A24" s="168">
        <f t="shared" si="4"/>
        <v>19</v>
      </c>
      <c r="B24" s="169" t="s">
        <v>22</v>
      </c>
      <c r="C24" s="72">
        <v>5750</v>
      </c>
      <c r="D24" s="193">
        <v>2</v>
      </c>
      <c r="E24" s="205">
        <f t="shared" si="0"/>
        <v>11500</v>
      </c>
      <c r="F24" s="193"/>
      <c r="G24" s="194">
        <f t="shared" si="1"/>
        <v>0</v>
      </c>
      <c r="H24" s="193"/>
      <c r="I24" s="211"/>
      <c r="J24" s="193"/>
      <c r="K24" s="194">
        <f t="shared" si="2"/>
        <v>0</v>
      </c>
      <c r="L24" s="193"/>
      <c r="M24" s="211"/>
      <c r="N24" s="49">
        <f t="shared" si="3"/>
        <v>11500</v>
      </c>
    </row>
    <row r="25" spans="1:14" x14ac:dyDescent="0.25">
      <c r="A25" s="168">
        <f t="shared" si="4"/>
        <v>20</v>
      </c>
      <c r="B25" s="169" t="s">
        <v>23</v>
      </c>
      <c r="C25" s="72">
        <v>4025</v>
      </c>
      <c r="D25" s="193">
        <v>0</v>
      </c>
      <c r="E25" s="205">
        <f t="shared" si="0"/>
        <v>0</v>
      </c>
      <c r="F25" s="193"/>
      <c r="G25" s="194">
        <f t="shared" si="1"/>
        <v>0</v>
      </c>
      <c r="H25" s="193"/>
      <c r="I25" s="211"/>
      <c r="J25" s="193"/>
      <c r="K25" s="194">
        <f t="shared" si="2"/>
        <v>0</v>
      </c>
      <c r="L25" s="193"/>
      <c r="M25" s="211"/>
      <c r="N25" s="49">
        <f t="shared" si="3"/>
        <v>0</v>
      </c>
    </row>
    <row r="26" spans="1:14" x14ac:dyDescent="0.25">
      <c r="A26" s="168">
        <f t="shared" si="4"/>
        <v>21</v>
      </c>
      <c r="B26" s="169" t="s">
        <v>24</v>
      </c>
      <c r="C26" s="72">
        <v>8050</v>
      </c>
      <c r="D26" s="193">
        <v>0</v>
      </c>
      <c r="E26" s="205">
        <f t="shared" si="0"/>
        <v>0</v>
      </c>
      <c r="F26" s="193"/>
      <c r="G26" s="194">
        <f t="shared" si="1"/>
        <v>0</v>
      </c>
      <c r="H26" s="193"/>
      <c r="I26" s="211"/>
      <c r="J26" s="193"/>
      <c r="K26" s="194">
        <f t="shared" si="2"/>
        <v>0</v>
      </c>
      <c r="L26" s="193"/>
      <c r="M26" s="211"/>
      <c r="N26" s="49">
        <f t="shared" si="3"/>
        <v>0</v>
      </c>
    </row>
    <row r="27" spans="1:14" x14ac:dyDescent="0.25">
      <c r="A27" s="168">
        <f t="shared" si="4"/>
        <v>22</v>
      </c>
      <c r="B27" s="169" t="s">
        <v>25</v>
      </c>
      <c r="C27" s="72">
        <v>14375</v>
      </c>
      <c r="D27" s="193">
        <v>7</v>
      </c>
      <c r="E27" s="205">
        <f t="shared" si="0"/>
        <v>100625</v>
      </c>
      <c r="F27" s="193"/>
      <c r="G27" s="194">
        <f t="shared" si="1"/>
        <v>0</v>
      </c>
      <c r="H27" s="193"/>
      <c r="I27" s="211"/>
      <c r="J27" s="193"/>
      <c r="K27" s="194">
        <f t="shared" si="2"/>
        <v>0</v>
      </c>
      <c r="L27" s="193"/>
      <c r="M27" s="211"/>
      <c r="N27" s="49">
        <f t="shared" si="3"/>
        <v>100625</v>
      </c>
    </row>
    <row r="28" spans="1:14" x14ac:dyDescent="0.25">
      <c r="A28" s="168">
        <f t="shared" si="4"/>
        <v>23</v>
      </c>
      <c r="B28" s="169" t="s">
        <v>26</v>
      </c>
      <c r="C28" s="72">
        <v>9200</v>
      </c>
      <c r="D28" s="193">
        <v>7</v>
      </c>
      <c r="E28" s="205">
        <f t="shared" si="0"/>
        <v>64400</v>
      </c>
      <c r="F28" s="193"/>
      <c r="G28" s="194">
        <f t="shared" si="1"/>
        <v>0</v>
      </c>
      <c r="H28" s="193"/>
      <c r="I28" s="211"/>
      <c r="J28" s="193"/>
      <c r="K28" s="194">
        <f t="shared" si="2"/>
        <v>0</v>
      </c>
      <c r="L28" s="193"/>
      <c r="M28" s="211"/>
      <c r="N28" s="49">
        <f t="shared" si="3"/>
        <v>64400</v>
      </c>
    </row>
    <row r="29" spans="1:14" x14ac:dyDescent="0.25">
      <c r="A29" s="168">
        <f t="shared" si="4"/>
        <v>24</v>
      </c>
      <c r="B29" s="365" t="s">
        <v>27</v>
      </c>
      <c r="C29" s="72">
        <v>5750</v>
      </c>
      <c r="D29" s="193">
        <v>2</v>
      </c>
      <c r="E29" s="205">
        <f t="shared" si="0"/>
        <v>11500</v>
      </c>
      <c r="F29" s="193"/>
      <c r="G29" s="194">
        <f t="shared" si="1"/>
        <v>0</v>
      </c>
      <c r="H29" s="193"/>
      <c r="I29" s="211"/>
      <c r="J29" s="193"/>
      <c r="K29" s="194">
        <f t="shared" si="2"/>
        <v>0</v>
      </c>
      <c r="L29" s="193"/>
      <c r="M29" s="211"/>
      <c r="N29" s="49">
        <f t="shared" si="3"/>
        <v>11500</v>
      </c>
    </row>
    <row r="30" spans="1:14" x14ac:dyDescent="0.25">
      <c r="A30" s="168">
        <f t="shared" si="4"/>
        <v>25</v>
      </c>
      <c r="B30" s="365" t="s">
        <v>28</v>
      </c>
      <c r="C30" s="72">
        <v>2875</v>
      </c>
      <c r="D30" s="193">
        <v>2</v>
      </c>
      <c r="E30" s="205">
        <f t="shared" si="0"/>
        <v>5750</v>
      </c>
      <c r="F30" s="193"/>
      <c r="G30" s="194">
        <f t="shared" si="1"/>
        <v>0</v>
      </c>
      <c r="H30" s="193"/>
      <c r="I30" s="211"/>
      <c r="J30" s="193"/>
      <c r="K30" s="194">
        <f t="shared" si="2"/>
        <v>0</v>
      </c>
      <c r="L30" s="193"/>
      <c r="M30" s="211"/>
      <c r="N30" s="49">
        <f t="shared" si="3"/>
        <v>5750</v>
      </c>
    </row>
    <row r="31" spans="1:14" x14ac:dyDescent="0.25">
      <c r="A31" s="168">
        <f t="shared" si="4"/>
        <v>26</v>
      </c>
      <c r="B31" s="365" t="s">
        <v>29</v>
      </c>
      <c r="C31" s="72">
        <v>4025</v>
      </c>
      <c r="D31" s="193">
        <v>61</v>
      </c>
      <c r="E31" s="205">
        <f t="shared" si="0"/>
        <v>245525</v>
      </c>
      <c r="F31" s="193"/>
      <c r="G31" s="194">
        <f t="shared" si="1"/>
        <v>0</v>
      </c>
      <c r="H31" s="193"/>
      <c r="I31" s="211"/>
      <c r="J31" s="193"/>
      <c r="K31" s="194">
        <f t="shared" si="2"/>
        <v>0</v>
      </c>
      <c r="L31" s="193"/>
      <c r="M31" s="211"/>
      <c r="N31" s="49">
        <f t="shared" si="3"/>
        <v>245525</v>
      </c>
    </row>
    <row r="32" spans="1:14" x14ac:dyDescent="0.25">
      <c r="A32" s="168">
        <f t="shared" si="4"/>
        <v>27</v>
      </c>
      <c r="B32" s="365" t="s">
        <v>30</v>
      </c>
      <c r="C32" s="72">
        <v>2012.5</v>
      </c>
      <c r="D32" s="193">
        <v>66</v>
      </c>
      <c r="E32" s="205">
        <f t="shared" si="0"/>
        <v>132825</v>
      </c>
      <c r="F32" s="193">
        <v>14</v>
      </c>
      <c r="G32" s="194">
        <f t="shared" si="1"/>
        <v>28175</v>
      </c>
      <c r="H32" s="193"/>
      <c r="I32" s="211"/>
      <c r="J32" s="193"/>
      <c r="K32" s="194">
        <f t="shared" si="2"/>
        <v>0</v>
      </c>
      <c r="L32" s="193"/>
      <c r="M32" s="211"/>
      <c r="N32" s="49">
        <f t="shared" si="3"/>
        <v>161000</v>
      </c>
    </row>
    <row r="33" spans="1:14" x14ac:dyDescent="0.25">
      <c r="A33" s="168">
        <f t="shared" si="4"/>
        <v>28</v>
      </c>
      <c r="B33" s="169" t="s">
        <v>31</v>
      </c>
      <c r="C33" s="72">
        <v>126500</v>
      </c>
      <c r="D33" s="193">
        <v>0</v>
      </c>
      <c r="E33" s="205">
        <f t="shared" si="0"/>
        <v>0</v>
      </c>
      <c r="F33" s="193"/>
      <c r="G33" s="194">
        <f t="shared" si="1"/>
        <v>0</v>
      </c>
      <c r="H33" s="193"/>
      <c r="I33" s="211"/>
      <c r="J33" s="193"/>
      <c r="K33" s="194">
        <f t="shared" si="2"/>
        <v>0</v>
      </c>
      <c r="L33" s="193"/>
      <c r="M33" s="211"/>
      <c r="N33" s="49">
        <f t="shared" si="3"/>
        <v>0</v>
      </c>
    </row>
    <row r="34" spans="1:14" x14ac:dyDescent="0.25">
      <c r="A34" s="168">
        <f t="shared" si="4"/>
        <v>29</v>
      </c>
      <c r="B34" s="169" t="s">
        <v>32</v>
      </c>
      <c r="C34" s="72">
        <v>5750</v>
      </c>
      <c r="D34" s="193">
        <v>1</v>
      </c>
      <c r="E34" s="205">
        <f t="shared" si="0"/>
        <v>5750</v>
      </c>
      <c r="F34" s="193"/>
      <c r="G34" s="194">
        <f t="shared" si="1"/>
        <v>0</v>
      </c>
      <c r="H34" s="193"/>
      <c r="I34" s="211"/>
      <c r="J34" s="193"/>
      <c r="K34" s="194">
        <f t="shared" si="2"/>
        <v>0</v>
      </c>
      <c r="L34" s="193"/>
      <c r="M34" s="211"/>
      <c r="N34" s="49">
        <f t="shared" si="3"/>
        <v>5750</v>
      </c>
    </row>
    <row r="35" spans="1:14" x14ac:dyDescent="0.25">
      <c r="A35" s="168">
        <f t="shared" si="4"/>
        <v>30</v>
      </c>
      <c r="B35" s="169" t="s">
        <v>33</v>
      </c>
      <c r="C35" s="72">
        <v>3450</v>
      </c>
      <c r="D35" s="193">
        <v>2</v>
      </c>
      <c r="E35" s="205">
        <f t="shared" si="0"/>
        <v>6900</v>
      </c>
      <c r="F35" s="193"/>
      <c r="G35" s="194">
        <f t="shared" si="1"/>
        <v>0</v>
      </c>
      <c r="H35" s="193"/>
      <c r="I35" s="211"/>
      <c r="J35" s="193"/>
      <c r="K35" s="194">
        <f t="shared" si="2"/>
        <v>0</v>
      </c>
      <c r="L35" s="193"/>
      <c r="M35" s="211"/>
      <c r="N35" s="49">
        <f t="shared" si="3"/>
        <v>6900</v>
      </c>
    </row>
    <row r="36" spans="1:14" x14ac:dyDescent="0.25">
      <c r="A36" s="168">
        <f t="shared" si="4"/>
        <v>31</v>
      </c>
      <c r="B36" s="169" t="s">
        <v>34</v>
      </c>
      <c r="C36" s="72">
        <v>9200</v>
      </c>
      <c r="D36" s="193">
        <v>16</v>
      </c>
      <c r="E36" s="205">
        <f t="shared" si="0"/>
        <v>147200</v>
      </c>
      <c r="F36" s="193"/>
      <c r="G36" s="194">
        <f t="shared" si="1"/>
        <v>0</v>
      </c>
      <c r="H36" s="193"/>
      <c r="I36" s="211"/>
      <c r="J36" s="193"/>
      <c r="K36" s="194">
        <f t="shared" si="2"/>
        <v>0</v>
      </c>
      <c r="L36" s="193"/>
      <c r="M36" s="211"/>
      <c r="N36" s="49">
        <f t="shared" si="3"/>
        <v>147200</v>
      </c>
    </row>
    <row r="37" spans="1:14" x14ac:dyDescent="0.25">
      <c r="A37" s="168">
        <f t="shared" si="4"/>
        <v>32</v>
      </c>
      <c r="B37" s="169" t="s">
        <v>35</v>
      </c>
      <c r="C37" s="72">
        <v>230000</v>
      </c>
      <c r="D37" s="193">
        <v>0</v>
      </c>
      <c r="E37" s="205">
        <f t="shared" si="0"/>
        <v>0</v>
      </c>
      <c r="F37" s="193"/>
      <c r="G37" s="194">
        <f t="shared" si="1"/>
        <v>0</v>
      </c>
      <c r="H37" s="193"/>
      <c r="I37" s="211"/>
      <c r="J37" s="193"/>
      <c r="K37" s="194">
        <f t="shared" si="2"/>
        <v>0</v>
      </c>
      <c r="L37" s="193"/>
      <c r="M37" s="211"/>
      <c r="N37" s="49">
        <f t="shared" si="3"/>
        <v>0</v>
      </c>
    </row>
    <row r="38" spans="1:14" x14ac:dyDescent="0.25">
      <c r="A38" s="168">
        <f t="shared" si="4"/>
        <v>33</v>
      </c>
      <c r="B38" s="169" t="s">
        <v>36</v>
      </c>
      <c r="C38" s="72">
        <v>28750</v>
      </c>
      <c r="D38" s="193">
        <v>5</v>
      </c>
      <c r="E38" s="205">
        <f t="shared" si="0"/>
        <v>143750</v>
      </c>
      <c r="F38" s="193">
        <v>3</v>
      </c>
      <c r="G38" s="194">
        <f t="shared" si="1"/>
        <v>86250</v>
      </c>
      <c r="H38" s="193"/>
      <c r="I38" s="211"/>
      <c r="J38" s="193">
        <v>1</v>
      </c>
      <c r="K38" s="194">
        <f t="shared" si="2"/>
        <v>28750</v>
      </c>
      <c r="L38" s="193"/>
      <c r="M38" s="211"/>
      <c r="N38" s="49">
        <f t="shared" si="3"/>
        <v>258750</v>
      </c>
    </row>
    <row r="39" spans="1:14" x14ac:dyDescent="0.25">
      <c r="A39" s="168">
        <f t="shared" si="4"/>
        <v>34</v>
      </c>
      <c r="B39" s="169" t="s">
        <v>37</v>
      </c>
      <c r="C39" s="72">
        <v>2875</v>
      </c>
      <c r="D39" s="193">
        <v>1</v>
      </c>
      <c r="E39" s="205">
        <f t="shared" si="0"/>
        <v>2875</v>
      </c>
      <c r="F39" s="193"/>
      <c r="G39" s="194">
        <f t="shared" si="1"/>
        <v>0</v>
      </c>
      <c r="H39" s="193"/>
      <c r="I39" s="211"/>
      <c r="J39" s="193"/>
      <c r="K39" s="194">
        <f t="shared" si="2"/>
        <v>0</v>
      </c>
      <c r="L39" s="193"/>
      <c r="M39" s="211"/>
      <c r="N39" s="49">
        <f t="shared" si="3"/>
        <v>2875</v>
      </c>
    </row>
    <row r="40" spans="1:14" x14ac:dyDescent="0.25">
      <c r="A40" s="168">
        <f t="shared" si="4"/>
        <v>35</v>
      </c>
      <c r="B40" s="169" t="s">
        <v>99</v>
      </c>
      <c r="C40" s="72">
        <v>207000</v>
      </c>
      <c r="D40" s="193">
        <v>0</v>
      </c>
      <c r="E40" s="205">
        <f t="shared" si="0"/>
        <v>0</v>
      </c>
      <c r="F40" s="193"/>
      <c r="G40" s="194">
        <f t="shared" si="1"/>
        <v>0</v>
      </c>
      <c r="H40" s="193"/>
      <c r="I40" s="211"/>
      <c r="J40" s="193"/>
      <c r="K40" s="194">
        <f t="shared" si="2"/>
        <v>0</v>
      </c>
      <c r="L40" s="193"/>
      <c r="M40" s="211"/>
      <c r="N40" s="49">
        <f t="shared" si="3"/>
        <v>0</v>
      </c>
    </row>
    <row r="41" spans="1:14" x14ac:dyDescent="0.25">
      <c r="A41" s="168">
        <f t="shared" si="4"/>
        <v>36</v>
      </c>
      <c r="B41" s="169" t="s">
        <v>100</v>
      </c>
      <c r="C41" s="72">
        <v>207000</v>
      </c>
      <c r="D41" s="193">
        <v>0</v>
      </c>
      <c r="E41" s="205">
        <f t="shared" si="0"/>
        <v>0</v>
      </c>
      <c r="F41" s="193"/>
      <c r="G41" s="194">
        <f t="shared" si="1"/>
        <v>0</v>
      </c>
      <c r="H41" s="193"/>
      <c r="I41" s="211"/>
      <c r="J41" s="193"/>
      <c r="K41" s="194">
        <f t="shared" si="2"/>
        <v>0</v>
      </c>
      <c r="L41" s="193"/>
      <c r="M41" s="211"/>
      <c r="N41" s="49">
        <f t="shared" si="3"/>
        <v>0</v>
      </c>
    </row>
    <row r="42" spans="1:14" x14ac:dyDescent="0.25">
      <c r="A42" s="168">
        <f t="shared" si="4"/>
        <v>37</v>
      </c>
      <c r="B42" s="169" t="s">
        <v>40</v>
      </c>
      <c r="C42" s="72">
        <v>4600</v>
      </c>
      <c r="D42" s="193">
        <v>0</v>
      </c>
      <c r="E42" s="205">
        <f t="shared" si="0"/>
        <v>0</v>
      </c>
      <c r="F42" s="193"/>
      <c r="G42" s="194">
        <f t="shared" si="1"/>
        <v>0</v>
      </c>
      <c r="H42" s="193"/>
      <c r="I42" s="211"/>
      <c r="J42" s="193"/>
      <c r="K42" s="194">
        <f t="shared" si="2"/>
        <v>0</v>
      </c>
      <c r="L42" s="193"/>
      <c r="M42" s="211"/>
      <c r="N42" s="49">
        <f t="shared" si="3"/>
        <v>0</v>
      </c>
    </row>
    <row r="43" spans="1:14" x14ac:dyDescent="0.25">
      <c r="A43" s="168">
        <f t="shared" si="4"/>
        <v>38</v>
      </c>
      <c r="B43" s="169" t="s">
        <v>41</v>
      </c>
      <c r="C43" s="72">
        <v>2012.5</v>
      </c>
      <c r="D43" s="193">
        <v>1</v>
      </c>
      <c r="E43" s="205">
        <f t="shared" si="0"/>
        <v>2012.5</v>
      </c>
      <c r="F43" s="193"/>
      <c r="G43" s="194">
        <f t="shared" si="1"/>
        <v>0</v>
      </c>
      <c r="H43" s="193"/>
      <c r="I43" s="211"/>
      <c r="J43" s="193"/>
      <c r="K43" s="194">
        <f t="shared" si="2"/>
        <v>0</v>
      </c>
      <c r="L43" s="193"/>
      <c r="M43" s="211"/>
      <c r="N43" s="49">
        <f t="shared" si="3"/>
        <v>2012.5</v>
      </c>
    </row>
    <row r="44" spans="1:14" x14ac:dyDescent="0.25">
      <c r="A44" s="168">
        <f t="shared" si="4"/>
        <v>39</v>
      </c>
      <c r="B44" s="169" t="s">
        <v>42</v>
      </c>
      <c r="C44" s="72">
        <v>17250</v>
      </c>
      <c r="D44" s="193">
        <v>0</v>
      </c>
      <c r="E44" s="205">
        <f t="shared" si="0"/>
        <v>0</v>
      </c>
      <c r="F44" s="193"/>
      <c r="G44" s="194">
        <f t="shared" si="1"/>
        <v>0</v>
      </c>
      <c r="H44" s="193"/>
      <c r="I44" s="211"/>
      <c r="J44" s="193">
        <v>1</v>
      </c>
      <c r="K44" s="194">
        <f t="shared" si="2"/>
        <v>17250</v>
      </c>
      <c r="L44" s="193"/>
      <c r="M44" s="211"/>
      <c r="N44" s="49">
        <f t="shared" si="3"/>
        <v>17250</v>
      </c>
    </row>
    <row r="45" spans="1:14" x14ac:dyDescent="0.25">
      <c r="A45" s="168">
        <f t="shared" si="4"/>
        <v>40</v>
      </c>
      <c r="B45" s="169" t="s">
        <v>43</v>
      </c>
      <c r="C45" s="72">
        <v>51750</v>
      </c>
      <c r="D45" s="193">
        <v>0</v>
      </c>
      <c r="E45" s="205">
        <f t="shared" si="0"/>
        <v>0</v>
      </c>
      <c r="F45" s="193"/>
      <c r="G45" s="194">
        <f t="shared" si="1"/>
        <v>0</v>
      </c>
      <c r="H45" s="193"/>
      <c r="I45" s="211"/>
      <c r="J45" s="193"/>
      <c r="K45" s="194">
        <f t="shared" si="2"/>
        <v>0</v>
      </c>
      <c r="L45" s="193"/>
      <c r="M45" s="211"/>
      <c r="N45" s="49">
        <f t="shared" si="3"/>
        <v>0</v>
      </c>
    </row>
    <row r="46" spans="1:14" x14ac:dyDescent="0.25">
      <c r="A46" s="168">
        <f t="shared" si="4"/>
        <v>41</v>
      </c>
      <c r="B46" s="169" t="s">
        <v>44</v>
      </c>
      <c r="C46" s="72">
        <v>2875</v>
      </c>
      <c r="D46" s="193">
        <v>3</v>
      </c>
      <c r="E46" s="205">
        <f t="shared" si="0"/>
        <v>8625</v>
      </c>
      <c r="F46" s="193"/>
      <c r="G46" s="194">
        <f t="shared" si="1"/>
        <v>0</v>
      </c>
      <c r="H46" s="193"/>
      <c r="I46" s="211"/>
      <c r="J46" s="193"/>
      <c r="K46" s="194">
        <f t="shared" si="2"/>
        <v>0</v>
      </c>
      <c r="L46" s="193"/>
      <c r="M46" s="211"/>
      <c r="N46" s="49">
        <f t="shared" si="3"/>
        <v>8625</v>
      </c>
    </row>
    <row r="47" spans="1:14" x14ac:dyDescent="0.25">
      <c r="A47" s="168">
        <f t="shared" si="4"/>
        <v>42</v>
      </c>
      <c r="B47" s="169" t="s">
        <v>45</v>
      </c>
      <c r="C47" s="72">
        <v>13800</v>
      </c>
      <c r="D47" s="193">
        <v>12</v>
      </c>
      <c r="E47" s="205">
        <f t="shared" si="0"/>
        <v>165600</v>
      </c>
      <c r="F47" s="193">
        <v>3</v>
      </c>
      <c r="G47" s="194">
        <f t="shared" si="1"/>
        <v>41400</v>
      </c>
      <c r="H47" s="193"/>
      <c r="I47" s="211"/>
      <c r="J47" s="193"/>
      <c r="K47" s="194">
        <f t="shared" si="2"/>
        <v>0</v>
      </c>
      <c r="L47" s="193"/>
      <c r="M47" s="211"/>
      <c r="N47" s="49">
        <f t="shared" si="3"/>
        <v>207000</v>
      </c>
    </row>
    <row r="48" spans="1:14" x14ac:dyDescent="0.25">
      <c r="A48" s="168">
        <f t="shared" si="4"/>
        <v>43</v>
      </c>
      <c r="B48" s="169" t="s">
        <v>46</v>
      </c>
      <c r="C48" s="72">
        <v>1150</v>
      </c>
      <c r="D48" s="193">
        <v>1</v>
      </c>
      <c r="E48" s="205">
        <f t="shared" si="0"/>
        <v>1150</v>
      </c>
      <c r="F48" s="193"/>
      <c r="G48" s="194">
        <f t="shared" si="1"/>
        <v>0</v>
      </c>
      <c r="H48" s="193"/>
      <c r="I48" s="211"/>
      <c r="J48" s="193"/>
      <c r="K48" s="194">
        <f t="shared" si="2"/>
        <v>0</v>
      </c>
      <c r="L48" s="193"/>
      <c r="M48" s="211"/>
      <c r="N48" s="49">
        <f t="shared" si="3"/>
        <v>1150</v>
      </c>
    </row>
    <row r="49" spans="1:14" x14ac:dyDescent="0.25">
      <c r="A49" s="168">
        <f t="shared" si="4"/>
        <v>44</v>
      </c>
      <c r="B49" s="169" t="s">
        <v>129</v>
      </c>
      <c r="C49" s="72">
        <v>7475</v>
      </c>
      <c r="D49" s="193">
        <v>14</v>
      </c>
      <c r="E49" s="205">
        <f t="shared" si="0"/>
        <v>104650</v>
      </c>
      <c r="F49" s="193"/>
      <c r="G49" s="194">
        <f t="shared" si="1"/>
        <v>0</v>
      </c>
      <c r="H49" s="193"/>
      <c r="I49" s="211"/>
      <c r="J49" s="193"/>
      <c r="K49" s="194">
        <f t="shared" si="2"/>
        <v>0</v>
      </c>
      <c r="L49" s="193"/>
      <c r="M49" s="211"/>
      <c r="N49" s="49">
        <f t="shared" si="3"/>
        <v>104650</v>
      </c>
    </row>
    <row r="50" spans="1:14" x14ac:dyDescent="0.25">
      <c r="A50" s="168">
        <f t="shared" si="4"/>
        <v>45</v>
      </c>
      <c r="B50" s="169" t="s">
        <v>48</v>
      </c>
      <c r="C50" s="72">
        <v>6900</v>
      </c>
      <c r="D50" s="193">
        <v>24</v>
      </c>
      <c r="E50" s="205">
        <f t="shared" si="0"/>
        <v>165600</v>
      </c>
      <c r="F50" s="193"/>
      <c r="G50" s="194">
        <f t="shared" si="1"/>
        <v>0</v>
      </c>
      <c r="H50" s="193"/>
      <c r="I50" s="211"/>
      <c r="J50" s="193"/>
      <c r="K50" s="194">
        <f t="shared" si="2"/>
        <v>0</v>
      </c>
      <c r="L50" s="193"/>
      <c r="M50" s="211"/>
      <c r="N50" s="49">
        <f t="shared" si="3"/>
        <v>165600</v>
      </c>
    </row>
    <row r="51" spans="1:14" x14ac:dyDescent="0.25">
      <c r="A51" s="168">
        <f t="shared" si="4"/>
        <v>46</v>
      </c>
      <c r="B51" s="169" t="s">
        <v>49</v>
      </c>
      <c r="C51" s="72">
        <v>8050</v>
      </c>
      <c r="D51" s="193">
        <v>1</v>
      </c>
      <c r="E51" s="205">
        <f t="shared" si="0"/>
        <v>8050</v>
      </c>
      <c r="F51" s="193"/>
      <c r="G51" s="194">
        <f t="shared" si="1"/>
        <v>0</v>
      </c>
      <c r="H51" s="193"/>
      <c r="I51" s="211"/>
      <c r="J51" s="193"/>
      <c r="K51" s="194">
        <f t="shared" si="2"/>
        <v>0</v>
      </c>
      <c r="L51" s="193"/>
      <c r="M51" s="211"/>
      <c r="N51" s="49">
        <f t="shared" si="3"/>
        <v>8050</v>
      </c>
    </row>
    <row r="52" spans="1:14" x14ac:dyDescent="0.25">
      <c r="A52" s="168">
        <f t="shared" si="4"/>
        <v>47</v>
      </c>
      <c r="B52" s="169" t="s">
        <v>50</v>
      </c>
      <c r="C52" s="72">
        <v>11500</v>
      </c>
      <c r="D52" s="193">
        <v>0</v>
      </c>
      <c r="E52" s="205">
        <f t="shared" si="0"/>
        <v>0</v>
      </c>
      <c r="F52" s="193"/>
      <c r="G52" s="194">
        <f t="shared" si="1"/>
        <v>0</v>
      </c>
      <c r="H52" s="193"/>
      <c r="I52" s="211"/>
      <c r="J52" s="193"/>
      <c r="K52" s="194">
        <f t="shared" si="2"/>
        <v>0</v>
      </c>
      <c r="L52" s="193"/>
      <c r="M52" s="211"/>
      <c r="N52" s="49">
        <f t="shared" si="3"/>
        <v>0</v>
      </c>
    </row>
    <row r="53" spans="1:14" x14ac:dyDescent="0.25">
      <c r="A53" s="168">
        <f t="shared" si="4"/>
        <v>48</v>
      </c>
      <c r="B53" s="169" t="s">
        <v>51</v>
      </c>
      <c r="C53" s="72">
        <v>8625</v>
      </c>
      <c r="D53" s="193">
        <v>2</v>
      </c>
      <c r="E53" s="205">
        <f t="shared" si="0"/>
        <v>17250</v>
      </c>
      <c r="F53" s="193"/>
      <c r="G53" s="194">
        <f t="shared" si="1"/>
        <v>0</v>
      </c>
      <c r="H53" s="193"/>
      <c r="I53" s="211"/>
      <c r="J53" s="193"/>
      <c r="K53" s="194">
        <f t="shared" si="2"/>
        <v>0</v>
      </c>
      <c r="L53" s="193"/>
      <c r="M53" s="211"/>
      <c r="N53" s="49">
        <f t="shared" si="3"/>
        <v>17250</v>
      </c>
    </row>
    <row r="54" spans="1:14" x14ac:dyDescent="0.25">
      <c r="A54" s="168">
        <f t="shared" si="4"/>
        <v>49</v>
      </c>
      <c r="B54" s="169" t="s">
        <v>52</v>
      </c>
      <c r="C54" s="72">
        <v>17250</v>
      </c>
      <c r="D54" s="193">
        <v>9</v>
      </c>
      <c r="E54" s="205">
        <f t="shared" si="0"/>
        <v>155250</v>
      </c>
      <c r="F54" s="193"/>
      <c r="G54" s="194">
        <f t="shared" si="1"/>
        <v>0</v>
      </c>
      <c r="H54" s="193"/>
      <c r="I54" s="211"/>
      <c r="J54" s="193"/>
      <c r="K54" s="194">
        <f t="shared" si="2"/>
        <v>0</v>
      </c>
      <c r="L54" s="193"/>
      <c r="M54" s="211"/>
      <c r="N54" s="49">
        <f t="shared" si="3"/>
        <v>155250</v>
      </c>
    </row>
    <row r="55" spans="1:14" x14ac:dyDescent="0.25">
      <c r="A55" s="168">
        <f t="shared" si="4"/>
        <v>50</v>
      </c>
      <c r="B55" s="365" t="s">
        <v>53</v>
      </c>
      <c r="C55" s="72">
        <v>57500</v>
      </c>
      <c r="D55" s="366">
        <v>6</v>
      </c>
      <c r="E55" s="205">
        <f t="shared" si="0"/>
        <v>345000</v>
      </c>
      <c r="F55" s="193"/>
      <c r="G55" s="194">
        <f t="shared" si="1"/>
        <v>0</v>
      </c>
      <c r="H55" s="193"/>
      <c r="I55" s="211"/>
      <c r="J55" s="193"/>
      <c r="K55" s="194">
        <f t="shared" si="2"/>
        <v>0</v>
      </c>
      <c r="L55" s="193"/>
      <c r="M55" s="211"/>
      <c r="N55" s="49">
        <f t="shared" si="3"/>
        <v>345000</v>
      </c>
    </row>
    <row r="56" spans="1:14" s="161" customFormat="1" x14ac:dyDescent="0.25">
      <c r="A56" s="168">
        <f t="shared" si="4"/>
        <v>51</v>
      </c>
      <c r="B56" s="171" t="s">
        <v>101</v>
      </c>
      <c r="C56" s="184">
        <v>6900</v>
      </c>
      <c r="D56" s="195"/>
      <c r="E56" s="205">
        <f t="shared" si="0"/>
        <v>0</v>
      </c>
      <c r="F56" s="195"/>
      <c r="G56" s="194">
        <f t="shared" si="1"/>
        <v>0</v>
      </c>
      <c r="H56" s="195"/>
      <c r="I56" s="212"/>
      <c r="J56" s="195"/>
      <c r="K56" s="194">
        <f t="shared" si="2"/>
        <v>0</v>
      </c>
      <c r="L56" s="195"/>
      <c r="M56" s="212"/>
      <c r="N56" s="49">
        <f t="shared" si="3"/>
        <v>0</v>
      </c>
    </row>
    <row r="57" spans="1:14" s="161" customFormat="1" x14ac:dyDescent="0.25">
      <c r="A57" s="168">
        <f t="shared" si="4"/>
        <v>52</v>
      </c>
      <c r="B57" s="171" t="s">
        <v>102</v>
      </c>
      <c r="C57" s="184"/>
      <c r="D57" s="195"/>
      <c r="E57" s="205">
        <f t="shared" si="0"/>
        <v>0</v>
      </c>
      <c r="F57" s="195"/>
      <c r="G57" s="194">
        <f t="shared" si="1"/>
        <v>0</v>
      </c>
      <c r="H57" s="195"/>
      <c r="I57" s="212"/>
      <c r="J57" s="195"/>
      <c r="K57" s="194">
        <f t="shared" si="2"/>
        <v>0</v>
      </c>
      <c r="L57" s="195"/>
      <c r="M57" s="212"/>
      <c r="N57" s="49">
        <f t="shared" si="3"/>
        <v>0</v>
      </c>
    </row>
    <row r="58" spans="1:14" s="161" customFormat="1" x14ac:dyDescent="0.25">
      <c r="A58" s="168">
        <f t="shared" si="4"/>
        <v>53</v>
      </c>
      <c r="B58" s="171" t="s">
        <v>103</v>
      </c>
      <c r="C58" s="184">
        <v>11500</v>
      </c>
      <c r="D58" s="195"/>
      <c r="E58" s="205">
        <f t="shared" si="0"/>
        <v>0</v>
      </c>
      <c r="F58" s="195"/>
      <c r="G58" s="194">
        <f t="shared" si="1"/>
        <v>0</v>
      </c>
      <c r="H58" s="195"/>
      <c r="I58" s="212"/>
      <c r="J58" s="195"/>
      <c r="K58" s="194">
        <f t="shared" si="2"/>
        <v>0</v>
      </c>
      <c r="L58" s="195"/>
      <c r="M58" s="212"/>
      <c r="N58" s="49">
        <f t="shared" si="3"/>
        <v>0</v>
      </c>
    </row>
    <row r="59" spans="1:14" s="161" customFormat="1" x14ac:dyDescent="0.25">
      <c r="A59" s="168">
        <f t="shared" si="4"/>
        <v>54</v>
      </c>
      <c r="B59" s="172" t="s">
        <v>104</v>
      </c>
      <c r="C59" s="184"/>
      <c r="D59" s="195"/>
      <c r="E59" s="205">
        <f t="shared" si="0"/>
        <v>0</v>
      </c>
      <c r="F59" s="195"/>
      <c r="G59" s="194">
        <f t="shared" si="1"/>
        <v>0</v>
      </c>
      <c r="H59" s="195"/>
      <c r="I59" s="212"/>
      <c r="J59" s="195"/>
      <c r="K59" s="194">
        <f t="shared" si="2"/>
        <v>0</v>
      </c>
      <c r="L59" s="195"/>
      <c r="M59" s="212"/>
      <c r="N59" s="49">
        <f t="shared" si="3"/>
        <v>0</v>
      </c>
    </row>
    <row r="60" spans="1:14" s="161" customFormat="1" x14ac:dyDescent="0.25">
      <c r="A60" s="168">
        <f t="shared" si="4"/>
        <v>55</v>
      </c>
      <c r="B60" s="172" t="s">
        <v>105</v>
      </c>
      <c r="C60" s="184"/>
      <c r="D60" s="195"/>
      <c r="E60" s="205">
        <f t="shared" si="0"/>
        <v>0</v>
      </c>
      <c r="F60" s="195"/>
      <c r="G60" s="194">
        <f t="shared" si="1"/>
        <v>0</v>
      </c>
      <c r="H60" s="195"/>
      <c r="I60" s="212"/>
      <c r="J60" s="195"/>
      <c r="K60" s="194">
        <f t="shared" si="2"/>
        <v>0</v>
      </c>
      <c r="L60" s="195"/>
      <c r="M60" s="212"/>
      <c r="N60" s="49">
        <f t="shared" si="3"/>
        <v>0</v>
      </c>
    </row>
    <row r="61" spans="1:14" s="161" customFormat="1" x14ac:dyDescent="0.25">
      <c r="A61" s="168">
        <f t="shared" si="4"/>
        <v>56</v>
      </c>
      <c r="B61" s="171" t="s">
        <v>106</v>
      </c>
      <c r="C61" s="184"/>
      <c r="D61" s="195"/>
      <c r="E61" s="205">
        <f t="shared" si="0"/>
        <v>0</v>
      </c>
      <c r="F61" s="195"/>
      <c r="G61" s="194">
        <f t="shared" si="1"/>
        <v>0</v>
      </c>
      <c r="H61" s="195"/>
      <c r="I61" s="212"/>
      <c r="J61" s="195"/>
      <c r="K61" s="194">
        <f t="shared" si="2"/>
        <v>0</v>
      </c>
      <c r="L61" s="195"/>
      <c r="M61" s="212"/>
      <c r="N61" s="49">
        <f t="shared" si="3"/>
        <v>0</v>
      </c>
    </row>
    <row r="62" spans="1:14" s="161" customFormat="1" x14ac:dyDescent="0.25">
      <c r="A62" s="168">
        <f t="shared" si="4"/>
        <v>57</v>
      </c>
      <c r="B62" s="171" t="s">
        <v>107</v>
      </c>
      <c r="C62" s="184">
        <v>23000</v>
      </c>
      <c r="D62" s="195"/>
      <c r="E62" s="205">
        <f t="shared" si="0"/>
        <v>0</v>
      </c>
      <c r="F62" s="195"/>
      <c r="G62" s="194">
        <f t="shared" si="1"/>
        <v>0</v>
      </c>
      <c r="H62" s="195"/>
      <c r="I62" s="212"/>
      <c r="J62" s="195"/>
      <c r="K62" s="194">
        <f t="shared" si="2"/>
        <v>0</v>
      </c>
      <c r="L62" s="195"/>
      <c r="M62" s="212"/>
      <c r="N62" s="49">
        <f t="shared" si="3"/>
        <v>0</v>
      </c>
    </row>
    <row r="63" spans="1:14" s="161" customFormat="1" x14ac:dyDescent="0.25">
      <c r="A63" s="168">
        <f t="shared" si="4"/>
        <v>58</v>
      </c>
      <c r="B63" s="171" t="s">
        <v>108</v>
      </c>
      <c r="C63" s="184">
        <v>17250</v>
      </c>
      <c r="D63" s="195"/>
      <c r="E63" s="205">
        <f t="shared" si="0"/>
        <v>0</v>
      </c>
      <c r="F63" s="195"/>
      <c r="G63" s="194">
        <f t="shared" si="1"/>
        <v>0</v>
      </c>
      <c r="H63" s="195"/>
      <c r="I63" s="212"/>
      <c r="J63" s="195"/>
      <c r="K63" s="194">
        <f t="shared" si="2"/>
        <v>0</v>
      </c>
      <c r="L63" s="195"/>
      <c r="M63" s="212"/>
      <c r="N63" s="49">
        <f t="shared" si="3"/>
        <v>0</v>
      </c>
    </row>
    <row r="64" spans="1:14" s="161" customFormat="1" x14ac:dyDescent="0.25">
      <c r="A64" s="168">
        <f t="shared" si="4"/>
        <v>59</v>
      </c>
      <c r="B64" s="171" t="s">
        <v>109</v>
      </c>
      <c r="C64" s="184">
        <v>6900</v>
      </c>
      <c r="D64" s="195"/>
      <c r="E64" s="205">
        <f t="shared" si="0"/>
        <v>0</v>
      </c>
      <c r="F64" s="195"/>
      <c r="G64" s="194">
        <f t="shared" si="1"/>
        <v>0</v>
      </c>
      <c r="H64" s="195"/>
      <c r="I64" s="212"/>
      <c r="J64" s="195"/>
      <c r="K64" s="194">
        <f t="shared" si="2"/>
        <v>0</v>
      </c>
      <c r="L64" s="195"/>
      <c r="M64" s="212"/>
      <c r="N64" s="49">
        <f t="shared" si="3"/>
        <v>0</v>
      </c>
    </row>
    <row r="65" spans="1:14" s="161" customFormat="1" ht="15.75" thickBot="1" x14ac:dyDescent="0.3">
      <c r="A65" s="164"/>
      <c r="B65" s="173"/>
      <c r="C65" s="185"/>
      <c r="D65" s="196"/>
      <c r="E65" s="206"/>
      <c r="F65" s="196"/>
      <c r="G65" s="197"/>
      <c r="H65" s="196"/>
      <c r="I65" s="213"/>
      <c r="J65" s="196"/>
      <c r="K65" s="197"/>
      <c r="L65" s="196"/>
      <c r="M65" s="213"/>
      <c r="N65" s="49">
        <f t="shared" si="3"/>
        <v>0</v>
      </c>
    </row>
    <row r="66" spans="1:14" s="162" customFormat="1" x14ac:dyDescent="0.25">
      <c r="A66" s="232"/>
      <c r="B66" s="174"/>
      <c r="C66" s="186"/>
      <c r="D66" s="198"/>
      <c r="E66" s="207">
        <f>SUM(E6:E64)</f>
        <v>3467729.166666667</v>
      </c>
      <c r="F66" s="209">
        <f t="shared" ref="F66:M66" si="5">SUM(F6:F64)</f>
        <v>47</v>
      </c>
      <c r="G66" s="199">
        <f t="shared" si="5"/>
        <v>427991.66666666669</v>
      </c>
      <c r="H66" s="209">
        <f t="shared" si="5"/>
        <v>0</v>
      </c>
      <c r="I66" s="199">
        <f t="shared" si="5"/>
        <v>0</v>
      </c>
      <c r="J66" s="209"/>
      <c r="K66" s="199">
        <f t="shared" si="5"/>
        <v>115000</v>
      </c>
      <c r="L66" s="209">
        <f t="shared" si="5"/>
        <v>0</v>
      </c>
      <c r="M66" s="199">
        <f t="shared" si="5"/>
        <v>0</v>
      </c>
      <c r="N66" s="49" t="s">
        <v>118</v>
      </c>
    </row>
    <row r="67" spans="1:14" ht="15.75" thickBot="1" x14ac:dyDescent="0.3">
      <c r="A67" s="233"/>
      <c r="B67" s="175"/>
      <c r="C67" s="187"/>
      <c r="D67" s="200"/>
      <c r="E67" s="208">
        <f t="shared" si="0"/>
        <v>0</v>
      </c>
      <c r="F67" s="200"/>
      <c r="G67" s="201">
        <f t="shared" si="1"/>
        <v>0</v>
      </c>
      <c r="H67" s="200"/>
      <c r="I67" s="214"/>
      <c r="J67" s="200"/>
      <c r="K67" s="201">
        <f t="shared" si="2"/>
        <v>0</v>
      </c>
      <c r="L67" s="200"/>
      <c r="M67" s="214"/>
      <c r="N67" s="49">
        <f t="shared" si="3"/>
        <v>0</v>
      </c>
    </row>
    <row r="68" spans="1:14" x14ac:dyDescent="0.25">
      <c r="A68" s="166"/>
      <c r="B68" s="167" t="s">
        <v>54</v>
      </c>
      <c r="C68" s="183">
        <v>47150</v>
      </c>
      <c r="D68" s="191">
        <v>83</v>
      </c>
      <c r="E68" s="204">
        <f t="shared" si="0"/>
        <v>3913450</v>
      </c>
      <c r="F68" s="191">
        <f>7+8</f>
        <v>15</v>
      </c>
      <c r="G68" s="192">
        <f t="shared" si="1"/>
        <v>707250</v>
      </c>
      <c r="H68" s="191"/>
      <c r="I68" s="210"/>
      <c r="J68" s="191">
        <v>2</v>
      </c>
      <c r="K68" s="192">
        <f t="shared" si="2"/>
        <v>94300</v>
      </c>
      <c r="L68" s="191"/>
      <c r="M68" s="210"/>
      <c r="N68" s="49">
        <f t="shared" si="3"/>
        <v>4715000</v>
      </c>
    </row>
    <row r="69" spans="1:14" x14ac:dyDescent="0.25">
      <c r="A69" s="168"/>
      <c r="B69" s="169" t="s">
        <v>55</v>
      </c>
      <c r="C69" s="72">
        <v>51750</v>
      </c>
      <c r="D69" s="193">
        <v>0</v>
      </c>
      <c r="E69" s="205">
        <f t="shared" si="0"/>
        <v>0</v>
      </c>
      <c r="F69" s="193"/>
      <c r="G69" s="194">
        <f t="shared" si="1"/>
        <v>0</v>
      </c>
      <c r="H69" s="193"/>
      <c r="I69" s="211"/>
      <c r="J69" s="193"/>
      <c r="K69" s="194">
        <f t="shared" si="2"/>
        <v>0</v>
      </c>
      <c r="L69" s="193"/>
      <c r="M69" s="211"/>
      <c r="N69" s="49">
        <f t="shared" si="3"/>
        <v>0</v>
      </c>
    </row>
    <row r="70" spans="1:14" x14ac:dyDescent="0.25">
      <c r="A70" s="168"/>
      <c r="B70" s="169" t="s">
        <v>56</v>
      </c>
      <c r="C70" s="72">
        <v>86250</v>
      </c>
      <c r="D70" s="193">
        <v>3</v>
      </c>
      <c r="E70" s="205">
        <f t="shared" si="0"/>
        <v>258750</v>
      </c>
      <c r="F70" s="193"/>
      <c r="G70" s="194">
        <f t="shared" si="1"/>
        <v>0</v>
      </c>
      <c r="H70" s="193"/>
      <c r="I70" s="211"/>
      <c r="J70" s="193"/>
      <c r="K70" s="194">
        <f t="shared" si="2"/>
        <v>0</v>
      </c>
      <c r="L70" s="193"/>
      <c r="M70" s="211"/>
      <c r="N70" s="49">
        <f t="shared" si="3"/>
        <v>258750</v>
      </c>
    </row>
    <row r="71" spans="1:14" x14ac:dyDescent="0.25">
      <c r="A71" s="168"/>
      <c r="B71" s="169" t="s">
        <v>57</v>
      </c>
      <c r="C71" s="72">
        <v>86250</v>
      </c>
      <c r="D71" s="193">
        <v>3</v>
      </c>
      <c r="E71" s="205">
        <f t="shared" si="0"/>
        <v>258750</v>
      </c>
      <c r="F71" s="193"/>
      <c r="G71" s="194">
        <f t="shared" si="1"/>
        <v>0</v>
      </c>
      <c r="H71" s="193"/>
      <c r="I71" s="211"/>
      <c r="J71" s="193"/>
      <c r="K71" s="194">
        <f t="shared" si="2"/>
        <v>0</v>
      </c>
      <c r="L71" s="193"/>
      <c r="M71" s="211"/>
      <c r="N71" s="49">
        <f t="shared" ref="N71:N86" si="6">SUM(E71+G71+K71+M71)</f>
        <v>258750</v>
      </c>
    </row>
    <row r="72" spans="1:14" x14ac:dyDescent="0.25">
      <c r="A72" s="168"/>
      <c r="B72" s="169" t="s">
        <v>58</v>
      </c>
      <c r="C72" s="72">
        <v>59800</v>
      </c>
      <c r="D72" s="193">
        <v>0</v>
      </c>
      <c r="E72" s="205">
        <f t="shared" si="0"/>
        <v>0</v>
      </c>
      <c r="F72" s="193"/>
      <c r="G72" s="194">
        <f t="shared" si="1"/>
        <v>0</v>
      </c>
      <c r="H72" s="193"/>
      <c r="I72" s="211"/>
      <c r="J72" s="193"/>
      <c r="K72" s="194">
        <f t="shared" si="2"/>
        <v>0</v>
      </c>
      <c r="L72" s="193"/>
      <c r="M72" s="211"/>
      <c r="N72" s="49">
        <f t="shared" si="6"/>
        <v>0</v>
      </c>
    </row>
    <row r="73" spans="1:14" x14ac:dyDescent="0.25">
      <c r="A73" s="168"/>
      <c r="B73" s="178" t="s">
        <v>59</v>
      </c>
      <c r="C73" s="72">
        <v>500250</v>
      </c>
      <c r="D73" s="193">
        <v>0</v>
      </c>
      <c r="E73" s="205">
        <f t="shared" ref="E73:E85" si="7">D73*C73</f>
        <v>0</v>
      </c>
      <c r="F73" s="193"/>
      <c r="G73" s="194">
        <f t="shared" ref="G73:G85" si="8">C73*F73</f>
        <v>0</v>
      </c>
      <c r="H73" s="193"/>
      <c r="I73" s="211"/>
      <c r="J73" s="193"/>
      <c r="K73" s="194">
        <f t="shared" ref="K73:K85" si="9">C73*J73</f>
        <v>0</v>
      </c>
      <c r="L73" s="193"/>
      <c r="M73" s="211"/>
      <c r="N73" s="49">
        <f t="shared" si="6"/>
        <v>0</v>
      </c>
    </row>
    <row r="74" spans="1:14" x14ac:dyDescent="0.25">
      <c r="A74" s="168"/>
      <c r="B74" s="178" t="s">
        <v>60</v>
      </c>
      <c r="C74" s="72">
        <v>379500</v>
      </c>
      <c r="D74" s="193">
        <v>12</v>
      </c>
      <c r="E74" s="205">
        <f t="shared" si="7"/>
        <v>4554000</v>
      </c>
      <c r="F74" s="193"/>
      <c r="G74" s="194">
        <f t="shared" si="8"/>
        <v>0</v>
      </c>
      <c r="H74" s="193"/>
      <c r="I74" s="211"/>
      <c r="J74" s="193"/>
      <c r="K74" s="194">
        <f t="shared" si="9"/>
        <v>0</v>
      </c>
      <c r="L74" s="193"/>
      <c r="M74" s="211"/>
      <c r="N74" s="49">
        <f t="shared" si="6"/>
        <v>4554000</v>
      </c>
    </row>
    <row r="75" spans="1:14" x14ac:dyDescent="0.25">
      <c r="A75" s="168"/>
      <c r="B75" s="178" t="s">
        <v>61</v>
      </c>
      <c r="C75" s="72">
        <v>333500</v>
      </c>
      <c r="D75" s="193">
        <v>0</v>
      </c>
      <c r="E75" s="205">
        <f t="shared" si="7"/>
        <v>0</v>
      </c>
      <c r="F75" s="193">
        <v>10</v>
      </c>
      <c r="G75" s="194">
        <f t="shared" si="8"/>
        <v>3335000</v>
      </c>
      <c r="H75" s="193"/>
      <c r="I75" s="211"/>
      <c r="J75" s="193"/>
      <c r="K75" s="194">
        <f t="shared" si="9"/>
        <v>0</v>
      </c>
      <c r="L75" s="193"/>
      <c r="M75" s="211"/>
      <c r="N75" s="49">
        <f t="shared" si="6"/>
        <v>3335000</v>
      </c>
    </row>
    <row r="76" spans="1:14" x14ac:dyDescent="0.25">
      <c r="A76" s="168"/>
      <c r="B76" s="178" t="s">
        <v>62</v>
      </c>
      <c r="C76" s="72">
        <v>345000</v>
      </c>
      <c r="D76" s="193">
        <v>1</v>
      </c>
      <c r="E76" s="205">
        <f t="shared" si="7"/>
        <v>345000</v>
      </c>
      <c r="F76" s="193"/>
      <c r="G76" s="194">
        <f t="shared" si="8"/>
        <v>0</v>
      </c>
      <c r="H76" s="193"/>
      <c r="I76" s="211"/>
      <c r="J76" s="193"/>
      <c r="K76" s="194">
        <f t="shared" si="9"/>
        <v>0</v>
      </c>
      <c r="L76" s="193"/>
      <c r="M76" s="211"/>
      <c r="N76" s="49">
        <f t="shared" si="6"/>
        <v>345000</v>
      </c>
    </row>
    <row r="77" spans="1:14" x14ac:dyDescent="0.25">
      <c r="A77" s="168"/>
      <c r="B77" s="178" t="s">
        <v>63</v>
      </c>
      <c r="C77" s="72">
        <v>517500</v>
      </c>
      <c r="D77" s="193">
        <v>0</v>
      </c>
      <c r="E77" s="205">
        <f t="shared" si="7"/>
        <v>0</v>
      </c>
      <c r="F77" s="193"/>
      <c r="G77" s="194">
        <f t="shared" si="8"/>
        <v>0</v>
      </c>
      <c r="H77" s="193"/>
      <c r="I77" s="211"/>
      <c r="J77" s="193"/>
      <c r="K77" s="194">
        <f t="shared" si="9"/>
        <v>0</v>
      </c>
      <c r="L77" s="193"/>
      <c r="M77" s="211"/>
      <c r="N77" s="49">
        <f t="shared" si="6"/>
        <v>0</v>
      </c>
    </row>
    <row r="78" spans="1:14" x14ac:dyDescent="0.25">
      <c r="A78" s="168"/>
      <c r="B78" s="178" t="s">
        <v>64</v>
      </c>
      <c r="C78" s="72">
        <v>368000</v>
      </c>
      <c r="D78" s="193">
        <v>3</v>
      </c>
      <c r="E78" s="205">
        <f t="shared" si="7"/>
        <v>1104000</v>
      </c>
      <c r="F78" s="193"/>
      <c r="G78" s="194">
        <f t="shared" si="8"/>
        <v>0</v>
      </c>
      <c r="H78" s="193"/>
      <c r="I78" s="211"/>
      <c r="J78" s="193"/>
      <c r="K78" s="194">
        <f t="shared" si="9"/>
        <v>0</v>
      </c>
      <c r="L78" s="193"/>
      <c r="M78" s="211"/>
      <c r="N78" s="49">
        <f t="shared" si="6"/>
        <v>1104000</v>
      </c>
    </row>
    <row r="79" spans="1:14" x14ac:dyDescent="0.25">
      <c r="A79" s="168"/>
      <c r="B79" s="169" t="s">
        <v>65</v>
      </c>
      <c r="C79" s="72">
        <v>11500</v>
      </c>
      <c r="D79" s="193">
        <v>27</v>
      </c>
      <c r="E79" s="205">
        <f t="shared" si="7"/>
        <v>310500</v>
      </c>
      <c r="F79" s="193">
        <v>10</v>
      </c>
      <c r="G79" s="194">
        <f t="shared" si="8"/>
        <v>115000</v>
      </c>
      <c r="H79" s="193"/>
      <c r="I79" s="211"/>
      <c r="J79" s="193">
        <v>5</v>
      </c>
      <c r="K79" s="194">
        <f t="shared" si="9"/>
        <v>57500</v>
      </c>
      <c r="L79" s="193"/>
      <c r="M79" s="211"/>
      <c r="N79" s="49">
        <f t="shared" si="6"/>
        <v>483000</v>
      </c>
    </row>
    <row r="80" spans="1:14" x14ac:dyDescent="0.25">
      <c r="A80" s="168"/>
      <c r="B80" s="169" t="s">
        <v>66</v>
      </c>
      <c r="C80" s="72">
        <v>11500</v>
      </c>
      <c r="D80" s="193">
        <v>10</v>
      </c>
      <c r="E80" s="205">
        <f t="shared" si="7"/>
        <v>115000</v>
      </c>
      <c r="F80" s="193">
        <v>9</v>
      </c>
      <c r="G80" s="194">
        <f t="shared" si="8"/>
        <v>103500</v>
      </c>
      <c r="H80" s="193"/>
      <c r="I80" s="211"/>
      <c r="J80" s="193">
        <v>5</v>
      </c>
      <c r="K80" s="194">
        <f t="shared" si="9"/>
        <v>57500</v>
      </c>
      <c r="L80" s="193"/>
      <c r="M80" s="211"/>
      <c r="N80" s="49">
        <f t="shared" si="6"/>
        <v>276000</v>
      </c>
    </row>
    <row r="81" spans="1:14" x14ac:dyDescent="0.25">
      <c r="A81" s="168"/>
      <c r="B81" s="179" t="s">
        <v>67</v>
      </c>
      <c r="C81" s="72">
        <v>115000</v>
      </c>
      <c r="D81" s="193">
        <v>3</v>
      </c>
      <c r="E81" s="205">
        <f t="shared" si="7"/>
        <v>345000</v>
      </c>
      <c r="F81" s="193">
        <v>2</v>
      </c>
      <c r="G81" s="194">
        <f t="shared" si="8"/>
        <v>230000</v>
      </c>
      <c r="H81" s="193"/>
      <c r="I81" s="211"/>
      <c r="J81" s="193"/>
      <c r="K81" s="194">
        <f t="shared" si="9"/>
        <v>0</v>
      </c>
      <c r="L81" s="193"/>
      <c r="M81" s="211"/>
      <c r="N81" s="49">
        <f t="shared" si="6"/>
        <v>575000</v>
      </c>
    </row>
    <row r="82" spans="1:14" ht="15.75" thickBot="1" x14ac:dyDescent="0.3">
      <c r="A82" s="215"/>
      <c r="B82" s="216" t="s">
        <v>68</v>
      </c>
      <c r="C82" s="217">
        <v>14375</v>
      </c>
      <c r="D82" s="218">
        <v>2</v>
      </c>
      <c r="E82" s="206">
        <f t="shared" si="7"/>
        <v>28750</v>
      </c>
      <c r="F82" s="218"/>
      <c r="G82" s="197">
        <f t="shared" si="8"/>
        <v>0</v>
      </c>
      <c r="H82" s="218"/>
      <c r="I82" s="219"/>
      <c r="J82" s="218"/>
      <c r="K82" s="197">
        <f t="shared" si="9"/>
        <v>0</v>
      </c>
      <c r="L82" s="218"/>
      <c r="M82" s="219"/>
      <c r="N82" s="49">
        <f t="shared" si="6"/>
        <v>28750</v>
      </c>
    </row>
    <row r="83" spans="1:14" s="163" customFormat="1" x14ac:dyDescent="0.25">
      <c r="A83" s="220"/>
      <c r="B83" s="221"/>
      <c r="C83" s="222"/>
      <c r="D83" s="223"/>
      <c r="E83" s="207">
        <f>SUM(E68:E82)</f>
        <v>11233200</v>
      </c>
      <c r="F83" s="209"/>
      <c r="G83" s="199">
        <f t="shared" ref="G83:M83" si="10">SUM(G68:G82)</f>
        <v>4490750</v>
      </c>
      <c r="H83" s="209">
        <f t="shared" si="10"/>
        <v>0</v>
      </c>
      <c r="I83" s="199">
        <f t="shared" si="10"/>
        <v>0</v>
      </c>
      <c r="J83" s="209"/>
      <c r="K83" s="199">
        <f t="shared" si="10"/>
        <v>209300</v>
      </c>
      <c r="L83" s="209">
        <f t="shared" si="10"/>
        <v>0</v>
      </c>
      <c r="M83" s="165">
        <f t="shared" si="10"/>
        <v>0</v>
      </c>
      <c r="N83" s="49" t="s">
        <v>118</v>
      </c>
    </row>
    <row r="84" spans="1:14" ht="15.75" thickBot="1" x14ac:dyDescent="0.3">
      <c r="A84" s="153"/>
      <c r="B84" s="224"/>
      <c r="C84" s="225"/>
      <c r="D84" s="200"/>
      <c r="E84" s="208"/>
      <c r="F84" s="200"/>
      <c r="G84" s="201"/>
      <c r="H84" s="200"/>
      <c r="I84" s="214"/>
      <c r="J84" s="200"/>
      <c r="K84" s="201"/>
      <c r="L84" s="200"/>
      <c r="M84" s="177"/>
      <c r="N84" s="49">
        <f t="shared" si="6"/>
        <v>0</v>
      </c>
    </row>
    <row r="85" spans="1:14" x14ac:dyDescent="0.25">
      <c r="A85" s="141"/>
      <c r="B85" s="226" t="s">
        <v>69</v>
      </c>
      <c r="C85" s="71">
        <v>11500</v>
      </c>
      <c r="D85" s="227">
        <v>200</v>
      </c>
      <c r="E85" s="228">
        <f t="shared" si="7"/>
        <v>2300000</v>
      </c>
      <c r="F85" s="227"/>
      <c r="G85" s="229">
        <f t="shared" si="8"/>
        <v>0</v>
      </c>
      <c r="H85" s="227"/>
      <c r="I85" s="230"/>
      <c r="J85" s="227">
        <v>5</v>
      </c>
      <c r="K85" s="229">
        <f t="shared" si="9"/>
        <v>57500</v>
      </c>
      <c r="L85" s="227"/>
      <c r="M85" s="142"/>
      <c r="N85" s="49">
        <f t="shared" si="6"/>
        <v>2357500</v>
      </c>
    </row>
    <row r="86" spans="1:14" ht="15.75" thickBot="1" x14ac:dyDescent="0.3">
      <c r="A86" s="153"/>
      <c r="B86" s="180"/>
      <c r="C86" s="188"/>
      <c r="D86" s="202"/>
      <c r="E86" s="134"/>
      <c r="F86" s="202"/>
      <c r="G86" s="203"/>
      <c r="H86" s="202"/>
      <c r="I86" s="203"/>
      <c r="J86" s="202"/>
      <c r="K86" s="203"/>
      <c r="L86" s="202"/>
      <c r="M86" s="74"/>
      <c r="N86" s="49">
        <f t="shared" si="6"/>
        <v>0</v>
      </c>
    </row>
    <row r="87" spans="1:14" x14ac:dyDescent="0.25">
      <c r="E87" s="231">
        <f>E85+E83+E66</f>
        <v>17000929.166666668</v>
      </c>
      <c r="F87" s="231" t="s">
        <v>118</v>
      </c>
      <c r="G87" s="231">
        <f t="shared" ref="G87:M87" si="11">G85+G83+G66</f>
        <v>4918741.666666667</v>
      </c>
      <c r="H87" s="231">
        <f t="shared" si="11"/>
        <v>0</v>
      </c>
      <c r="I87" s="231">
        <f t="shared" si="11"/>
        <v>0</v>
      </c>
      <c r="J87" s="231" t="s">
        <v>118</v>
      </c>
      <c r="K87" s="231">
        <f t="shared" si="11"/>
        <v>381800</v>
      </c>
      <c r="L87" s="231">
        <f t="shared" si="11"/>
        <v>0</v>
      </c>
      <c r="M87" s="231">
        <f t="shared" si="11"/>
        <v>0</v>
      </c>
      <c r="N87" s="49">
        <f>SUM(N6:N86)</f>
        <v>22301470.833333332</v>
      </c>
    </row>
    <row r="88" spans="1:14" x14ac:dyDescent="0.25">
      <c r="N88" s="49">
        <f>SUM(E87:M87)</f>
        <v>22301470.833333336</v>
      </c>
    </row>
  </sheetData>
  <mergeCells count="10">
    <mergeCell ref="A3:A4"/>
    <mergeCell ref="B1:M1"/>
    <mergeCell ref="B3:B4"/>
    <mergeCell ref="C3:C4"/>
    <mergeCell ref="D3:M3"/>
    <mergeCell ref="D4:E4"/>
    <mergeCell ref="F4:G4"/>
    <mergeCell ref="H4:I4"/>
    <mergeCell ref="J4:K4"/>
    <mergeCell ref="L4:M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17"/>
  <sheetViews>
    <sheetView workbookViewId="0">
      <selection activeCell="C16" sqref="C16"/>
    </sheetView>
  </sheetViews>
  <sheetFormatPr defaultRowHeight="15" x14ac:dyDescent="0.25"/>
  <cols>
    <col min="1" max="1" width="4.7109375" style="1" customWidth="1"/>
    <col min="2" max="2" width="15.42578125" style="1" bestFit="1" customWidth="1"/>
    <col min="3" max="3" width="17.7109375" style="1" customWidth="1"/>
    <col min="4" max="4" width="16.5703125" style="2" bestFit="1" customWidth="1"/>
  </cols>
  <sheetData>
    <row r="1" spans="1:4" ht="30" customHeight="1" x14ac:dyDescent="0.25">
      <c r="A1" s="276" t="s">
        <v>82</v>
      </c>
      <c r="B1" s="276"/>
      <c r="C1" s="276"/>
      <c r="D1" s="276"/>
    </row>
    <row r="2" spans="1:4" x14ac:dyDescent="0.25">
      <c r="A2" s="277" t="s">
        <v>83</v>
      </c>
      <c r="B2" s="277"/>
      <c r="C2" s="277"/>
      <c r="D2" s="277"/>
    </row>
    <row r="3" spans="1:4" ht="6" customHeight="1" thickBot="1" x14ac:dyDescent="0.3"/>
    <row r="4" spans="1:4" ht="18" customHeight="1" x14ac:dyDescent="0.25">
      <c r="A4" s="283" t="s">
        <v>0</v>
      </c>
      <c r="B4" s="285" t="s">
        <v>72</v>
      </c>
      <c r="C4" s="287" t="s">
        <v>70</v>
      </c>
      <c r="D4" s="278" t="s">
        <v>77</v>
      </c>
    </row>
    <row r="5" spans="1:4" ht="18" customHeight="1" thickBot="1" x14ac:dyDescent="0.3">
      <c r="A5" s="284"/>
      <c r="B5" s="286"/>
      <c r="C5" s="288"/>
      <c r="D5" s="279"/>
    </row>
    <row r="6" spans="1:4" ht="18" customHeight="1" x14ac:dyDescent="0.25">
      <c r="A6" s="267">
        <v>1</v>
      </c>
      <c r="B6" s="265" t="s">
        <v>73</v>
      </c>
      <c r="C6" s="6">
        <v>2602750</v>
      </c>
      <c r="D6" s="280"/>
    </row>
    <row r="7" spans="1:4" ht="18" customHeight="1" x14ac:dyDescent="0.25">
      <c r="A7" s="268"/>
      <c r="B7" s="266"/>
      <c r="C7" s="4" t="s">
        <v>74</v>
      </c>
      <c r="D7" s="274"/>
    </row>
    <row r="8" spans="1:4" ht="18" customHeight="1" x14ac:dyDescent="0.25">
      <c r="A8" s="268">
        <v>2</v>
      </c>
      <c r="B8" s="270" t="s">
        <v>75</v>
      </c>
      <c r="C8" s="5">
        <v>16353425</v>
      </c>
      <c r="D8" s="274"/>
    </row>
    <row r="9" spans="1:4" ht="18" customHeight="1" x14ac:dyDescent="0.25">
      <c r="A9" s="273"/>
      <c r="B9" s="272"/>
      <c r="C9" s="4" t="s">
        <v>76</v>
      </c>
      <c r="D9" s="281"/>
    </row>
    <row r="10" spans="1:4" ht="18" customHeight="1" x14ac:dyDescent="0.25">
      <c r="A10" s="268">
        <v>3</v>
      </c>
      <c r="B10" s="270" t="s">
        <v>78</v>
      </c>
      <c r="C10" s="5">
        <v>15930663</v>
      </c>
      <c r="D10" s="9">
        <v>14213713</v>
      </c>
    </row>
    <row r="11" spans="1:4" ht="18" customHeight="1" x14ac:dyDescent="0.25">
      <c r="A11" s="273"/>
      <c r="B11" s="272"/>
      <c r="C11" s="3"/>
      <c r="D11" s="7" t="s">
        <v>71</v>
      </c>
    </row>
    <row r="12" spans="1:4" ht="18" customHeight="1" x14ac:dyDescent="0.25">
      <c r="A12" s="268">
        <v>4</v>
      </c>
      <c r="B12" s="270" t="s">
        <v>79</v>
      </c>
      <c r="C12" s="5">
        <v>20987581</v>
      </c>
      <c r="D12" s="282"/>
    </row>
    <row r="13" spans="1:4" ht="18" customHeight="1" x14ac:dyDescent="0.25">
      <c r="A13" s="273"/>
      <c r="B13" s="272"/>
      <c r="C13" s="4" t="s">
        <v>80</v>
      </c>
      <c r="D13" s="274"/>
    </row>
    <row r="14" spans="1:4" ht="18" customHeight="1" x14ac:dyDescent="0.25">
      <c r="A14" s="268">
        <v>5</v>
      </c>
      <c r="B14" s="270" t="s">
        <v>81</v>
      </c>
      <c r="C14" s="5">
        <v>8545813</v>
      </c>
      <c r="D14" s="274"/>
    </row>
    <row r="15" spans="1:4" ht="18" customHeight="1" x14ac:dyDescent="0.25">
      <c r="A15" s="273"/>
      <c r="B15" s="272"/>
      <c r="C15" s="10" t="s">
        <v>84</v>
      </c>
      <c r="D15" s="274"/>
    </row>
    <row r="16" spans="1:4" ht="18" customHeight="1" x14ac:dyDescent="0.25">
      <c r="A16" s="268">
        <v>6</v>
      </c>
      <c r="B16" s="270" t="s">
        <v>85</v>
      </c>
      <c r="C16" s="5">
        <v>20562671</v>
      </c>
      <c r="D16" s="274"/>
    </row>
    <row r="17" spans="1:4" ht="18" customHeight="1" thickBot="1" x14ac:dyDescent="0.3">
      <c r="A17" s="269"/>
      <c r="B17" s="271"/>
      <c r="C17" s="8" t="s">
        <v>86</v>
      </c>
      <c r="D17" s="275"/>
    </row>
  </sheetData>
  <mergeCells count="23">
    <mergeCell ref="D14:D15"/>
    <mergeCell ref="D16:D17"/>
    <mergeCell ref="A1:D1"/>
    <mergeCell ref="A2:D2"/>
    <mergeCell ref="B12:B13"/>
    <mergeCell ref="B10:B11"/>
    <mergeCell ref="A10:A11"/>
    <mergeCell ref="A8:A9"/>
    <mergeCell ref="B8:B9"/>
    <mergeCell ref="D4:D5"/>
    <mergeCell ref="D6:D7"/>
    <mergeCell ref="D8:D9"/>
    <mergeCell ref="D12:D13"/>
    <mergeCell ref="A4:A5"/>
    <mergeCell ref="B4:B5"/>
    <mergeCell ref="C4:C5"/>
    <mergeCell ref="B6:B7"/>
    <mergeCell ref="A6:A7"/>
    <mergeCell ref="A16:A17"/>
    <mergeCell ref="B16:B17"/>
    <mergeCell ref="B14:B15"/>
    <mergeCell ref="A14:A15"/>
    <mergeCell ref="A12:A13"/>
  </mergeCells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W67"/>
  <sheetViews>
    <sheetView tabSelected="1" zoomScale="80" zoomScaleNormal="80" workbookViewId="0">
      <pane ySplit="5" topLeftCell="A36" activePane="bottomLeft" state="frozen"/>
      <selection pane="bottomLeft" activeCell="F41" sqref="F41"/>
    </sheetView>
  </sheetViews>
  <sheetFormatPr defaultRowHeight="15" x14ac:dyDescent="0.25"/>
  <cols>
    <col min="1" max="1" width="4.7109375" style="45" customWidth="1"/>
    <col min="2" max="2" width="27.7109375" style="45" bestFit="1" customWidth="1"/>
    <col min="3" max="4" width="17.7109375" style="45" hidden="1" customWidth="1"/>
    <col min="5" max="5" width="12.28515625" style="44" bestFit="1" customWidth="1"/>
    <col min="6" max="6" width="13.85546875" style="42" bestFit="1" customWidth="1"/>
    <col min="7" max="7" width="13.28515625" style="42" bestFit="1" customWidth="1"/>
    <col min="8" max="8" width="11.5703125" style="42" bestFit="1" customWidth="1"/>
    <col min="9" max="9" width="11.85546875" style="42" bestFit="1" customWidth="1"/>
    <col min="10" max="10" width="13.42578125" style="42" bestFit="1" customWidth="1"/>
    <col min="11" max="11" width="14.5703125" style="44" bestFit="1" customWidth="1"/>
    <col min="12" max="12" width="12.28515625" style="42" bestFit="1" customWidth="1"/>
    <col min="13" max="13" width="15.140625" style="42" bestFit="1" customWidth="1"/>
    <col min="14" max="14" width="13.85546875" style="362" bestFit="1" customWidth="1"/>
    <col min="15" max="15" width="9.140625" style="42"/>
    <col min="16" max="19" width="13.85546875" style="42" bestFit="1" customWidth="1"/>
    <col min="20" max="22" width="12.28515625" style="42" bestFit="1" customWidth="1"/>
    <col min="23" max="23" width="13.85546875" style="42" bestFit="1" customWidth="1"/>
    <col min="24" max="16384" width="9.140625" style="42"/>
  </cols>
  <sheetData>
    <row r="1" spans="1:13" ht="30" customHeight="1" x14ac:dyDescent="0.25">
      <c r="A1" s="43" t="s">
        <v>82</v>
      </c>
      <c r="B1" s="62"/>
      <c r="C1" s="43"/>
      <c r="D1" s="43"/>
    </row>
    <row r="2" spans="1:13" x14ac:dyDescent="0.25">
      <c r="A2" s="302" t="s">
        <v>83</v>
      </c>
      <c r="B2" s="302"/>
      <c r="C2" s="302"/>
      <c r="D2" s="302"/>
      <c r="E2" s="302"/>
      <c r="F2" s="302"/>
      <c r="G2" s="302"/>
      <c r="H2" s="302"/>
      <c r="I2" s="302"/>
      <c r="J2" s="302"/>
      <c r="K2" s="75"/>
    </row>
    <row r="3" spans="1:13" ht="15.75" thickBot="1" x14ac:dyDescent="0.3">
      <c r="F3" s="236" t="s">
        <v>1</v>
      </c>
      <c r="G3" s="292" t="s">
        <v>2</v>
      </c>
      <c r="H3" s="292"/>
      <c r="I3" s="176" t="s">
        <v>3</v>
      </c>
      <c r="J3" s="237" t="s">
        <v>133</v>
      </c>
    </row>
    <row r="4" spans="1:13" ht="18" customHeight="1" x14ac:dyDescent="0.25">
      <c r="A4" s="316" t="s">
        <v>0</v>
      </c>
      <c r="B4" s="318" t="s">
        <v>124</v>
      </c>
      <c r="C4" s="310" t="s">
        <v>91</v>
      </c>
      <c r="D4" s="311"/>
      <c r="E4" s="314" t="s">
        <v>115</v>
      </c>
      <c r="F4" s="258" t="s">
        <v>92</v>
      </c>
      <c r="G4" s="258"/>
      <c r="H4" s="258"/>
      <c r="I4" s="258"/>
      <c r="J4" s="309"/>
      <c r="K4" s="358" t="s">
        <v>119</v>
      </c>
      <c r="L4" s="359"/>
      <c r="M4" s="125" t="s">
        <v>118</v>
      </c>
    </row>
    <row r="5" spans="1:13" ht="18" customHeight="1" thickBot="1" x14ac:dyDescent="0.3">
      <c r="A5" s="317"/>
      <c r="B5" s="319"/>
      <c r="C5" s="312"/>
      <c r="D5" s="313"/>
      <c r="E5" s="315"/>
      <c r="F5" s="63" t="s">
        <v>1</v>
      </c>
      <c r="G5" s="65" t="s">
        <v>2</v>
      </c>
      <c r="H5" s="64" t="s">
        <v>93</v>
      </c>
      <c r="I5" s="66" t="s">
        <v>3</v>
      </c>
      <c r="J5" s="70" t="s">
        <v>95</v>
      </c>
      <c r="K5" s="60" t="s">
        <v>117</v>
      </c>
      <c r="L5" s="74" t="s">
        <v>116</v>
      </c>
      <c r="M5" s="125" t="s">
        <v>132</v>
      </c>
    </row>
    <row r="6" spans="1:13" ht="18" customHeight="1" x14ac:dyDescent="0.25">
      <c r="A6" s="322">
        <v>1</v>
      </c>
      <c r="B6" s="320" t="s">
        <v>73</v>
      </c>
      <c r="C6" s="303">
        <f>7059000+764000</f>
        <v>7823000</v>
      </c>
      <c r="D6" s="306">
        <v>2602750</v>
      </c>
      <c r="E6" s="47" t="s">
        <v>87</v>
      </c>
      <c r="F6" s="48">
        <v>0</v>
      </c>
      <c r="G6" s="48">
        <v>0</v>
      </c>
      <c r="H6" s="48">
        <v>0</v>
      </c>
      <c r="I6" s="48">
        <v>0</v>
      </c>
      <c r="J6" s="71">
        <v>0</v>
      </c>
      <c r="K6" s="104">
        <f>SUM(F6:J6)</f>
        <v>0</v>
      </c>
      <c r="L6" s="102">
        <f>K6/$K$9</f>
        <v>0</v>
      </c>
      <c r="M6" s="124" t="s">
        <v>118</v>
      </c>
    </row>
    <row r="7" spans="1:13" ht="18" customHeight="1" x14ac:dyDescent="0.25">
      <c r="A7" s="323"/>
      <c r="B7" s="321"/>
      <c r="C7" s="304"/>
      <c r="D7" s="307"/>
      <c r="E7" s="51" t="s">
        <v>88</v>
      </c>
      <c r="F7" s="52">
        <v>0</v>
      </c>
      <c r="G7" s="52">
        <v>0</v>
      </c>
      <c r="H7" s="52">
        <v>0</v>
      </c>
      <c r="I7" s="52">
        <v>0</v>
      </c>
      <c r="J7" s="72">
        <v>0</v>
      </c>
      <c r="K7" s="77">
        <f>SUM(F7:J7)</f>
        <v>0</v>
      </c>
      <c r="L7" s="99">
        <f t="shared" ref="L7:L8" si="0">K7/$K$9</f>
        <v>0</v>
      </c>
      <c r="M7" s="234" t="e">
        <f>F7,F12,F17,F22,F27,F32,F37,F42,F47</f>
        <v>#VALUE!</v>
      </c>
    </row>
    <row r="8" spans="1:13" ht="18" customHeight="1" thickBot="1" x14ac:dyDescent="0.3">
      <c r="A8" s="323"/>
      <c r="B8" s="321"/>
      <c r="C8" s="305"/>
      <c r="D8" s="308"/>
      <c r="E8" s="60" t="s">
        <v>89</v>
      </c>
      <c r="F8" s="59">
        <v>0</v>
      </c>
      <c r="G8" s="59">
        <v>0</v>
      </c>
      <c r="H8" s="59">
        <v>0</v>
      </c>
      <c r="I8" s="59">
        <v>0</v>
      </c>
      <c r="J8" s="73">
        <v>0</v>
      </c>
      <c r="K8" s="107">
        <f>SUM(F8:J8)</f>
        <v>0</v>
      </c>
      <c r="L8" s="97">
        <f t="shared" si="0"/>
        <v>0</v>
      </c>
    </row>
    <row r="9" spans="1:13" ht="18" customHeight="1" x14ac:dyDescent="0.25">
      <c r="A9" s="323"/>
      <c r="B9" s="321"/>
      <c r="C9" s="140"/>
      <c r="D9" s="61">
        <f>C6</f>
        <v>7823000</v>
      </c>
      <c r="E9" s="69" t="s">
        <v>117</v>
      </c>
      <c r="F9" s="68">
        <f>SUM(F6:F8)</f>
        <v>0</v>
      </c>
      <c r="G9" s="68">
        <f t="shared" ref="G9:J9" si="1">SUM(G6:G8)</f>
        <v>0</v>
      </c>
      <c r="H9" s="68">
        <f t="shared" si="1"/>
        <v>0</v>
      </c>
      <c r="I9" s="68">
        <f t="shared" si="1"/>
        <v>0</v>
      </c>
      <c r="J9" s="68">
        <f t="shared" si="1"/>
        <v>0</v>
      </c>
      <c r="K9" s="357">
        <f>D9</f>
        <v>7823000</v>
      </c>
      <c r="L9" s="98">
        <f>SUM(L6:L8)</f>
        <v>0</v>
      </c>
    </row>
    <row r="10" spans="1:13" ht="18" customHeight="1" thickBot="1" x14ac:dyDescent="0.3">
      <c r="A10" s="323"/>
      <c r="B10" s="321"/>
      <c r="C10" s="140"/>
      <c r="D10" s="61"/>
      <c r="E10" s="51" t="s">
        <v>116</v>
      </c>
      <c r="F10" s="89">
        <f>F9/$K$24</f>
        <v>0</v>
      </c>
      <c r="G10" s="89">
        <f>G9/$K$24</f>
        <v>0</v>
      </c>
      <c r="H10" s="89">
        <f>H9/$K$24</f>
        <v>0</v>
      </c>
      <c r="I10" s="89">
        <f>I9/$K$24</f>
        <v>0</v>
      </c>
      <c r="J10" s="90">
        <f>J9/$K$24</f>
        <v>0</v>
      </c>
      <c r="K10" s="343"/>
      <c r="L10" s="97">
        <f>SUM(F10:J10)</f>
        <v>0</v>
      </c>
    </row>
    <row r="11" spans="1:13" ht="18" customHeight="1" x14ac:dyDescent="0.25">
      <c r="A11" s="322">
        <v>2</v>
      </c>
      <c r="B11" s="320" t="s">
        <v>90</v>
      </c>
      <c r="C11" s="355">
        <f>0</f>
        <v>0</v>
      </c>
      <c r="D11" s="352">
        <v>0</v>
      </c>
      <c r="E11" s="47" t="s">
        <v>87</v>
      </c>
      <c r="F11" s="78">
        <v>0</v>
      </c>
      <c r="G11" s="78">
        <v>0</v>
      </c>
      <c r="H11" s="78">
        <v>0</v>
      </c>
      <c r="I11" s="78">
        <v>0</v>
      </c>
      <c r="J11" s="88">
        <v>0</v>
      </c>
      <c r="K11" s="104">
        <f>SUM(F11:J11)</f>
        <v>0</v>
      </c>
      <c r="L11" s="102">
        <f>K11/$K$9</f>
        <v>0</v>
      </c>
    </row>
    <row r="12" spans="1:13" ht="18" customHeight="1" x14ac:dyDescent="0.25">
      <c r="A12" s="323"/>
      <c r="B12" s="321"/>
      <c r="C12" s="356"/>
      <c r="D12" s="353"/>
      <c r="E12" s="51" t="s">
        <v>88</v>
      </c>
      <c r="F12" s="80">
        <v>0</v>
      </c>
      <c r="G12" s="80">
        <v>0</v>
      </c>
      <c r="H12" s="80">
        <v>0</v>
      </c>
      <c r="I12" s="80">
        <v>0</v>
      </c>
      <c r="J12" s="108">
        <v>0</v>
      </c>
      <c r="K12" s="77">
        <f>SUM(F12:J12)</f>
        <v>0</v>
      </c>
      <c r="L12" s="99">
        <f t="shared" ref="L12:L13" si="2">K12/$K$9</f>
        <v>0</v>
      </c>
    </row>
    <row r="13" spans="1:13" ht="18" customHeight="1" thickBot="1" x14ac:dyDescent="0.3">
      <c r="A13" s="323"/>
      <c r="B13" s="321"/>
      <c r="C13" s="356"/>
      <c r="D13" s="353"/>
      <c r="E13" s="60" t="str">
        <f>E8</f>
        <v>nonstok</v>
      </c>
      <c r="F13" s="82">
        <v>0</v>
      </c>
      <c r="G13" s="82">
        <v>0</v>
      </c>
      <c r="H13" s="82">
        <v>0</v>
      </c>
      <c r="I13" s="82">
        <v>0</v>
      </c>
      <c r="J13" s="109">
        <v>0</v>
      </c>
      <c r="K13" s="107">
        <f>SUM(F13:J13)</f>
        <v>0</v>
      </c>
      <c r="L13" s="97">
        <f t="shared" si="2"/>
        <v>0</v>
      </c>
    </row>
    <row r="14" spans="1:13" ht="18" customHeight="1" x14ac:dyDescent="0.25">
      <c r="A14" s="323"/>
      <c r="B14" s="321"/>
      <c r="C14" s="356"/>
      <c r="D14" s="353"/>
      <c r="E14" s="69" t="str">
        <f>E9</f>
        <v>sub jumlah</v>
      </c>
      <c r="F14" s="84">
        <f>SUM(F11:F13)</f>
        <v>0</v>
      </c>
      <c r="G14" s="84">
        <f t="shared" ref="G14:J14" si="3">SUM(G11:G13)</f>
        <v>0</v>
      </c>
      <c r="H14" s="84">
        <f t="shared" si="3"/>
        <v>0</v>
      </c>
      <c r="I14" s="84">
        <f t="shared" si="3"/>
        <v>0</v>
      </c>
      <c r="J14" s="84">
        <f t="shared" si="3"/>
        <v>0</v>
      </c>
      <c r="K14" s="357">
        <f>SUM(F14:J14)</f>
        <v>0</v>
      </c>
      <c r="L14" s="98">
        <f>SUM(L11:L13)</f>
        <v>0</v>
      </c>
    </row>
    <row r="15" spans="1:13" ht="18" customHeight="1" thickBot="1" x14ac:dyDescent="0.3">
      <c r="A15" s="323"/>
      <c r="B15" s="321"/>
      <c r="C15" s="356"/>
      <c r="D15" s="353"/>
      <c r="E15" s="51" t="s">
        <v>116</v>
      </c>
      <c r="F15" s="89">
        <f>F14/$K$24</f>
        <v>0</v>
      </c>
      <c r="G15" s="89">
        <f>G14/$K$24</f>
        <v>0</v>
      </c>
      <c r="H15" s="89">
        <f>H14/$K$24</f>
        <v>0</v>
      </c>
      <c r="I15" s="89">
        <f>I14/$K$24</f>
        <v>0</v>
      </c>
      <c r="J15" s="90">
        <f>J14/$K$24</f>
        <v>0</v>
      </c>
      <c r="K15" s="343"/>
      <c r="L15" s="97">
        <f>SUM(F15:J15)</f>
        <v>0</v>
      </c>
    </row>
    <row r="16" spans="1:13" ht="18" customHeight="1" x14ac:dyDescent="0.25">
      <c r="A16" s="322">
        <v>3</v>
      </c>
      <c r="B16" s="320" t="s">
        <v>75</v>
      </c>
      <c r="C16" s="355">
        <v>10754000</v>
      </c>
      <c r="D16" s="352">
        <v>16353425</v>
      </c>
      <c r="E16" s="47" t="s">
        <v>87</v>
      </c>
      <c r="F16" s="78">
        <v>0</v>
      </c>
      <c r="G16" s="78">
        <v>0</v>
      </c>
      <c r="H16" s="78">
        <v>0</v>
      </c>
      <c r="I16" s="78">
        <v>0</v>
      </c>
      <c r="J16" s="88">
        <v>0</v>
      </c>
      <c r="K16" s="104">
        <f>SUM(F16:J16)</f>
        <v>0</v>
      </c>
      <c r="L16" s="102">
        <f>K16/$K$19</f>
        <v>0</v>
      </c>
    </row>
    <row r="17" spans="1:18" ht="18" customHeight="1" x14ac:dyDescent="0.25">
      <c r="A17" s="323"/>
      <c r="B17" s="321"/>
      <c r="C17" s="356"/>
      <c r="D17" s="353"/>
      <c r="E17" s="51" t="s">
        <v>88</v>
      </c>
      <c r="F17" s="80">
        <v>0</v>
      </c>
      <c r="G17" s="80">
        <v>0</v>
      </c>
      <c r="H17" s="80">
        <v>0</v>
      </c>
      <c r="I17" s="80">
        <v>0</v>
      </c>
      <c r="J17" s="108">
        <v>0</v>
      </c>
      <c r="K17" s="77">
        <f>SUM(F17:J17)</f>
        <v>0</v>
      </c>
      <c r="L17" s="99">
        <f t="shared" ref="L17:L18" si="4">K17/$K$19</f>
        <v>0</v>
      </c>
    </row>
    <row r="18" spans="1:18" ht="18" customHeight="1" thickBot="1" x14ac:dyDescent="0.3">
      <c r="A18" s="323"/>
      <c r="B18" s="321"/>
      <c r="C18" s="356"/>
      <c r="D18" s="353"/>
      <c r="E18" s="60" t="str">
        <f>E13</f>
        <v>nonstok</v>
      </c>
      <c r="F18" s="82">
        <v>0</v>
      </c>
      <c r="G18" s="82">
        <v>0</v>
      </c>
      <c r="H18" s="82">
        <v>0</v>
      </c>
      <c r="I18" s="82">
        <v>0</v>
      </c>
      <c r="J18" s="109">
        <v>0</v>
      </c>
      <c r="K18" s="107">
        <f>SUM(F18:J18)</f>
        <v>0</v>
      </c>
      <c r="L18" s="97">
        <f t="shared" si="4"/>
        <v>0</v>
      </c>
    </row>
    <row r="19" spans="1:18" ht="18" customHeight="1" x14ac:dyDescent="0.25">
      <c r="A19" s="323"/>
      <c r="B19" s="321"/>
      <c r="C19" s="356"/>
      <c r="D19" s="353"/>
      <c r="E19" s="47" t="str">
        <f>E14</f>
        <v>sub jumlah</v>
      </c>
      <c r="F19" s="78">
        <f>SUM(F16:F18)</f>
        <v>0</v>
      </c>
      <c r="G19" s="78">
        <f t="shared" ref="G19:J19" si="5">SUM(G16:G18)</f>
        <v>0</v>
      </c>
      <c r="H19" s="78">
        <f t="shared" si="5"/>
        <v>0</v>
      </c>
      <c r="I19" s="78">
        <f t="shared" si="5"/>
        <v>0</v>
      </c>
      <c r="J19" s="78">
        <f t="shared" si="5"/>
        <v>0</v>
      </c>
      <c r="K19" s="357">
        <f>D16</f>
        <v>16353425</v>
      </c>
      <c r="L19" s="98">
        <f>SUM(L16:L18)</f>
        <v>0</v>
      </c>
    </row>
    <row r="20" spans="1:18" ht="18" customHeight="1" thickBot="1" x14ac:dyDescent="0.3">
      <c r="A20" s="323"/>
      <c r="B20" s="321"/>
      <c r="C20" s="356"/>
      <c r="D20" s="353"/>
      <c r="E20" s="60" t="s">
        <v>116</v>
      </c>
      <c r="F20" s="95">
        <f>F19/$K$24</f>
        <v>0</v>
      </c>
      <c r="G20" s="95">
        <f>G19/$K$24</f>
        <v>0</v>
      </c>
      <c r="H20" s="95">
        <f>H19/$K$24</f>
        <v>0</v>
      </c>
      <c r="I20" s="95">
        <f>I19/$K$24</f>
        <v>0</v>
      </c>
      <c r="J20" s="96">
        <f>J19/$K$24</f>
        <v>0</v>
      </c>
      <c r="K20" s="343"/>
      <c r="L20" s="97">
        <f>SUM(F20:J20)</f>
        <v>0</v>
      </c>
      <c r="P20" s="42" t="s">
        <v>143</v>
      </c>
      <c r="Q20" s="42" t="s">
        <v>144</v>
      </c>
      <c r="R20" s="42" t="s">
        <v>146</v>
      </c>
    </row>
    <row r="21" spans="1:18" ht="18" customHeight="1" x14ac:dyDescent="0.25">
      <c r="A21" s="324">
        <v>4</v>
      </c>
      <c r="B21" s="320" t="s">
        <v>78</v>
      </c>
      <c r="C21" s="46">
        <v>7427000</v>
      </c>
      <c r="D21" s="333" t="e">
        <f>#REF!</f>
        <v>#REF!</v>
      </c>
      <c r="E21" s="69" t="s">
        <v>87</v>
      </c>
      <c r="F21" s="84">
        <v>805000</v>
      </c>
      <c r="G21" s="84">
        <v>1725000</v>
      </c>
      <c r="H21" s="84">
        <v>0</v>
      </c>
      <c r="I21" s="84">
        <v>115000</v>
      </c>
      <c r="J21" s="85">
        <v>230000</v>
      </c>
      <c r="K21" s="76">
        <f>SUM(F21:J21)</f>
        <v>2875000</v>
      </c>
      <c r="L21" s="98">
        <f>K21/$K$24</f>
        <v>0.18046958185197884</v>
      </c>
      <c r="N21" s="367" t="s">
        <v>145</v>
      </c>
      <c r="O21" s="49" t="s">
        <v>138</v>
      </c>
      <c r="P21" s="362">
        <v>40250</v>
      </c>
      <c r="Q21" s="361">
        <f>P21*0.85</f>
        <v>34212.5</v>
      </c>
    </row>
    <row r="22" spans="1:18" ht="18" customHeight="1" x14ac:dyDescent="0.25">
      <c r="A22" s="325"/>
      <c r="B22" s="321"/>
      <c r="C22" s="50"/>
      <c r="D22" s="334"/>
      <c r="E22" s="51" t="s">
        <v>88</v>
      </c>
      <c r="F22" s="80">
        <v>5560250</v>
      </c>
      <c r="G22" s="80">
        <v>1449000</v>
      </c>
      <c r="H22" s="80">
        <v>0</v>
      </c>
      <c r="I22" s="80">
        <v>460000</v>
      </c>
      <c r="J22" s="81">
        <v>580750</v>
      </c>
      <c r="K22" s="77">
        <f>SUM(F22:J22)</f>
        <v>8050000</v>
      </c>
      <c r="L22" s="99">
        <f>K22/$K$24</f>
        <v>0.50531482918554083</v>
      </c>
      <c r="N22" s="367"/>
      <c r="O22" s="42" t="s">
        <v>139</v>
      </c>
      <c r="P22" s="362">
        <v>43125</v>
      </c>
      <c r="Q22" s="361">
        <f t="shared" ref="Q22:Q25" si="6">P22*0.85</f>
        <v>36656.25</v>
      </c>
    </row>
    <row r="23" spans="1:18" ht="18" customHeight="1" x14ac:dyDescent="0.25">
      <c r="A23" s="325"/>
      <c r="B23" s="321"/>
      <c r="C23" s="53"/>
      <c r="D23" s="334"/>
      <c r="E23" s="54" t="str">
        <f>E18</f>
        <v>nonstok</v>
      </c>
      <c r="F23" s="86">
        <v>3382150</v>
      </c>
      <c r="G23" s="86">
        <v>1236537.5</v>
      </c>
      <c r="H23" s="86">
        <v>0</v>
      </c>
      <c r="I23" s="86">
        <v>386975</v>
      </c>
      <c r="J23" s="87">
        <v>0</v>
      </c>
      <c r="K23" s="91">
        <f>SUM(F23:J23)</f>
        <v>5005662.5</v>
      </c>
      <c r="L23" s="100">
        <f>K23/$K$24</f>
        <v>0.31421558896248036</v>
      </c>
      <c r="N23" s="367"/>
      <c r="O23" s="42" t="s">
        <v>140</v>
      </c>
      <c r="P23" s="362">
        <v>43700</v>
      </c>
      <c r="Q23" s="361">
        <f t="shared" si="6"/>
        <v>37145</v>
      </c>
    </row>
    <row r="24" spans="1:18" ht="18" customHeight="1" x14ac:dyDescent="0.25">
      <c r="A24" s="325"/>
      <c r="B24" s="321"/>
      <c r="C24" s="53"/>
      <c r="D24" s="334"/>
      <c r="E24" s="92" t="str">
        <f>E19</f>
        <v>sub jumlah</v>
      </c>
      <c r="F24" s="93">
        <f>SUM(F21:F23)</f>
        <v>9747400</v>
      </c>
      <c r="G24" s="93">
        <f t="shared" ref="G24:J24" si="7">SUM(G21:G23)</f>
        <v>4410537.5</v>
      </c>
      <c r="H24" s="93">
        <f t="shared" si="7"/>
        <v>0</v>
      </c>
      <c r="I24" s="93">
        <f t="shared" si="7"/>
        <v>961975</v>
      </c>
      <c r="J24" s="94">
        <f t="shared" si="7"/>
        <v>810750</v>
      </c>
      <c r="K24" s="360">
        <f>SUM(F24:J24)</f>
        <v>15930662.5</v>
      </c>
      <c r="L24" s="101">
        <f>SUM(L21:L23)</f>
        <v>1</v>
      </c>
      <c r="N24" s="367"/>
      <c r="O24" s="42" t="s">
        <v>142</v>
      </c>
      <c r="P24" s="362">
        <v>47150</v>
      </c>
      <c r="Q24" s="361">
        <f t="shared" si="6"/>
        <v>40077.5</v>
      </c>
    </row>
    <row r="25" spans="1:18" ht="18" customHeight="1" thickBot="1" x14ac:dyDescent="0.3">
      <c r="A25" s="325"/>
      <c r="B25" s="321"/>
      <c r="C25" s="67"/>
      <c r="D25" s="334"/>
      <c r="E25" s="60" t="s">
        <v>116</v>
      </c>
      <c r="F25" s="95">
        <f>F24/$K$24</f>
        <v>0.61186407031094914</v>
      </c>
      <c r="G25" s="95">
        <f>G24/$K$24</f>
        <v>0.27685838551912073</v>
      </c>
      <c r="H25" s="95">
        <f>H24/$K$24</f>
        <v>0</v>
      </c>
      <c r="I25" s="95">
        <f>I24/$K$24</f>
        <v>6.0385122087672126E-2</v>
      </c>
      <c r="J25" s="96">
        <f>J24/$K$24</f>
        <v>5.0892422082258033E-2</v>
      </c>
      <c r="K25" s="343"/>
      <c r="L25" s="97">
        <f>SUM(F25:J25)</f>
        <v>1</v>
      </c>
      <c r="N25" s="367"/>
      <c r="O25" s="42" t="s">
        <v>141</v>
      </c>
      <c r="P25" s="362">
        <f>P24</f>
        <v>47150</v>
      </c>
      <c r="Q25" s="361">
        <f t="shared" si="6"/>
        <v>40077.5</v>
      </c>
    </row>
    <row r="26" spans="1:18" ht="18" customHeight="1" x14ac:dyDescent="0.25">
      <c r="A26" s="324">
        <v>5</v>
      </c>
      <c r="B26" s="320" t="s">
        <v>79</v>
      </c>
      <c r="C26" s="349">
        <v>14488500</v>
      </c>
      <c r="D26" s="337" t="e">
        <f>#REF!</f>
        <v>#REF!</v>
      </c>
      <c r="E26" s="69" t="s">
        <v>87</v>
      </c>
      <c r="F26" s="84">
        <v>885500</v>
      </c>
      <c r="G26" s="84">
        <v>1150000</v>
      </c>
      <c r="H26" s="84">
        <v>345000</v>
      </c>
      <c r="I26" s="84">
        <v>57500</v>
      </c>
      <c r="J26" s="85">
        <v>0</v>
      </c>
      <c r="K26" s="76">
        <f>SUM(F26:J26)</f>
        <v>2438000</v>
      </c>
      <c r="L26" s="98">
        <f>K26/$K$29</f>
        <v>0.11616393523388903</v>
      </c>
    </row>
    <row r="27" spans="1:18" ht="18" customHeight="1" x14ac:dyDescent="0.25">
      <c r="A27" s="325"/>
      <c r="B27" s="321"/>
      <c r="C27" s="350"/>
      <c r="D27" s="338"/>
      <c r="E27" s="51" t="s">
        <v>88</v>
      </c>
      <c r="F27" s="80">
        <v>7181750</v>
      </c>
      <c r="G27" s="80">
        <v>6279000</v>
      </c>
      <c r="H27" s="80">
        <v>86250</v>
      </c>
      <c r="I27" s="80">
        <v>388125</v>
      </c>
      <c r="J27" s="81">
        <v>0</v>
      </c>
      <c r="K27" s="77">
        <f>SUM(F27:J27)</f>
        <v>13935125</v>
      </c>
      <c r="L27" s="98">
        <f t="shared" ref="L27:L28" si="8">K27/$K$29</f>
        <v>0.66397004018709926</v>
      </c>
    </row>
    <row r="28" spans="1:18" ht="18" customHeight="1" thickBot="1" x14ac:dyDescent="0.3">
      <c r="A28" s="325"/>
      <c r="B28" s="321"/>
      <c r="C28" s="350"/>
      <c r="D28" s="338"/>
      <c r="E28" s="54" t="str">
        <f>E23</f>
        <v>nonstok</v>
      </c>
      <c r="F28" s="86">
        <v>3872392.5</v>
      </c>
      <c r="G28" s="86">
        <v>277725</v>
      </c>
      <c r="H28" s="86">
        <v>380675</v>
      </c>
      <c r="I28" s="86">
        <v>83663.5</v>
      </c>
      <c r="J28" s="87">
        <v>0</v>
      </c>
      <c r="K28" s="91">
        <f>SUM(F28:J28)</f>
        <v>4614456</v>
      </c>
      <c r="L28" s="105">
        <f t="shared" si="8"/>
        <v>0.21986602457901175</v>
      </c>
    </row>
    <row r="29" spans="1:18" ht="18" customHeight="1" x14ac:dyDescent="0.25">
      <c r="A29" s="325"/>
      <c r="B29" s="321"/>
      <c r="C29" s="350"/>
      <c r="D29" s="338"/>
      <c r="E29" s="47" t="str">
        <f>E19</f>
        <v>sub jumlah</v>
      </c>
      <c r="F29" s="78">
        <f>SUM(F26:F28)</f>
        <v>11939642.5</v>
      </c>
      <c r="G29" s="78">
        <f t="shared" ref="G29" si="9">SUM(G26:G28)</f>
        <v>7706725</v>
      </c>
      <c r="H29" s="78">
        <f t="shared" ref="H29" si="10">SUM(H26:H28)</f>
        <v>811925</v>
      </c>
      <c r="I29" s="78">
        <f t="shared" ref="I29" si="11">SUM(I26:I28)</f>
        <v>529288.5</v>
      </c>
      <c r="J29" s="88">
        <f t="shared" ref="J29" si="12">SUM(J26:J28)</f>
        <v>0</v>
      </c>
      <c r="K29" s="342">
        <f>SUM(F29:J29)</f>
        <v>20987581</v>
      </c>
      <c r="L29" s="102">
        <f>SUM(L26:L28)</f>
        <v>1</v>
      </c>
    </row>
    <row r="30" spans="1:18" ht="18" customHeight="1" thickBot="1" x14ac:dyDescent="0.3">
      <c r="A30" s="325"/>
      <c r="B30" s="321"/>
      <c r="C30" s="350"/>
      <c r="D30" s="338"/>
      <c r="E30" s="54" t="s">
        <v>116</v>
      </c>
      <c r="F30" s="103">
        <f>F29/$K$29</f>
        <v>0.56889083596627932</v>
      </c>
      <c r="G30" s="103">
        <f t="shared" ref="G30:J30" si="13">G29/$K$29</f>
        <v>0.36720406224995628</v>
      </c>
      <c r="H30" s="103">
        <f t="shared" si="13"/>
        <v>3.8685973385879965E-2</v>
      </c>
      <c r="I30" s="103">
        <f t="shared" si="13"/>
        <v>2.5219128397884445E-2</v>
      </c>
      <c r="J30" s="103">
        <f t="shared" si="13"/>
        <v>0</v>
      </c>
      <c r="K30" s="343"/>
      <c r="L30" s="97">
        <f>SUM(F30:J30)</f>
        <v>1</v>
      </c>
    </row>
    <row r="31" spans="1:18" ht="18" customHeight="1" x14ac:dyDescent="0.25">
      <c r="A31" s="322">
        <v>6</v>
      </c>
      <c r="B31" s="320" t="s">
        <v>94</v>
      </c>
      <c r="C31" s="346"/>
      <c r="D31" s="352" t="e">
        <f>#REF!</f>
        <v>#REF!</v>
      </c>
      <c r="E31" s="47" t="s">
        <v>87</v>
      </c>
      <c r="F31" s="78">
        <v>0</v>
      </c>
      <c r="G31" s="78">
        <v>0</v>
      </c>
      <c r="H31" s="78">
        <v>0</v>
      </c>
      <c r="I31" s="78">
        <v>0</v>
      </c>
      <c r="J31" s="79">
        <v>0</v>
      </c>
      <c r="K31" s="76">
        <f>SUM(F31:J31)</f>
        <v>0</v>
      </c>
      <c r="L31" s="98" t="e">
        <f>K31/$K$34</f>
        <v>#DIV/0!</v>
      </c>
      <c r="N31" s="362" t="s">
        <v>118</v>
      </c>
    </row>
    <row r="32" spans="1:18" ht="18" customHeight="1" x14ac:dyDescent="0.25">
      <c r="A32" s="323"/>
      <c r="B32" s="321"/>
      <c r="C32" s="347"/>
      <c r="D32" s="353"/>
      <c r="E32" s="51" t="s">
        <v>88</v>
      </c>
      <c r="F32" s="84">
        <v>0</v>
      </c>
      <c r="G32" s="84">
        <v>0</v>
      </c>
      <c r="H32" s="84">
        <v>0</v>
      </c>
      <c r="I32" s="84">
        <v>0</v>
      </c>
      <c r="J32" s="85">
        <v>0</v>
      </c>
      <c r="K32" s="77">
        <f>SUM(F32:J32)</f>
        <v>0</v>
      </c>
      <c r="L32" s="98">
        <f t="shared" ref="L32:L33" si="14">K32/$K$29</f>
        <v>0</v>
      </c>
    </row>
    <row r="33" spans="1:23" ht="18" customHeight="1" thickBot="1" x14ac:dyDescent="0.3">
      <c r="A33" s="323"/>
      <c r="B33" s="321"/>
      <c r="C33" s="347"/>
      <c r="D33" s="353"/>
      <c r="E33" s="60" t="str">
        <f>E23</f>
        <v>nonstok</v>
      </c>
      <c r="F33" s="84">
        <v>0</v>
      </c>
      <c r="G33" s="84">
        <v>0</v>
      </c>
      <c r="H33" s="84">
        <v>0</v>
      </c>
      <c r="I33" s="84">
        <v>0</v>
      </c>
      <c r="J33" s="85">
        <v>0</v>
      </c>
      <c r="K33" s="91">
        <f>SUM(F33:J33)</f>
        <v>0</v>
      </c>
      <c r="L33" s="105">
        <f t="shared" si="14"/>
        <v>0</v>
      </c>
    </row>
    <row r="34" spans="1:23" ht="18" customHeight="1" x14ac:dyDescent="0.25">
      <c r="A34" s="323"/>
      <c r="B34" s="321"/>
      <c r="C34" s="347"/>
      <c r="D34" s="353"/>
      <c r="E34" s="47" t="str">
        <f>E29</f>
        <v>sub jumlah</v>
      </c>
      <c r="F34" s="78">
        <f>SUM(F31:F33)</f>
        <v>0</v>
      </c>
      <c r="G34" s="78">
        <f t="shared" ref="G34" si="15">SUM(G31:G33)</f>
        <v>0</v>
      </c>
      <c r="H34" s="78">
        <f t="shared" ref="H34" si="16">SUM(H31:H33)</f>
        <v>0</v>
      </c>
      <c r="I34" s="78">
        <f t="shared" ref="I34" si="17">SUM(I31:I33)</f>
        <v>0</v>
      </c>
      <c r="J34" s="88">
        <f t="shared" ref="J34" si="18">SUM(J31:J33)</f>
        <v>0</v>
      </c>
      <c r="K34" s="342">
        <f>SUM(F34:J34)</f>
        <v>0</v>
      </c>
      <c r="L34" s="102" t="e">
        <f>SUM(L31:L33)</f>
        <v>#DIV/0!</v>
      </c>
    </row>
    <row r="35" spans="1:23" ht="18" customHeight="1" thickBot="1" x14ac:dyDescent="0.3">
      <c r="A35" s="335"/>
      <c r="B35" s="336"/>
      <c r="C35" s="348"/>
      <c r="D35" s="354"/>
      <c r="E35" s="60" t="s">
        <v>116</v>
      </c>
      <c r="F35" s="95">
        <f>F34/$K$24</f>
        <v>0</v>
      </c>
      <c r="G35" s="95">
        <f>G34/$K$24</f>
        <v>0</v>
      </c>
      <c r="H35" s="95">
        <f>H34/$K$24</f>
        <v>0</v>
      </c>
      <c r="I35" s="95">
        <f>I34/$K$24</f>
        <v>0</v>
      </c>
      <c r="J35" s="96">
        <f>J34/$K$24</f>
        <v>0</v>
      </c>
      <c r="K35" s="343"/>
      <c r="L35" s="97">
        <f>SUM(F35:J35)</f>
        <v>0</v>
      </c>
    </row>
    <row r="36" spans="1:23" ht="18" customHeight="1" x14ac:dyDescent="0.25">
      <c r="A36" s="324">
        <v>7</v>
      </c>
      <c r="B36" s="320" t="s">
        <v>81</v>
      </c>
      <c r="C36" s="349">
        <v>11930000</v>
      </c>
      <c r="D36" s="339" t="e">
        <f>#REF!</f>
        <v>#REF!</v>
      </c>
      <c r="E36" s="47" t="s">
        <v>87</v>
      </c>
      <c r="F36" s="78">
        <v>575000</v>
      </c>
      <c r="G36" s="78">
        <v>115000</v>
      </c>
      <c r="H36" s="78">
        <v>0</v>
      </c>
      <c r="I36" s="78">
        <v>0</v>
      </c>
      <c r="J36" s="79">
        <v>0</v>
      </c>
      <c r="K36" s="104">
        <f>SUM(F36:J36)</f>
        <v>690000</v>
      </c>
      <c r="L36" s="102">
        <f>K36/$K$39</f>
        <v>8.0712964519926017E-2</v>
      </c>
    </row>
    <row r="37" spans="1:23" ht="18" customHeight="1" x14ac:dyDescent="0.25">
      <c r="A37" s="325"/>
      <c r="B37" s="321"/>
      <c r="C37" s="350"/>
      <c r="D37" s="340"/>
      <c r="E37" s="51" t="s">
        <v>88</v>
      </c>
      <c r="F37" s="80">
        <v>5177300</v>
      </c>
      <c r="G37" s="80">
        <v>512900</v>
      </c>
      <c r="H37" s="80">
        <v>87400</v>
      </c>
      <c r="I37" s="80">
        <v>0</v>
      </c>
      <c r="J37" s="81">
        <v>0</v>
      </c>
      <c r="K37" s="77">
        <f>SUM(F37:J37)</f>
        <v>5777600</v>
      </c>
      <c r="L37" s="99">
        <f t="shared" ref="L37:L38" si="19">K37/$K$39</f>
        <v>0.67583655624684713</v>
      </c>
    </row>
    <row r="38" spans="1:23" ht="18" customHeight="1" thickBot="1" x14ac:dyDescent="0.3">
      <c r="A38" s="325"/>
      <c r="B38" s="321"/>
      <c r="C38" s="350"/>
      <c r="D38" s="340"/>
      <c r="E38" s="60" t="str">
        <f>E33</f>
        <v>nonstok</v>
      </c>
      <c r="F38" s="82">
        <v>1488962.5</v>
      </c>
      <c r="G38" s="82">
        <v>592250</v>
      </c>
      <c r="H38" s="82">
        <v>0</v>
      </c>
      <c r="I38" s="82">
        <v>0</v>
      </c>
      <c r="J38" s="83">
        <v>0</v>
      </c>
      <c r="K38" s="91">
        <f>SUM(F38:J38)</f>
        <v>2081212.5</v>
      </c>
      <c r="L38" s="100">
        <f t="shared" si="19"/>
        <v>0.24345047923322682</v>
      </c>
    </row>
    <row r="39" spans="1:23" ht="18" customHeight="1" x14ac:dyDescent="0.25">
      <c r="A39" s="325"/>
      <c r="B39" s="321"/>
      <c r="C39" s="350"/>
      <c r="D39" s="340"/>
      <c r="E39" s="47" t="str">
        <f>E34</f>
        <v>sub jumlah</v>
      </c>
      <c r="F39" s="78">
        <f>SUM(F36:F38)</f>
        <v>7241262.5</v>
      </c>
      <c r="G39" s="78">
        <f t="shared" ref="G39" si="20">SUM(G36:G38)</f>
        <v>1220150</v>
      </c>
      <c r="H39" s="78">
        <f t="shared" ref="H39" si="21">SUM(H36:H38)</f>
        <v>87400</v>
      </c>
      <c r="I39" s="78">
        <f t="shared" ref="I39" si="22">SUM(I36:I38)</f>
        <v>0</v>
      </c>
      <c r="J39" s="88">
        <f t="shared" ref="J39" si="23">SUM(J36:J38)</f>
        <v>0</v>
      </c>
      <c r="K39" s="344">
        <f>SUM(K36:K38)</f>
        <v>8548812.5</v>
      </c>
      <c r="L39" s="102">
        <f>SUM(L36:L38)</f>
        <v>1</v>
      </c>
      <c r="M39" s="49" t="s">
        <v>118</v>
      </c>
    </row>
    <row r="40" spans="1:23" ht="18" customHeight="1" thickBot="1" x14ac:dyDescent="0.3">
      <c r="A40" s="326"/>
      <c r="B40" s="336"/>
      <c r="C40" s="351"/>
      <c r="D40" s="341"/>
      <c r="E40" s="60" t="s">
        <v>116</v>
      </c>
      <c r="F40" s="95">
        <f>F39/$K$39</f>
        <v>0.8470489322347402</v>
      </c>
      <c r="G40" s="95">
        <f t="shared" ref="G40:J40" si="24">G39/$K$39</f>
        <v>0.14272742559273582</v>
      </c>
      <c r="H40" s="95">
        <f t="shared" si="24"/>
        <v>1.0223642172523962E-2</v>
      </c>
      <c r="I40" s="95">
        <f t="shared" si="24"/>
        <v>0</v>
      </c>
      <c r="J40" s="95">
        <f t="shared" si="24"/>
        <v>0</v>
      </c>
      <c r="K40" s="345"/>
      <c r="L40" s="97">
        <f>SUM(F40:J40)</f>
        <v>1</v>
      </c>
    </row>
    <row r="41" spans="1:23" ht="18" customHeight="1" x14ac:dyDescent="0.25">
      <c r="A41" s="324">
        <v>8</v>
      </c>
      <c r="B41" s="296" t="s">
        <v>85</v>
      </c>
      <c r="C41" s="330">
        <v>15955000</v>
      </c>
      <c r="D41" s="327" t="e">
        <f>#REF!</f>
        <v>#REF!</v>
      </c>
      <c r="E41" s="56" t="s">
        <v>87</v>
      </c>
      <c r="F41" s="78">
        <v>2530000</v>
      </c>
      <c r="G41" s="106"/>
      <c r="H41" s="78">
        <v>345000</v>
      </c>
      <c r="I41" s="78"/>
      <c r="J41" s="79">
        <v>230000</v>
      </c>
      <c r="K41" s="104">
        <f>SUM(F41:J41)</f>
        <v>3105000</v>
      </c>
      <c r="L41" s="102">
        <f>K41/$K$44</f>
        <v>0.15100178499023617</v>
      </c>
    </row>
    <row r="42" spans="1:23" ht="18" customHeight="1" x14ac:dyDescent="0.25">
      <c r="A42" s="325"/>
      <c r="B42" s="297"/>
      <c r="C42" s="331"/>
      <c r="D42" s="328"/>
      <c r="E42" s="57" t="s">
        <v>88</v>
      </c>
      <c r="F42" s="80">
        <v>8464000</v>
      </c>
      <c r="G42" s="80">
        <v>4079050</v>
      </c>
      <c r="H42" s="80">
        <v>471500</v>
      </c>
      <c r="I42" s="80"/>
      <c r="J42" s="81">
        <v>785450</v>
      </c>
      <c r="K42" s="77">
        <f>SUM(F42:J42)</f>
        <v>13800000</v>
      </c>
      <c r="L42" s="99">
        <f t="shared" ref="L42:L43" si="25">K42/$K$44</f>
        <v>0.67111904440104964</v>
      </c>
    </row>
    <row r="43" spans="1:23" ht="15.75" thickBot="1" x14ac:dyDescent="0.3">
      <c r="A43" s="325"/>
      <c r="B43" s="297"/>
      <c r="C43" s="331"/>
      <c r="D43" s="328"/>
      <c r="E43" s="58" t="str">
        <f>E38</f>
        <v>nonstok</v>
      </c>
      <c r="F43" s="82">
        <v>2936045.8333333335</v>
      </c>
      <c r="G43" s="82">
        <v>139437.5</v>
      </c>
      <c r="H43" s="82">
        <v>138862.5</v>
      </c>
      <c r="I43" s="82">
        <v>69000</v>
      </c>
      <c r="J43" s="83">
        <v>374325</v>
      </c>
      <c r="K43" s="107">
        <f>SUM(F43:J43)</f>
        <v>3657670.8333333335</v>
      </c>
      <c r="L43" s="97">
        <f t="shared" si="25"/>
        <v>0.1778791706087143</v>
      </c>
    </row>
    <row r="44" spans="1:23" x14ac:dyDescent="0.25">
      <c r="A44" s="325"/>
      <c r="B44" s="297"/>
      <c r="C44" s="331"/>
      <c r="D44" s="328"/>
      <c r="E44" s="47" t="str">
        <f>E39</f>
        <v>sub jumlah</v>
      </c>
      <c r="F44" s="78">
        <f>SUM(F41:F43)</f>
        <v>13930045.833333334</v>
      </c>
      <c r="G44" s="78">
        <f t="shared" ref="G44" si="26">SUM(G41:G43)</f>
        <v>4218487.5</v>
      </c>
      <c r="H44" s="78">
        <f t="shared" ref="H44" si="27">SUM(H41:H43)</f>
        <v>955362.5</v>
      </c>
      <c r="I44" s="78">
        <f t="shared" ref="I44" si="28">SUM(I41:I43)</f>
        <v>69000</v>
      </c>
      <c r="J44" s="88">
        <f t="shared" ref="J44" si="29">SUM(J41:J43)</f>
        <v>1389775</v>
      </c>
      <c r="K44" s="290">
        <f>SUM(K41:K43)</f>
        <v>20562670.833333332</v>
      </c>
      <c r="L44" s="98">
        <f>SUM(L41:L43)</f>
        <v>1.0000000000000002</v>
      </c>
    </row>
    <row r="45" spans="1:23" ht="18" customHeight="1" thickBot="1" x14ac:dyDescent="0.3">
      <c r="A45" s="326"/>
      <c r="B45" s="298"/>
      <c r="C45" s="332"/>
      <c r="D45" s="329"/>
      <c r="E45" s="60" t="s">
        <v>116</v>
      </c>
      <c r="F45" s="95">
        <f>F44/$K$44</f>
        <v>0.67744340928474567</v>
      </c>
      <c r="G45" s="95">
        <f t="shared" ref="G45:J45" si="30">G44/$K$44</f>
        <v>0.20515270288534584</v>
      </c>
      <c r="H45" s="95">
        <f t="shared" si="30"/>
        <v>4.6461012178014328E-2</v>
      </c>
      <c r="I45" s="95">
        <f t="shared" si="30"/>
        <v>3.3555952220052478E-3</v>
      </c>
      <c r="J45" s="95">
        <f t="shared" si="30"/>
        <v>6.7587280429889041E-2</v>
      </c>
      <c r="K45" s="291"/>
      <c r="L45" s="97">
        <f>SUM(F45:J45)</f>
        <v>1</v>
      </c>
    </row>
    <row r="46" spans="1:23" ht="18" customHeight="1" thickBot="1" x14ac:dyDescent="0.3">
      <c r="A46" s="299">
        <v>9</v>
      </c>
      <c r="B46" s="296" t="s">
        <v>126</v>
      </c>
      <c r="C46" s="155"/>
      <c r="D46" s="294">
        <f>SUM(F46:J48)</f>
        <v>22301470.833333336</v>
      </c>
      <c r="E46" s="141" t="s">
        <v>87</v>
      </c>
      <c r="F46" s="48">
        <v>2300000</v>
      </c>
      <c r="G46" s="48"/>
      <c r="H46" s="48"/>
      <c r="I46" s="48">
        <v>57500</v>
      </c>
      <c r="J46" s="150"/>
      <c r="K46" s="104">
        <f>SUM(F46:J46)</f>
        <v>2357500</v>
      </c>
      <c r="L46" s="102">
        <f>K46/$K$49</f>
        <v>0.10571051647751933</v>
      </c>
      <c r="M46" s="361">
        <f>K46*0.85</f>
        <v>2003875</v>
      </c>
      <c r="R46" s="63" t="s">
        <v>1</v>
      </c>
      <c r="S46" s="65" t="s">
        <v>2</v>
      </c>
      <c r="T46" s="64" t="s">
        <v>93</v>
      </c>
      <c r="U46" s="66" t="s">
        <v>3</v>
      </c>
      <c r="V46" s="70" t="s">
        <v>95</v>
      </c>
    </row>
    <row r="47" spans="1:23" ht="18" customHeight="1" x14ac:dyDescent="0.25">
      <c r="A47" s="300"/>
      <c r="B47" s="297"/>
      <c r="C47" s="155"/>
      <c r="D47" s="294"/>
      <c r="E47" s="151" t="s">
        <v>88</v>
      </c>
      <c r="F47" s="52">
        <v>11233200</v>
      </c>
      <c r="G47" s="52">
        <v>4490750</v>
      </c>
      <c r="H47" s="52"/>
      <c r="I47" s="52">
        <v>209300</v>
      </c>
      <c r="J47" s="152"/>
      <c r="K47" s="77">
        <f>SUM(F47:J47)</f>
        <v>15933250</v>
      </c>
      <c r="L47" s="99">
        <f t="shared" ref="L47:L48" si="31">K47/$K$49</f>
        <v>0.71444839307123431</v>
      </c>
      <c r="M47" s="361">
        <f t="shared" ref="M47:M48" si="32">K47*0.85</f>
        <v>13543262.5</v>
      </c>
      <c r="N47" s="364">
        <f>M47/$M$51</f>
        <v>0.79890058670613284</v>
      </c>
      <c r="P47" s="363">
        <v>9000000</v>
      </c>
      <c r="Q47" s="361">
        <f>N47*$P$47</f>
        <v>7190105.2803551955</v>
      </c>
      <c r="R47" s="361">
        <f>$Q$47*F55</f>
        <v>4666929.1153041869</v>
      </c>
      <c r="S47" s="361">
        <f t="shared" ref="S47:V47" si="33">$Q$47*G55</f>
        <v>1911696.0700140982</v>
      </c>
      <c r="T47" s="361">
        <f t="shared" si="33"/>
        <v>201960.52636744757</v>
      </c>
      <c r="U47" s="361">
        <f t="shared" si="33"/>
        <v>169900.12480912069</v>
      </c>
      <c r="V47" s="361">
        <f t="shared" si="33"/>
        <v>239619.44386034174</v>
      </c>
      <c r="W47" s="361" t="s">
        <v>118</v>
      </c>
    </row>
    <row r="48" spans="1:23" ht="18" customHeight="1" thickBot="1" x14ac:dyDescent="0.3">
      <c r="A48" s="300"/>
      <c r="B48" s="297"/>
      <c r="C48" s="156"/>
      <c r="D48" s="295"/>
      <c r="E48" s="153" t="s">
        <v>125</v>
      </c>
      <c r="F48" s="59">
        <v>3467729.166666667</v>
      </c>
      <c r="G48" s="59">
        <v>427991.66666666669</v>
      </c>
      <c r="H48" s="59"/>
      <c r="I48" s="59">
        <v>115000</v>
      </c>
      <c r="J48" s="154"/>
      <c r="K48" s="107">
        <f>SUM(F48:J48)</f>
        <v>4010720.8333333335</v>
      </c>
      <c r="L48" s="100">
        <f t="shared" si="31"/>
        <v>0.17984109045124641</v>
      </c>
      <c r="M48" s="361">
        <f t="shared" si="32"/>
        <v>3409112.7083333335</v>
      </c>
      <c r="N48" s="364">
        <f>M48/$M$51</f>
        <v>0.20109941329386724</v>
      </c>
      <c r="P48" s="363"/>
      <c r="Q48" s="361">
        <f>N48*$P$47</f>
        <v>1809894.7196448052</v>
      </c>
      <c r="R48" s="361">
        <f>$Q$48*F55</f>
        <v>1174760.3176025236</v>
      </c>
      <c r="S48" s="361">
        <f t="shared" ref="S48:V48" si="34">$Q$48*G55</f>
        <v>481212.51188596193</v>
      </c>
      <c r="T48" s="361">
        <f t="shared" si="34"/>
        <v>50837.54354026253</v>
      </c>
      <c r="U48" s="361">
        <f t="shared" si="34"/>
        <v>42767.292935080659</v>
      </c>
      <c r="V48" s="361">
        <f t="shared" si="34"/>
        <v>60317.053680976562</v>
      </c>
      <c r="W48" s="361" t="s">
        <v>118</v>
      </c>
    </row>
    <row r="49" spans="1:17" ht="18" customHeight="1" x14ac:dyDescent="0.25">
      <c r="A49" s="300"/>
      <c r="B49" s="297"/>
      <c r="C49" s="149"/>
      <c r="D49" s="139"/>
      <c r="E49" s="47" t="str">
        <f>E44</f>
        <v>sub jumlah</v>
      </c>
      <c r="F49" s="78">
        <f>SUM(F46:F48)</f>
        <v>17000929.166666668</v>
      </c>
      <c r="G49" s="78">
        <f t="shared" ref="G49:J49" si="35">SUM(G46:G48)</f>
        <v>4918741.666666667</v>
      </c>
      <c r="H49" s="78">
        <f t="shared" si="35"/>
        <v>0</v>
      </c>
      <c r="I49" s="78">
        <f t="shared" si="35"/>
        <v>381800</v>
      </c>
      <c r="J49" s="88">
        <f t="shared" si="35"/>
        <v>0</v>
      </c>
      <c r="K49" s="290">
        <f>SUM(K46:K48)</f>
        <v>22301470.833333332</v>
      </c>
      <c r="L49" s="102">
        <f>SUM(L46:L48)</f>
        <v>1</v>
      </c>
      <c r="M49" s="361">
        <f>SUM(M46:M48)</f>
        <v>18956250.208333332</v>
      </c>
    </row>
    <row r="50" spans="1:17" ht="18" customHeight="1" thickBot="1" x14ac:dyDescent="0.3">
      <c r="A50" s="301"/>
      <c r="B50" s="298"/>
      <c r="C50" s="149"/>
      <c r="D50" s="139"/>
      <c r="E50" s="60" t="s">
        <v>116</v>
      </c>
      <c r="F50" s="95">
        <f>F49/$K$44</f>
        <v>0.82678603885965696</v>
      </c>
      <c r="G50" s="95">
        <f t="shared" ref="G50:J50" si="36">G49/$K$44</f>
        <v>0.23920733383977968</v>
      </c>
      <c r="H50" s="95">
        <f t="shared" si="36"/>
        <v>0</v>
      </c>
      <c r="I50" s="95">
        <f t="shared" si="36"/>
        <v>1.8567626895095706E-2</v>
      </c>
      <c r="J50" s="95">
        <f t="shared" si="36"/>
        <v>0</v>
      </c>
      <c r="K50" s="291"/>
      <c r="L50" s="97">
        <f>SUM(F50:J50)</f>
        <v>1.0845609995945322</v>
      </c>
    </row>
    <row r="51" spans="1:17" x14ac:dyDescent="0.25">
      <c r="B51" s="157"/>
      <c r="C51" s="126"/>
      <c r="D51" s="133"/>
      <c r="E51" s="137"/>
      <c r="F51" s="127">
        <f>SUM(F44+F39+F34+F29+F24+F19+F14+F9)</f>
        <v>42858350.833333336</v>
      </c>
      <c r="G51" s="127">
        <f>SUM(G44+G39+G34+G29+G24+G19+G14+G9)</f>
        <v>17555900</v>
      </c>
      <c r="H51" s="127">
        <f>SUM(H44+H39+H34+H29+H24+H19+H14+H9)</f>
        <v>1854687.5</v>
      </c>
      <c r="I51" s="127">
        <f>SUM(I44+I39+I34+I29+I24+I19+I14+I9)</f>
        <v>1560263.5</v>
      </c>
      <c r="J51" s="128">
        <f>SUM(J44+J39+J34+J29+J24+J19+J14+J9)</f>
        <v>2200525</v>
      </c>
      <c r="K51" s="135"/>
      <c r="L51" s="128"/>
      <c r="M51" s="361">
        <f>SUM(M47:M48)</f>
        <v>16952375.208333332</v>
      </c>
      <c r="N51" s="364">
        <f>SUM(N47:N50)</f>
        <v>1</v>
      </c>
      <c r="Q51" s="361">
        <f>SUM(Q47:Q50)</f>
        <v>9000000</v>
      </c>
    </row>
    <row r="52" spans="1:17" ht="15.75" thickBot="1" x14ac:dyDescent="0.3">
      <c r="B52" s="129"/>
      <c r="C52" s="130"/>
      <c r="D52" s="134"/>
      <c r="E52" s="138"/>
      <c r="F52" s="131"/>
      <c r="G52" s="131"/>
      <c r="H52" s="131"/>
      <c r="I52" s="131"/>
      <c r="J52" s="132">
        <f>SUM(F51:J51)</f>
        <v>66029726.833333336</v>
      </c>
      <c r="K52" s="136"/>
      <c r="L52" s="132"/>
    </row>
    <row r="53" spans="1:17" x14ac:dyDescent="0.25">
      <c r="A53" s="110"/>
      <c r="B53" s="111" t="s">
        <v>114</v>
      </c>
      <c r="C53" s="112"/>
      <c r="D53" s="112"/>
      <c r="E53" s="111" t="s">
        <v>122</v>
      </c>
      <c r="F53" s="116">
        <v>8</v>
      </c>
      <c r="G53" s="116" t="s">
        <v>121</v>
      </c>
      <c r="H53" s="116"/>
      <c r="I53" s="116"/>
      <c r="J53" s="116"/>
      <c r="K53" s="104">
        <f>K44+K39+K34+K29+K24+K19+K14+K9</f>
        <v>90206151.833333328</v>
      </c>
      <c r="L53" s="128"/>
    </row>
    <row r="54" spans="1:17" x14ac:dyDescent="0.25">
      <c r="A54" s="117"/>
      <c r="B54" s="118" t="s">
        <v>120</v>
      </c>
      <c r="C54" s="119"/>
      <c r="D54" s="119"/>
      <c r="E54" s="120"/>
      <c r="F54" s="120"/>
      <c r="G54" s="115"/>
      <c r="H54" s="115"/>
      <c r="I54" s="115"/>
      <c r="J54" s="121"/>
      <c r="K54" s="77">
        <f>K53/F53</f>
        <v>11275768.979166666</v>
      </c>
      <c r="L54" s="158"/>
    </row>
    <row r="55" spans="1:17" ht="15.75" thickBot="1" x14ac:dyDescent="0.3">
      <c r="A55" s="113"/>
      <c r="B55" s="122" t="s">
        <v>123</v>
      </c>
      <c r="C55" s="114"/>
      <c r="D55" s="114"/>
      <c r="E55" s="122"/>
      <c r="F55" s="123">
        <f>F51/$J$52</f>
        <v>0.64907660365630115</v>
      </c>
      <c r="G55" s="123">
        <f t="shared" ref="G55:J55" si="37">G51/$J$52</f>
        <v>0.26587873132222889</v>
      </c>
      <c r="H55" s="123">
        <f t="shared" si="37"/>
        <v>2.8088674434190008E-2</v>
      </c>
      <c r="I55" s="123">
        <f t="shared" si="37"/>
        <v>2.3629713082689036E-2</v>
      </c>
      <c r="J55" s="123">
        <f t="shared" si="37"/>
        <v>3.3326277504590919E-2</v>
      </c>
      <c r="K55" s="159">
        <f ca="1">SUM(F55:K55)</f>
        <v>1</v>
      </c>
      <c r="L55" s="160"/>
    </row>
    <row r="56" spans="1:17" x14ac:dyDescent="0.25">
      <c r="B56" s="42"/>
      <c r="F56" s="44"/>
      <c r="G56" s="44"/>
      <c r="H56" s="44"/>
      <c r="I56" s="44"/>
      <c r="J56" s="44"/>
      <c r="L56" s="44"/>
    </row>
    <row r="57" spans="1:17" x14ac:dyDescent="0.25">
      <c r="B57" s="55" t="s">
        <v>134</v>
      </c>
      <c r="F57" s="235">
        <f>F47+F42+F37+F32+F27+F22+F17+F12+F7</f>
        <v>37616500</v>
      </c>
      <c r="G57" s="235">
        <f>G47+G42+G37+G32+G27+G22+G17+G12+G7</f>
        <v>16810700</v>
      </c>
      <c r="H57" s="235">
        <f>H47+H42+H37+H32+H27+H22+H17+H12+H7</f>
        <v>645150</v>
      </c>
      <c r="I57" s="235">
        <f>I47+I42+I37+I32+I27+I22+I17+I12+I7</f>
        <v>1057425</v>
      </c>
      <c r="J57" s="235">
        <f>J47+J42+J37+J32+J27+J22+J17+J12+J7</f>
        <v>1366200</v>
      </c>
      <c r="K57" s="235">
        <f>SUM(F57:J57)</f>
        <v>57495975</v>
      </c>
    </row>
    <row r="58" spans="1:17" x14ac:dyDescent="0.25">
      <c r="B58" s="55" t="s">
        <v>136</v>
      </c>
      <c r="F58" s="293">
        <f>K57/9</f>
        <v>6388441.666666667</v>
      </c>
      <c r="G58" s="293"/>
      <c r="H58" s="293"/>
      <c r="I58" s="293"/>
      <c r="J58" s="293"/>
      <c r="K58" s="293"/>
    </row>
    <row r="59" spans="1:17" x14ac:dyDescent="0.25">
      <c r="B59" s="55" t="s">
        <v>135</v>
      </c>
      <c r="E59" s="235" t="s">
        <v>118</v>
      </c>
      <c r="F59" s="235">
        <f>F48+F43+F38+F33+F28+F23+F18+F13+F8</f>
        <v>15147280</v>
      </c>
      <c r="G59" s="235">
        <f t="shared" ref="G59:J59" si="38">G48+G43+G38+G33+G28+G23+G18+G13+G8</f>
        <v>2673941.666666667</v>
      </c>
      <c r="H59" s="235">
        <f t="shared" si="38"/>
        <v>519537.5</v>
      </c>
      <c r="I59" s="235">
        <f t="shared" si="38"/>
        <v>654638.5</v>
      </c>
      <c r="J59" s="235">
        <f t="shared" si="38"/>
        <v>374325</v>
      </c>
      <c r="K59" s="235">
        <f>SUM(F59:J59)</f>
        <v>19369722.666666668</v>
      </c>
    </row>
    <row r="60" spans="1:17" x14ac:dyDescent="0.25">
      <c r="B60" s="55" t="s">
        <v>136</v>
      </c>
      <c r="F60" s="293">
        <f>K59/9</f>
        <v>2152191.4074074076</v>
      </c>
      <c r="G60" s="293"/>
      <c r="H60" s="293"/>
      <c r="I60" s="293"/>
      <c r="J60" s="293"/>
      <c r="K60" s="293"/>
    </row>
    <row r="61" spans="1:17" x14ac:dyDescent="0.25">
      <c r="B61" s="55"/>
    </row>
    <row r="62" spans="1:17" x14ac:dyDescent="0.25">
      <c r="B62" s="55"/>
    </row>
    <row r="63" spans="1:17" x14ac:dyDescent="0.25">
      <c r="B63" s="55" t="s">
        <v>137</v>
      </c>
    </row>
    <row r="64" spans="1:17" x14ac:dyDescent="0.25">
      <c r="B64" s="55" t="s">
        <v>134</v>
      </c>
      <c r="F64" s="235">
        <f>F47</f>
        <v>11233200</v>
      </c>
      <c r="G64" s="235">
        <f t="shared" ref="G64:J64" si="39">G47</f>
        <v>4490750</v>
      </c>
      <c r="H64" s="235">
        <f t="shared" si="39"/>
        <v>0</v>
      </c>
      <c r="I64" s="235">
        <f t="shared" si="39"/>
        <v>209300</v>
      </c>
      <c r="J64" s="235">
        <f t="shared" si="39"/>
        <v>0</v>
      </c>
      <c r="K64" s="235">
        <f>SUM(F64:J64)</f>
        <v>15933250</v>
      </c>
      <c r="L64" s="289">
        <f>SUM(K64:K65)</f>
        <v>19943970.833333332</v>
      </c>
    </row>
    <row r="65" spans="2:12" x14ac:dyDescent="0.25">
      <c r="B65" s="55" t="s">
        <v>135</v>
      </c>
      <c r="E65" s="235" t="s">
        <v>118</v>
      </c>
      <c r="F65" s="235">
        <f>F48</f>
        <v>3467729.166666667</v>
      </c>
      <c r="G65" s="235">
        <f t="shared" ref="G65:K65" si="40">G48</f>
        <v>427991.66666666669</v>
      </c>
      <c r="H65" s="235">
        <f t="shared" si="40"/>
        <v>0</v>
      </c>
      <c r="I65" s="235">
        <f t="shared" si="40"/>
        <v>115000</v>
      </c>
      <c r="J65" s="235">
        <f t="shared" si="40"/>
        <v>0</v>
      </c>
      <c r="K65" s="235">
        <f t="shared" si="40"/>
        <v>4010720.8333333335</v>
      </c>
      <c r="L65" s="289"/>
    </row>
    <row r="66" spans="2:12" x14ac:dyDescent="0.25">
      <c r="B66" s="55" t="s">
        <v>118</v>
      </c>
      <c r="F66" s="238">
        <f>SUM(F64:F65)</f>
        <v>14700929.166666668</v>
      </c>
      <c r="G66" s="238">
        <f t="shared" ref="G66:K66" si="41">SUM(G64:G65)</f>
        <v>4918741.666666667</v>
      </c>
      <c r="H66" s="238">
        <f t="shared" si="41"/>
        <v>0</v>
      </c>
      <c r="I66" s="238">
        <f t="shared" si="41"/>
        <v>324300</v>
      </c>
      <c r="J66" s="238">
        <f t="shared" si="41"/>
        <v>0</v>
      </c>
      <c r="K66" s="238">
        <f t="shared" si="41"/>
        <v>19943970.833333332</v>
      </c>
    </row>
    <row r="67" spans="2:12" x14ac:dyDescent="0.25">
      <c r="B67" s="55"/>
    </row>
  </sheetData>
  <mergeCells count="56">
    <mergeCell ref="P47:P48"/>
    <mergeCell ref="N21:N25"/>
    <mergeCell ref="A11:A15"/>
    <mergeCell ref="K29:K30"/>
    <mergeCell ref="K34:K35"/>
    <mergeCell ref="K39:K40"/>
    <mergeCell ref="K44:K45"/>
    <mergeCell ref="C31:C35"/>
    <mergeCell ref="C36:C40"/>
    <mergeCell ref="D31:D35"/>
    <mergeCell ref="B31:B35"/>
    <mergeCell ref="B11:B15"/>
    <mergeCell ref="C11:C15"/>
    <mergeCell ref="D11:D15"/>
    <mergeCell ref="C16:C20"/>
    <mergeCell ref="D16:D20"/>
    <mergeCell ref="C26:C30"/>
    <mergeCell ref="B41:B45"/>
    <mergeCell ref="D41:D45"/>
    <mergeCell ref="C41:C45"/>
    <mergeCell ref="D21:D25"/>
    <mergeCell ref="B21:B25"/>
    <mergeCell ref="A21:A25"/>
    <mergeCell ref="B26:B30"/>
    <mergeCell ref="A26:A30"/>
    <mergeCell ref="A31:A35"/>
    <mergeCell ref="B36:B40"/>
    <mergeCell ref="A36:A40"/>
    <mergeCell ref="D26:D30"/>
    <mergeCell ref="D36:D40"/>
    <mergeCell ref="D46:D48"/>
    <mergeCell ref="B46:B50"/>
    <mergeCell ref="A46:A50"/>
    <mergeCell ref="A2:J2"/>
    <mergeCell ref="C6:C8"/>
    <mergeCell ref="D6:D8"/>
    <mergeCell ref="F4:J4"/>
    <mergeCell ref="C4:D5"/>
    <mergeCell ref="E4:E5"/>
    <mergeCell ref="A4:A5"/>
    <mergeCell ref="B4:B5"/>
    <mergeCell ref="B6:B10"/>
    <mergeCell ref="A6:A10"/>
    <mergeCell ref="A41:A45"/>
    <mergeCell ref="B16:B20"/>
    <mergeCell ref="A16:A20"/>
    <mergeCell ref="L64:L65"/>
    <mergeCell ref="K49:K50"/>
    <mergeCell ref="G3:H3"/>
    <mergeCell ref="F60:K60"/>
    <mergeCell ref="F58:K58"/>
    <mergeCell ref="K9:K10"/>
    <mergeCell ref="K14:K15"/>
    <mergeCell ref="K19:K20"/>
    <mergeCell ref="K4:L4"/>
    <mergeCell ref="K24:K25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Maret</vt:lpstr>
      <vt:lpstr>April</vt:lpstr>
      <vt:lpstr>Juni</vt:lpstr>
      <vt:lpstr>Juli</vt:lpstr>
      <vt:lpstr>Agustus</vt:lpstr>
      <vt:lpstr>Nominal</vt:lpstr>
      <vt:lpstr>Nominal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Audrey</dc:creator>
  <cp:lastModifiedBy>acer</cp:lastModifiedBy>
  <dcterms:created xsi:type="dcterms:W3CDTF">2021-07-28T01:44:16Z</dcterms:created>
  <dcterms:modified xsi:type="dcterms:W3CDTF">2021-08-16T07:55:32Z</dcterms:modified>
</cp:coreProperties>
</file>