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eting Mingguan Pengelola\8. Agustus 2021\230821\"/>
    </mc:Choice>
  </mc:AlternateContent>
  <bookViews>
    <workbookView xWindow="0" yWindow="0" windowWidth="20490" windowHeight="7755" activeTab="2"/>
  </bookViews>
  <sheets>
    <sheet name="Pembagian Quota" sheetId="1" r:id="rId1"/>
    <sheet name="prosentase per Unit" sheetId="2" r:id="rId2"/>
    <sheet name="Pembagian Quota Revisi" sheetId="3" r:id="rId3"/>
  </sheets>
  <definedNames>
    <definedName name="_xlnm._FilterDatabase" localSheetId="0" hidden="1">'Pembagian Quota'!$A$3:$AC$25</definedName>
    <definedName name="_xlnm._FilterDatabase" localSheetId="2" hidden="1">'Pembagian Quota Revisi'!$A$4:$AC$26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3" i="3" l="1"/>
  <c r="P57" i="3" s="1"/>
  <c r="Z42" i="3"/>
  <c r="K56" i="3" s="1"/>
  <c r="Z41" i="3"/>
  <c r="S55" i="3" s="1"/>
  <c r="Z40" i="3"/>
  <c r="X54" i="3" s="1"/>
  <c r="Z39" i="3"/>
  <c r="M53" i="3" s="1"/>
  <c r="Z53" i="3" s="1"/>
  <c r="Z38" i="3"/>
  <c r="R52" i="3" s="1"/>
  <c r="Z52" i="3" s="1"/>
  <c r="Z37" i="3"/>
  <c r="P51" i="3" s="1"/>
  <c r="Z36" i="3"/>
  <c r="X50" i="3" s="1"/>
  <c r="X41" i="3"/>
  <c r="X40" i="3"/>
  <c r="X36" i="3"/>
  <c r="S41" i="3"/>
  <c r="S40" i="3"/>
  <c r="S36" i="3"/>
  <c r="R38" i="3"/>
  <c r="R36" i="3"/>
  <c r="P37" i="3"/>
  <c r="P36" i="3"/>
  <c r="O43" i="3"/>
  <c r="O42" i="3"/>
  <c r="O36" i="3"/>
  <c r="M41" i="3"/>
  <c r="M40" i="3"/>
  <c r="M39" i="3"/>
  <c r="M37" i="3"/>
  <c r="M36" i="3"/>
  <c r="L36" i="3"/>
  <c r="K43" i="3"/>
  <c r="K42" i="3"/>
  <c r="K36" i="3"/>
  <c r="J40" i="3"/>
  <c r="J37" i="3"/>
  <c r="J36" i="3"/>
  <c r="I36" i="3"/>
  <c r="AA28" i="3"/>
  <c r="AB28" i="3" s="1"/>
  <c r="Z28" i="3"/>
  <c r="H28" i="3"/>
  <c r="F28" i="3"/>
  <c r="AA25" i="3"/>
  <c r="AB25" i="3" s="1"/>
  <c r="Z25" i="3"/>
  <c r="E25" i="3"/>
  <c r="H25" i="3" s="1"/>
  <c r="AA24" i="3"/>
  <c r="AB24" i="3" s="1"/>
  <c r="Z24" i="3"/>
  <c r="E24" i="3"/>
  <c r="H24" i="3" s="1"/>
  <c r="AA23" i="3"/>
  <c r="AB23" i="3" s="1"/>
  <c r="Z23" i="3"/>
  <c r="E23" i="3"/>
  <c r="H23" i="3" s="1"/>
  <c r="AA22" i="3"/>
  <c r="AB22" i="3" s="1"/>
  <c r="Z22" i="3"/>
  <c r="E22" i="3"/>
  <c r="H22" i="3" s="1"/>
  <c r="AA21" i="3"/>
  <c r="AB21" i="3" s="1"/>
  <c r="Z21" i="3"/>
  <c r="E21" i="3"/>
  <c r="H21" i="3" s="1"/>
  <c r="AA20" i="3"/>
  <c r="AB20" i="3" s="1"/>
  <c r="Z20" i="3"/>
  <c r="E20" i="3"/>
  <c r="H20" i="3" s="1"/>
  <c r="AA19" i="3"/>
  <c r="AB19" i="3" s="1"/>
  <c r="Z19" i="3"/>
  <c r="H19" i="3"/>
  <c r="AB18" i="3"/>
  <c r="AA18" i="3"/>
  <c r="Z18" i="3"/>
  <c r="AC18" i="3" s="1"/>
  <c r="E18" i="3"/>
  <c r="H18" i="3" s="1"/>
  <c r="AB17" i="3"/>
  <c r="AA17" i="3"/>
  <c r="Z17" i="3"/>
  <c r="AC17" i="3" s="1"/>
  <c r="E17" i="3"/>
  <c r="H17" i="3" s="1"/>
  <c r="AB16" i="3"/>
  <c r="AA16" i="3"/>
  <c r="Z16" i="3"/>
  <c r="AC16" i="3" s="1"/>
  <c r="E16" i="3"/>
  <c r="H16" i="3" s="1"/>
  <c r="AB15" i="3"/>
  <c r="AA15" i="3"/>
  <c r="Z15" i="3"/>
  <c r="AC15" i="3" s="1"/>
  <c r="E15" i="3"/>
  <c r="H15" i="3" s="1"/>
  <c r="AB14" i="3"/>
  <c r="AA14" i="3"/>
  <c r="Z14" i="3"/>
  <c r="AC14" i="3" s="1"/>
  <c r="H14" i="3"/>
  <c r="AA13" i="3"/>
  <c r="AB13" i="3" s="1"/>
  <c r="AC13" i="3" s="1"/>
  <c r="Z13" i="3"/>
  <c r="H13" i="3"/>
  <c r="E13" i="3"/>
  <c r="AA12" i="3"/>
  <c r="AB12" i="3" s="1"/>
  <c r="AC12" i="3" s="1"/>
  <c r="Z12" i="3"/>
  <c r="H12" i="3"/>
  <c r="AA11" i="3"/>
  <c r="AB11" i="3" s="1"/>
  <c r="Z11" i="3"/>
  <c r="E11" i="3"/>
  <c r="H11" i="3" s="1"/>
  <c r="AA10" i="3"/>
  <c r="AB10" i="3" s="1"/>
  <c r="Z10" i="3"/>
  <c r="H10" i="3"/>
  <c r="AA9" i="3"/>
  <c r="AB9" i="3" s="1"/>
  <c r="Z9" i="3"/>
  <c r="H9" i="3"/>
  <c r="AB8" i="3"/>
  <c r="AA8" i="3"/>
  <c r="Z8" i="3"/>
  <c r="AC8" i="3" s="1"/>
  <c r="E8" i="3"/>
  <c r="H8" i="3" s="1"/>
  <c r="AB7" i="3"/>
  <c r="AA7" i="3"/>
  <c r="Z7" i="3"/>
  <c r="AC7" i="3" s="1"/>
  <c r="E7" i="3"/>
  <c r="H7" i="3" s="1"/>
  <c r="AB6" i="3"/>
  <c r="AA6" i="3"/>
  <c r="Z6" i="3"/>
  <c r="AC6" i="3" s="1"/>
  <c r="H6" i="3"/>
  <c r="AA5" i="3"/>
  <c r="AB5" i="3" s="1"/>
  <c r="AC5" i="3" s="1"/>
  <c r="Z5" i="3"/>
  <c r="E5" i="3"/>
  <c r="F5" i="3" s="1"/>
  <c r="G7" i="2"/>
  <c r="E8" i="2" s="1"/>
  <c r="G6" i="2"/>
  <c r="G5" i="2"/>
  <c r="AB27" i="1"/>
  <c r="AA27" i="1"/>
  <c r="Z27" i="1"/>
  <c r="AC27" i="1" s="1"/>
  <c r="H27" i="1"/>
  <c r="F27" i="1"/>
  <c r="AA24" i="1"/>
  <c r="AB24" i="1" s="1"/>
  <c r="Z24" i="1"/>
  <c r="E24" i="1"/>
  <c r="H24" i="1" s="1"/>
  <c r="AA23" i="1"/>
  <c r="AB23" i="1" s="1"/>
  <c r="Z23" i="1"/>
  <c r="E23" i="1"/>
  <c r="H23" i="1" s="1"/>
  <c r="AA22" i="1"/>
  <c r="AB22" i="1" s="1"/>
  <c r="Z22" i="1"/>
  <c r="E22" i="1"/>
  <c r="H22" i="1" s="1"/>
  <c r="AA21" i="1"/>
  <c r="AB21" i="1" s="1"/>
  <c r="Z21" i="1"/>
  <c r="E21" i="1"/>
  <c r="H21" i="1" s="1"/>
  <c r="AA20" i="1"/>
  <c r="AB20" i="1" s="1"/>
  <c r="Z20" i="1"/>
  <c r="E20" i="1"/>
  <c r="H20" i="1" s="1"/>
  <c r="AA19" i="1"/>
  <c r="AB19" i="1" s="1"/>
  <c r="Z19" i="1"/>
  <c r="E19" i="1"/>
  <c r="H19" i="1" s="1"/>
  <c r="AA18" i="1"/>
  <c r="AB18" i="1" s="1"/>
  <c r="Z18" i="1"/>
  <c r="H18" i="1"/>
  <c r="AA17" i="1"/>
  <c r="AB17" i="1" s="1"/>
  <c r="Z17" i="1"/>
  <c r="E17" i="1"/>
  <c r="H17" i="1" s="1"/>
  <c r="AA16" i="1"/>
  <c r="AB16" i="1" s="1"/>
  <c r="Z16" i="1"/>
  <c r="E16" i="1"/>
  <c r="H16" i="1" s="1"/>
  <c r="AA15" i="1"/>
  <c r="AB15" i="1" s="1"/>
  <c r="Z15" i="1"/>
  <c r="E15" i="1"/>
  <c r="H15" i="1" s="1"/>
  <c r="AA14" i="1"/>
  <c r="AB14" i="1" s="1"/>
  <c r="Z14" i="1"/>
  <c r="E14" i="1"/>
  <c r="H14" i="1" s="1"/>
  <c r="AA13" i="1"/>
  <c r="AB13" i="1" s="1"/>
  <c r="Z13" i="1"/>
  <c r="H13" i="1"/>
  <c r="AA12" i="1"/>
  <c r="AB12" i="1" s="1"/>
  <c r="Z12" i="1"/>
  <c r="E12" i="1"/>
  <c r="H12" i="1" s="1"/>
  <c r="AA11" i="1"/>
  <c r="AB11" i="1" s="1"/>
  <c r="Z11" i="1"/>
  <c r="H11" i="1"/>
  <c r="AA10" i="1"/>
  <c r="AB10" i="1" s="1"/>
  <c r="Z10" i="1"/>
  <c r="E10" i="1"/>
  <c r="H10" i="1" s="1"/>
  <c r="AA9" i="1"/>
  <c r="AB9" i="1" s="1"/>
  <c r="Z9" i="1"/>
  <c r="H9" i="1"/>
  <c r="AA8" i="1"/>
  <c r="AB8" i="1" s="1"/>
  <c r="Z8" i="1"/>
  <c r="H8" i="1"/>
  <c r="AA7" i="1"/>
  <c r="AB7" i="1" s="1"/>
  <c r="Z7" i="1"/>
  <c r="E7" i="1"/>
  <c r="H7" i="1" s="1"/>
  <c r="AA6" i="1"/>
  <c r="AB6" i="1" s="1"/>
  <c r="Z6" i="1"/>
  <c r="E6" i="1"/>
  <c r="H6" i="1" s="1"/>
  <c r="AA5" i="1"/>
  <c r="AB5" i="1" s="1"/>
  <c r="Z5" i="1"/>
  <c r="H5" i="1"/>
  <c r="AA4" i="1"/>
  <c r="AB4" i="1" s="1"/>
  <c r="Z4" i="1"/>
  <c r="E4" i="1"/>
  <c r="F4" i="1" s="1"/>
  <c r="J50" i="3" l="1"/>
  <c r="K50" i="3"/>
  <c r="M50" i="3"/>
  <c r="O50" i="3"/>
  <c r="Q50" i="3"/>
  <c r="S50" i="3"/>
  <c r="U50" i="3"/>
  <c r="W50" i="3"/>
  <c r="Y50" i="3"/>
  <c r="M51" i="3"/>
  <c r="J54" i="3"/>
  <c r="S54" i="3"/>
  <c r="M55" i="3"/>
  <c r="X55" i="3"/>
  <c r="O56" i="3"/>
  <c r="Z56" i="3" s="1"/>
  <c r="O57" i="3"/>
  <c r="I50" i="3"/>
  <c r="L50" i="3"/>
  <c r="N50" i="3"/>
  <c r="P50" i="3"/>
  <c r="R50" i="3"/>
  <c r="T50" i="3"/>
  <c r="V50" i="3"/>
  <c r="J51" i="3"/>
  <c r="Z51" i="3" s="1"/>
  <c r="M54" i="3"/>
  <c r="K57" i="3"/>
  <c r="AC8" i="1"/>
  <c r="AC9" i="1"/>
  <c r="AC10" i="1"/>
  <c r="AC18" i="1"/>
  <c r="AC19" i="1"/>
  <c r="AC20" i="1"/>
  <c r="F21" i="1"/>
  <c r="AC22" i="3"/>
  <c r="AC23" i="3"/>
  <c r="AC24" i="3"/>
  <c r="AC25" i="3"/>
  <c r="AC9" i="3"/>
  <c r="AC10" i="3"/>
  <c r="AC11" i="3"/>
  <c r="AC19" i="3"/>
  <c r="AC20" i="3"/>
  <c r="AC21" i="3"/>
  <c r="F22" i="3"/>
  <c r="AC28" i="3"/>
  <c r="H5" i="3"/>
  <c r="H26" i="3" s="1"/>
  <c r="H30" i="3" s="1"/>
  <c r="D8" i="2"/>
  <c r="B8" i="2"/>
  <c r="F8" i="2"/>
  <c r="AC4" i="1"/>
  <c r="AC5" i="1"/>
  <c r="AC6" i="1"/>
  <c r="AC7" i="1"/>
  <c r="AC11" i="1"/>
  <c r="AC12" i="1"/>
  <c r="AC13" i="1"/>
  <c r="AC14" i="1"/>
  <c r="AC15" i="1"/>
  <c r="AC16" i="1"/>
  <c r="AC17" i="1"/>
  <c r="AC21" i="1"/>
  <c r="AC22" i="1"/>
  <c r="AC23" i="1"/>
  <c r="AC24" i="1"/>
  <c r="C8" i="2"/>
  <c r="G8" i="2" s="1"/>
  <c r="H4" i="1"/>
  <c r="H25" i="1" s="1"/>
  <c r="H29" i="1" s="1"/>
  <c r="Z50" i="3" l="1"/>
  <c r="Z55" i="3"/>
  <c r="Z54" i="3"/>
  <c r="Z57" i="3"/>
  <c r="AC26" i="3"/>
  <c r="AC30" i="3" s="1"/>
  <c r="AC25" i="1"/>
  <c r="AC29" i="1" s="1"/>
</calcChain>
</file>

<file path=xl/sharedStrings.xml><?xml version="1.0" encoding="utf-8"?>
<sst xmlns="http://schemas.openxmlformats.org/spreadsheetml/2006/main" count="193" uniqueCount="71">
  <si>
    <t>No.</t>
  </si>
  <si>
    <t>Nama Barang</t>
  </si>
  <si>
    <t>Permintaan Asli</t>
  </si>
  <si>
    <t>Pembelian ke vendor</t>
  </si>
  <si>
    <t>Quota Pembagian</t>
  </si>
  <si>
    <t>Sisa Stock Koperasi</t>
  </si>
  <si>
    <t>Harga Vendor</t>
  </si>
  <si>
    <t>TOTAL</t>
  </si>
  <si>
    <t>Divisi CGK</t>
  </si>
  <si>
    <t>Divisi HLP</t>
  </si>
  <si>
    <t>QTY</t>
  </si>
  <si>
    <t>Fee Koperasi</t>
  </si>
  <si>
    <t>Harga Satuan Koperasi</t>
  </si>
  <si>
    <t>Total</t>
  </si>
  <si>
    <t>HRD</t>
  </si>
  <si>
    <t>LO</t>
  </si>
  <si>
    <t>OPS Cardig</t>
  </si>
  <si>
    <t>Finance</t>
  </si>
  <si>
    <t>Exim</t>
  </si>
  <si>
    <t>Revenue</t>
  </si>
  <si>
    <t>Avsec</t>
  </si>
  <si>
    <t>Kasir bawah</t>
  </si>
  <si>
    <t>Kasir</t>
  </si>
  <si>
    <t>OPS Gudang</t>
  </si>
  <si>
    <t>Accounting &amp; Tax</t>
  </si>
  <si>
    <t>Asset &amp; Properti</t>
  </si>
  <si>
    <t>Graha</t>
  </si>
  <si>
    <t>OPS RA.APK</t>
  </si>
  <si>
    <t>MIT-E</t>
  </si>
  <si>
    <t>Kertas A4 70gr</t>
  </si>
  <si>
    <t>Kertas A4 80gr</t>
  </si>
  <si>
    <t>Kertas A4 Hijau</t>
  </si>
  <si>
    <t>Kertas A4 Kuning</t>
  </si>
  <si>
    <t>Kertas F4</t>
  </si>
  <si>
    <t>Kertas CF 9 1/2" x 11", 3 ply</t>
  </si>
  <si>
    <t>Kertas CF 9 1/2" x 11", 4 ply</t>
  </si>
  <si>
    <t>Kertas CF 9 1/2" x 11", 2 ply</t>
  </si>
  <si>
    <t>Kertas CF 9 1/2" x 11/2", 2 ply</t>
  </si>
  <si>
    <t>Kertas CF 9 1/2" x 11/2", 3 ply</t>
  </si>
  <si>
    <t>Kertas CF 9 1/2" x 11/2", 4 ply</t>
  </si>
  <si>
    <t>Lakban Bening</t>
  </si>
  <si>
    <t>Lakban Coklat</t>
  </si>
  <si>
    <t>Plastik warp</t>
  </si>
  <si>
    <t>Benang Karung</t>
  </si>
  <si>
    <t>Buku Logbook</t>
  </si>
  <si>
    <t>Amplop</t>
  </si>
  <si>
    <t>map bening</t>
  </si>
  <si>
    <t>Isi Streples kecil</t>
  </si>
  <si>
    <t>Isi streples besar</t>
  </si>
  <si>
    <t>Stamp Pad (Biru) isi tintanya</t>
  </si>
  <si>
    <t>Total Belanja Koperasi Sesuai Quota</t>
  </si>
  <si>
    <t xml:space="preserve">Total Pembayaran BDL ke Koperasi       </t>
  </si>
  <si>
    <t>Materai</t>
  </si>
  <si>
    <t>PEMBAGIAN QUOTA</t>
  </si>
  <si>
    <t>DIVISI/STATION</t>
  </si>
  <si>
    <t>JENIS ATK</t>
  </si>
  <si>
    <t>CGK</t>
  </si>
  <si>
    <t>HLP</t>
  </si>
  <si>
    <t>GGD</t>
  </si>
  <si>
    <t>APK</t>
  </si>
  <si>
    <t>ATK STOK</t>
  </si>
  <si>
    <t>ATK NON STOK</t>
  </si>
  <si>
    <t>JUMLAH</t>
  </si>
  <si>
    <t>PROSENTASE</t>
  </si>
  <si>
    <t>Pembagian Quota ATK sesuai permintaan ditambah cadangan (20%)</t>
  </si>
  <si>
    <t>Pembagian Quota ATK sesuai permintaan (ATK sering digunakan)</t>
  </si>
  <si>
    <t>QTY + cadangan 20%</t>
  </si>
  <si>
    <t>Quota Pembagian (Awal)</t>
  </si>
  <si>
    <t>unit belum mengajukan ATK di Agustus 21</t>
  </si>
  <si>
    <t>Station CGK</t>
  </si>
  <si>
    <t>Station HLP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</si>
</sst>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14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2" borderId="0" xfId="0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horizontal="center" vertical="center" wrapText="1"/>
    </xf>
    <xf numFmtId="0" fontId="6" fillId="7" borderId="2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/>
    </xf>
    <xf numFmtId="0" fontId="8" fillId="8" borderId="4" xfId="0" applyNumberFormat="1" applyFont="1" applyFill="1" applyBorder="1" applyAlignment="1">
      <alignment horizontal="center" vertical="center"/>
    </xf>
    <xf numFmtId="0" fontId="8" fillId="8" borderId="2" xfId="0" applyNumberFormat="1" applyFont="1" applyFill="1" applyBorder="1" applyAlignment="1">
      <alignment horizontal="center" vertical="center"/>
    </xf>
    <xf numFmtId="0" fontId="8" fillId="9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2" fillId="0" borderId="0" xfId="0" applyFont="1"/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  <xf numFmtId="0" fontId="8" fillId="5" borderId="6" xfId="0" applyNumberFormat="1" applyFont="1" applyFill="1" applyBorder="1" applyAlignment="1">
      <alignment horizontal="center" vertical="center" wrapText="1"/>
    </xf>
    <xf numFmtId="0" fontId="8" fillId="6" borderId="6" xfId="0" applyNumberFormat="1" applyFont="1" applyFill="1" applyBorder="1" applyAlignment="1">
      <alignment horizontal="center" vertical="center" wrapText="1"/>
    </xf>
    <xf numFmtId="0" fontId="6" fillId="7" borderId="6" xfId="1" applyNumberFormat="1" applyFont="1" applyFill="1" applyBorder="1" applyAlignment="1">
      <alignment horizontal="center" vertical="center" wrapText="1"/>
    </xf>
    <xf numFmtId="0" fontId="9" fillId="2" borderId="7" xfId="1" applyNumberFormat="1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11" fillId="2" borderId="10" xfId="0" applyNumberFormat="1" applyFont="1" applyFill="1" applyBorder="1" applyAlignment="1">
      <alignment horizontal="center" vertical="center"/>
    </xf>
    <xf numFmtId="164" fontId="5" fillId="0" borderId="10" xfId="1" applyNumberFormat="1" applyFont="1" applyBorder="1" applyAlignment="1">
      <alignment horizontal="center" vertical="center"/>
    </xf>
    <xf numFmtId="164" fontId="5" fillId="0" borderId="11" xfId="1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0" xfId="0" applyNumberFormat="1" applyFont="1" applyBorder="1"/>
    <xf numFmtId="164" fontId="5" fillId="0" borderId="11" xfId="0" applyNumberFormat="1" applyFont="1" applyBorder="1"/>
    <xf numFmtId="0" fontId="0" fillId="0" borderId="0" xfId="0" applyFont="1"/>
    <xf numFmtId="0" fontId="5" fillId="0" borderId="13" xfId="0" applyNumberFormat="1" applyFont="1" applyBorder="1" applyAlignment="1">
      <alignment horizontal="center" vertical="center"/>
    </xf>
    <xf numFmtId="0" fontId="11" fillId="2" borderId="14" xfId="0" applyNumberFormat="1" applyFont="1" applyFill="1" applyBorder="1" applyAlignment="1">
      <alignment horizontal="left" vertical="center"/>
    </xf>
    <xf numFmtId="0" fontId="11" fillId="2" borderId="14" xfId="0" applyNumberFormat="1" applyFont="1" applyFill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164" fontId="5" fillId="0" borderId="15" xfId="1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4" xfId="0" applyNumberFormat="1" applyFont="1" applyBorder="1"/>
    <xf numFmtId="164" fontId="5" fillId="0" borderId="15" xfId="0" applyNumberFormat="1" applyFont="1" applyBorder="1"/>
    <xf numFmtId="0" fontId="5" fillId="2" borderId="13" xfId="0" applyNumberFormat="1" applyFont="1" applyFill="1" applyBorder="1" applyAlignment="1">
      <alignment horizontal="center" vertical="center"/>
    </xf>
    <xf numFmtId="164" fontId="5" fillId="2" borderId="14" xfId="1" applyNumberFormat="1" applyFont="1" applyFill="1" applyBorder="1" applyAlignment="1">
      <alignment horizontal="center" vertical="center"/>
    </xf>
    <xf numFmtId="164" fontId="5" fillId="2" borderId="15" xfId="1" applyNumberFormat="1" applyFont="1" applyFill="1" applyBorder="1" applyAlignment="1">
      <alignment horizontal="center" vertical="center"/>
    </xf>
    <xf numFmtId="0" fontId="5" fillId="2" borderId="16" xfId="0" applyNumberFormat="1" applyFont="1" applyFill="1" applyBorder="1" applyAlignment="1">
      <alignment horizontal="center" vertical="center"/>
    </xf>
    <xf numFmtId="0" fontId="5" fillId="2" borderId="14" xfId="0" applyNumberFormat="1" applyFont="1" applyFill="1" applyBorder="1" applyAlignment="1">
      <alignment horizontal="center" vertical="center"/>
    </xf>
    <xf numFmtId="0" fontId="0" fillId="2" borderId="0" xfId="0" applyFont="1" applyFill="1"/>
    <xf numFmtId="164" fontId="10" fillId="0" borderId="15" xfId="1" applyNumberFormat="1" applyFont="1" applyBorder="1" applyAlignment="1">
      <alignment horizontal="center" vertical="center"/>
    </xf>
    <xf numFmtId="164" fontId="10" fillId="0" borderId="15" xfId="0" applyNumberFormat="1" applyFont="1" applyBorder="1"/>
    <xf numFmtId="0" fontId="5" fillId="10" borderId="13" xfId="0" applyNumberFormat="1" applyFont="1" applyFill="1" applyBorder="1" applyAlignment="1">
      <alignment horizontal="center" vertical="center"/>
    </xf>
    <xf numFmtId="0" fontId="11" fillId="10" borderId="14" xfId="0" applyNumberFormat="1" applyFont="1" applyFill="1" applyBorder="1" applyAlignment="1">
      <alignment horizontal="left" vertical="center"/>
    </xf>
    <xf numFmtId="0" fontId="11" fillId="10" borderId="14" xfId="0" applyNumberFormat="1" applyFont="1" applyFill="1" applyBorder="1" applyAlignment="1">
      <alignment horizontal="center" vertical="center"/>
    </xf>
    <xf numFmtId="164" fontId="5" fillId="10" borderId="14" xfId="1" applyNumberFormat="1" applyFont="1" applyFill="1" applyBorder="1" applyAlignment="1">
      <alignment horizontal="center" vertical="center"/>
    </xf>
    <xf numFmtId="164" fontId="5" fillId="10" borderId="15" xfId="1" applyNumberFormat="1" applyFont="1" applyFill="1" applyBorder="1" applyAlignment="1">
      <alignment horizontal="center" vertical="center"/>
    </xf>
    <xf numFmtId="0" fontId="5" fillId="10" borderId="16" xfId="0" applyNumberFormat="1" applyFont="1" applyFill="1" applyBorder="1" applyAlignment="1">
      <alignment horizontal="center" vertical="center"/>
    </xf>
    <xf numFmtId="0" fontId="5" fillId="10" borderId="14" xfId="0" applyNumberFormat="1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164" fontId="5" fillId="10" borderId="14" xfId="0" applyNumberFormat="1" applyFont="1" applyFill="1" applyBorder="1" applyAlignment="1">
      <alignment horizontal="center" vertical="center"/>
    </xf>
    <xf numFmtId="164" fontId="5" fillId="10" borderId="14" xfId="0" applyNumberFormat="1" applyFont="1" applyFill="1" applyBorder="1"/>
    <xf numFmtId="164" fontId="5" fillId="10" borderId="15" xfId="0" applyNumberFormat="1" applyFont="1" applyFill="1" applyBorder="1"/>
    <xf numFmtId="0" fontId="5" fillId="0" borderId="5" xfId="0" applyNumberFormat="1" applyFont="1" applyBorder="1" applyAlignment="1">
      <alignment horizontal="center" vertical="center"/>
    </xf>
    <xf numFmtId="0" fontId="11" fillId="2" borderId="6" xfId="0" applyNumberFormat="1" applyFont="1" applyFill="1" applyBorder="1" applyAlignment="1">
      <alignment horizontal="left" vertical="center"/>
    </xf>
    <xf numFmtId="0" fontId="11" fillId="2" borderId="6" xfId="0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7" xfId="0" applyNumberFormat="1" applyFont="1" applyBorder="1"/>
    <xf numFmtId="164" fontId="9" fillId="0" borderId="18" xfId="1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" fillId="11" borderId="14" xfId="0" applyFont="1" applyFill="1" applyBorder="1"/>
    <xf numFmtId="0" fontId="2" fillId="11" borderId="14" xfId="0" applyFont="1" applyFill="1" applyBorder="1" applyAlignment="1">
      <alignment horizontal="center"/>
    </xf>
    <xf numFmtId="0" fontId="0" fillId="0" borderId="14" xfId="0" applyBorder="1"/>
    <xf numFmtId="164" fontId="0" fillId="0" borderId="14" xfId="1" applyNumberFormat="1" applyFont="1" applyBorder="1"/>
    <xf numFmtId="0" fontId="2" fillId="0" borderId="14" xfId="0" applyFont="1" applyBorder="1"/>
    <xf numFmtId="164" fontId="0" fillId="4" borderId="14" xfId="1" applyNumberFormat="1" applyFont="1" applyFill="1" applyBorder="1"/>
    <xf numFmtId="9" fontId="0" fillId="0" borderId="14" xfId="2" applyFont="1" applyBorder="1"/>
    <xf numFmtId="9" fontId="0" fillId="4" borderId="14" xfId="2" applyFont="1" applyFill="1" applyBorder="1"/>
    <xf numFmtId="0" fontId="11" fillId="12" borderId="10" xfId="0" applyNumberFormat="1" applyFont="1" applyFill="1" applyBorder="1" applyAlignment="1">
      <alignment horizontal="left" vertical="center"/>
    </xf>
    <xf numFmtId="0" fontId="11" fillId="12" borderId="10" xfId="0" applyNumberFormat="1" applyFont="1" applyFill="1" applyBorder="1" applyAlignment="1">
      <alignment horizontal="center" vertical="center"/>
    </xf>
    <xf numFmtId="0" fontId="11" fillId="12" borderId="14" xfId="0" applyNumberFormat="1" applyFont="1" applyFill="1" applyBorder="1" applyAlignment="1">
      <alignment horizontal="left" vertical="center"/>
    </xf>
    <xf numFmtId="0" fontId="11" fillId="12" borderId="14" xfId="0" applyNumberFormat="1" applyFont="1" applyFill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3" xfId="0" applyNumberFormat="1" applyFont="1" applyBorder="1" applyAlignment="1">
      <alignment vertical="center"/>
    </xf>
    <xf numFmtId="0" fontId="10" fillId="0" borderId="14" xfId="0" applyNumberFormat="1" applyFont="1" applyBorder="1" applyAlignment="1">
      <alignment vertical="center"/>
    </xf>
    <xf numFmtId="0" fontId="9" fillId="0" borderId="17" xfId="0" applyNumberFormat="1" applyFont="1" applyBorder="1" applyAlignment="1">
      <alignment vertical="center"/>
    </xf>
    <xf numFmtId="0" fontId="9" fillId="0" borderId="18" xfId="0" applyNumberFormat="1" applyFont="1" applyBorder="1" applyAlignment="1">
      <alignment vertical="center"/>
    </xf>
    <xf numFmtId="0" fontId="8" fillId="8" borderId="21" xfId="0" applyNumberFormat="1" applyFont="1" applyFill="1" applyBorder="1" applyAlignment="1">
      <alignment horizontal="center" vertical="center"/>
    </xf>
    <xf numFmtId="0" fontId="8" fillId="8" borderId="20" xfId="0" applyNumberFormat="1" applyFont="1" applyFill="1" applyBorder="1" applyAlignment="1">
      <alignment vertical="center"/>
    </xf>
    <xf numFmtId="0" fontId="5" fillId="14" borderId="10" xfId="0" applyNumberFormat="1" applyFont="1" applyFill="1" applyBorder="1" applyAlignment="1">
      <alignment horizontal="center" vertical="center"/>
    </xf>
    <xf numFmtId="164" fontId="5" fillId="0" borderId="12" xfId="1" applyNumberFormat="1" applyFont="1" applyBorder="1" applyAlignment="1">
      <alignment horizontal="center" vertical="center"/>
    </xf>
    <xf numFmtId="164" fontId="5" fillId="14" borderId="10" xfId="1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164" fontId="5" fillId="13" borderId="10" xfId="1" applyNumberFormat="1" applyFont="1" applyFill="1" applyBorder="1" applyAlignment="1">
      <alignment horizontal="center" vertical="center"/>
    </xf>
    <xf numFmtId="0" fontId="3" fillId="13" borderId="0" xfId="0" applyNumberFormat="1" applyFont="1" applyFill="1" applyAlignment="1">
      <alignment horizontal="center" vertical="center"/>
    </xf>
    <xf numFmtId="10" fontId="5" fillId="0" borderId="12" xfId="2" applyNumberFormat="1" applyFont="1" applyBorder="1" applyAlignment="1">
      <alignment horizontal="center" vertical="center"/>
    </xf>
    <xf numFmtId="10" fontId="5" fillId="0" borderId="14" xfId="2" applyNumberFormat="1" applyFont="1" applyBorder="1" applyAlignment="1">
      <alignment horizontal="center" vertical="center"/>
    </xf>
    <xf numFmtId="10" fontId="5" fillId="2" borderId="14" xfId="2" applyNumberFormat="1" applyFont="1" applyFill="1" applyBorder="1" applyAlignment="1">
      <alignment horizontal="center" vertical="center"/>
    </xf>
    <xf numFmtId="9" fontId="5" fillId="0" borderId="10" xfId="2" applyFont="1" applyBorder="1" applyAlignment="1">
      <alignment horizontal="center" vertical="center"/>
    </xf>
    <xf numFmtId="10" fontId="5" fillId="0" borderId="10" xfId="2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29"/>
  <sheetViews>
    <sheetView zoomScale="80" zoomScaleNormal="80" workbookViewId="0">
      <pane xSplit="2" ySplit="3" topLeftCell="K13" activePane="bottomRight" state="frozen"/>
      <selection pane="topRight" activeCell="C1" sqref="C1"/>
      <selection pane="bottomLeft" activeCell="A4" sqref="A4"/>
      <selection pane="bottomRight" activeCell="T33" sqref="T33"/>
    </sheetView>
  </sheetViews>
  <sheetFormatPr defaultRowHeight="15.75" x14ac:dyDescent="0.25"/>
  <cols>
    <col min="1" max="1" width="4.7109375" style="1" customWidth="1"/>
    <col min="2" max="2" width="29.7109375" style="2" customWidth="1"/>
    <col min="3" max="3" width="12.140625" style="3" customWidth="1"/>
    <col min="4" max="6" width="11.140625" style="1" customWidth="1"/>
    <col min="7" max="7" width="11.42578125" style="4" customWidth="1"/>
    <col min="8" max="8" width="14.7109375" style="4" customWidth="1"/>
    <col min="9" max="16" width="9.28515625" style="1" bestFit="1" customWidth="1"/>
    <col min="17" max="17" width="9.140625" style="1"/>
    <col min="18" max="19" width="9.28515625" style="1" bestFit="1" customWidth="1"/>
    <col min="20" max="23" width="9.140625" style="1"/>
    <col min="24" max="24" width="9.28515625" style="1" bestFit="1" customWidth="1"/>
    <col min="25" max="25" width="9.140625" style="1"/>
    <col min="26" max="26" width="9.140625" style="5"/>
    <col min="27" max="27" width="9.85546875" style="5" customWidth="1"/>
    <col min="28" max="28" width="12" style="6" customWidth="1"/>
    <col min="29" max="29" width="14.7109375" style="6" customWidth="1"/>
  </cols>
  <sheetData>
    <row r="1" spans="1:29" ht="16.5" thickBot="1" x14ac:dyDescent="0.3"/>
    <row r="2" spans="1:29" s="21" customFormat="1" ht="15" customHeight="1" x14ac:dyDescent="0.25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/>
      <c r="K2" s="16"/>
      <c r="L2" s="16"/>
      <c r="M2" s="16"/>
      <c r="N2" s="16"/>
      <c r="O2" s="16"/>
      <c r="P2" s="16"/>
      <c r="Q2" s="17" t="s">
        <v>9</v>
      </c>
      <c r="R2" s="17"/>
      <c r="S2" s="17"/>
      <c r="T2" s="17"/>
      <c r="U2" s="17"/>
      <c r="V2" s="17"/>
      <c r="W2" s="17"/>
      <c r="X2" s="17"/>
      <c r="Y2" s="17"/>
      <c r="Z2" s="18" t="s">
        <v>10</v>
      </c>
      <c r="AA2" s="19" t="s">
        <v>11</v>
      </c>
      <c r="AB2" s="19" t="s">
        <v>12</v>
      </c>
      <c r="AC2" s="20" t="s">
        <v>13</v>
      </c>
    </row>
    <row r="3" spans="1:29" s="21" customFormat="1" ht="48" thickBot="1" x14ac:dyDescent="0.3">
      <c r="A3" s="22"/>
      <c r="B3" s="23"/>
      <c r="C3" s="24"/>
      <c r="D3" s="25"/>
      <c r="E3" s="26"/>
      <c r="F3" s="27"/>
      <c r="G3" s="28"/>
      <c r="H3" s="29"/>
      <c r="I3" s="30" t="s">
        <v>14</v>
      </c>
      <c r="J3" s="31" t="s">
        <v>15</v>
      </c>
      <c r="K3" s="31" t="s">
        <v>16</v>
      </c>
      <c r="L3" s="31" t="s">
        <v>17</v>
      </c>
      <c r="M3" s="31" t="s">
        <v>18</v>
      </c>
      <c r="N3" s="31" t="s">
        <v>19</v>
      </c>
      <c r="O3" s="31" t="s">
        <v>20</v>
      </c>
      <c r="P3" s="31" t="s">
        <v>21</v>
      </c>
      <c r="Q3" s="31" t="s">
        <v>14</v>
      </c>
      <c r="R3" s="31" t="s">
        <v>22</v>
      </c>
      <c r="S3" s="31" t="s">
        <v>23</v>
      </c>
      <c r="T3" s="31" t="s">
        <v>24</v>
      </c>
      <c r="U3" s="31" t="s">
        <v>17</v>
      </c>
      <c r="V3" s="31" t="s">
        <v>25</v>
      </c>
      <c r="W3" s="31" t="s">
        <v>26</v>
      </c>
      <c r="X3" s="31" t="s">
        <v>27</v>
      </c>
      <c r="Y3" s="31" t="s">
        <v>28</v>
      </c>
      <c r="Z3" s="32"/>
      <c r="AA3" s="33"/>
      <c r="AB3" s="33"/>
      <c r="AC3" s="34"/>
    </row>
    <row r="4" spans="1:29" s="45" customFormat="1" ht="15" x14ac:dyDescent="0.25">
      <c r="A4" s="35">
        <v>1</v>
      </c>
      <c r="B4" s="100" t="s">
        <v>29</v>
      </c>
      <c r="C4" s="36">
        <v>100</v>
      </c>
      <c r="D4" s="36">
        <v>82</v>
      </c>
      <c r="E4" s="101">
        <f>SUM(I4:Y4)</f>
        <v>63</v>
      </c>
      <c r="F4" s="36">
        <f>D4-E4</f>
        <v>19</v>
      </c>
      <c r="G4" s="37">
        <v>37000</v>
      </c>
      <c r="H4" s="38">
        <f t="shared" ref="H4:H24" si="0">E4*G4</f>
        <v>2331000</v>
      </c>
      <c r="I4" s="39">
        <v>7</v>
      </c>
      <c r="J4" s="40">
        <v>5</v>
      </c>
      <c r="K4" s="40">
        <v>15</v>
      </c>
      <c r="L4" s="40">
        <v>3</v>
      </c>
      <c r="M4" s="40">
        <v>15</v>
      </c>
      <c r="N4" s="40"/>
      <c r="O4" s="40">
        <v>5</v>
      </c>
      <c r="P4" s="40">
        <v>5</v>
      </c>
      <c r="Q4" s="40"/>
      <c r="R4" s="40">
        <v>1</v>
      </c>
      <c r="S4" s="40">
        <v>5</v>
      </c>
      <c r="T4" s="40"/>
      <c r="U4" s="40"/>
      <c r="V4" s="40"/>
      <c r="W4" s="40"/>
      <c r="X4" s="40">
        <v>2</v>
      </c>
      <c r="Y4" s="40"/>
      <c r="Z4" s="41">
        <f>SUM(I4:Y4)</f>
        <v>63</v>
      </c>
      <c r="AA4" s="42">
        <f>G4*15%</f>
        <v>5550</v>
      </c>
      <c r="AB4" s="43">
        <f>AA4+G4</f>
        <v>42550</v>
      </c>
      <c r="AC4" s="44">
        <f>Z4*AB4</f>
        <v>2680650</v>
      </c>
    </row>
    <row r="5" spans="1:29" s="45" customFormat="1" ht="15" x14ac:dyDescent="0.25">
      <c r="A5" s="46">
        <v>2</v>
      </c>
      <c r="B5" s="47" t="s">
        <v>30</v>
      </c>
      <c r="C5" s="48"/>
      <c r="D5" s="48"/>
      <c r="E5" s="48"/>
      <c r="F5" s="48"/>
      <c r="G5" s="49">
        <v>45000</v>
      </c>
      <c r="H5" s="50">
        <f t="shared" si="0"/>
        <v>0</v>
      </c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3">
        <f t="shared" ref="Z5:Z27" si="1">SUM(I5:Y5)</f>
        <v>0</v>
      </c>
      <c r="AA5" s="54">
        <f t="shared" ref="AA5:AA27" si="2">G5*15%</f>
        <v>6750</v>
      </c>
      <c r="AB5" s="55">
        <f t="shared" ref="AB5:AB27" si="3">AA5+G5</f>
        <v>51750</v>
      </c>
      <c r="AC5" s="56">
        <f t="shared" ref="AC5:AC27" si="4">Z5*AB5</f>
        <v>0</v>
      </c>
    </row>
    <row r="6" spans="1:29" s="45" customFormat="1" ht="15" x14ac:dyDescent="0.25">
      <c r="A6" s="46">
        <v>3</v>
      </c>
      <c r="B6" s="47" t="s">
        <v>31</v>
      </c>
      <c r="C6" s="48">
        <v>3</v>
      </c>
      <c r="D6" s="48">
        <v>2</v>
      </c>
      <c r="E6" s="48">
        <f>SUM(I6:Y6)</f>
        <v>2</v>
      </c>
      <c r="F6" s="48"/>
      <c r="G6" s="49">
        <v>80000</v>
      </c>
      <c r="H6" s="50">
        <f t="shared" si="0"/>
        <v>160000</v>
      </c>
      <c r="I6" s="51"/>
      <c r="J6" s="52"/>
      <c r="K6" s="52"/>
      <c r="L6" s="52">
        <v>2</v>
      </c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3">
        <f t="shared" si="1"/>
        <v>2</v>
      </c>
      <c r="AA6" s="54">
        <f t="shared" si="2"/>
        <v>12000</v>
      </c>
      <c r="AB6" s="55">
        <f t="shared" si="3"/>
        <v>92000</v>
      </c>
      <c r="AC6" s="56">
        <f t="shared" si="4"/>
        <v>184000</v>
      </c>
    </row>
    <row r="7" spans="1:29" s="45" customFormat="1" ht="15" x14ac:dyDescent="0.25">
      <c r="A7" s="46">
        <v>4</v>
      </c>
      <c r="B7" s="47" t="s">
        <v>32</v>
      </c>
      <c r="C7" s="48">
        <v>3</v>
      </c>
      <c r="D7" s="48">
        <v>2</v>
      </c>
      <c r="E7" s="48">
        <f>SUM(I7:Y7)</f>
        <v>2</v>
      </c>
      <c r="F7" s="48"/>
      <c r="G7" s="49">
        <v>80000</v>
      </c>
      <c r="H7" s="50">
        <f t="shared" si="0"/>
        <v>160000</v>
      </c>
      <c r="I7" s="51"/>
      <c r="J7" s="52"/>
      <c r="K7" s="52"/>
      <c r="L7" s="52">
        <v>2</v>
      </c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3">
        <f t="shared" si="1"/>
        <v>2</v>
      </c>
      <c r="AA7" s="54">
        <f t="shared" si="2"/>
        <v>12000</v>
      </c>
      <c r="AB7" s="55">
        <f t="shared" si="3"/>
        <v>92000</v>
      </c>
      <c r="AC7" s="56">
        <f t="shared" si="4"/>
        <v>184000</v>
      </c>
    </row>
    <row r="8" spans="1:29" s="45" customFormat="1" ht="15" x14ac:dyDescent="0.25">
      <c r="A8" s="46">
        <v>5</v>
      </c>
      <c r="B8" s="47" t="s">
        <v>33</v>
      </c>
      <c r="C8" s="48"/>
      <c r="D8" s="48"/>
      <c r="E8" s="48"/>
      <c r="F8" s="48"/>
      <c r="G8" s="49">
        <v>52000</v>
      </c>
      <c r="H8" s="50">
        <f t="shared" si="0"/>
        <v>0</v>
      </c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>
        <f t="shared" si="1"/>
        <v>0</v>
      </c>
      <c r="AA8" s="54">
        <f t="shared" si="2"/>
        <v>7800</v>
      </c>
      <c r="AB8" s="55">
        <f t="shared" si="3"/>
        <v>59800</v>
      </c>
      <c r="AC8" s="56">
        <f t="shared" si="4"/>
        <v>0</v>
      </c>
    </row>
    <row r="9" spans="1:29" s="45" customFormat="1" ht="15" x14ac:dyDescent="0.25">
      <c r="A9" s="46">
        <v>6</v>
      </c>
      <c r="B9" s="47" t="s">
        <v>34</v>
      </c>
      <c r="C9" s="48"/>
      <c r="D9" s="48"/>
      <c r="E9" s="48"/>
      <c r="F9" s="48"/>
      <c r="G9" s="49">
        <v>435000</v>
      </c>
      <c r="H9" s="50">
        <f t="shared" si="0"/>
        <v>0</v>
      </c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3">
        <f t="shared" si="1"/>
        <v>0</v>
      </c>
      <c r="AA9" s="54">
        <f t="shared" si="2"/>
        <v>65250</v>
      </c>
      <c r="AB9" s="55">
        <f t="shared" si="3"/>
        <v>500250</v>
      </c>
      <c r="AC9" s="56">
        <f t="shared" si="4"/>
        <v>0</v>
      </c>
    </row>
    <row r="10" spans="1:29" s="45" customFormat="1" ht="15" x14ac:dyDescent="0.25">
      <c r="A10" s="46">
        <v>7</v>
      </c>
      <c r="B10" s="102" t="s">
        <v>35</v>
      </c>
      <c r="C10" s="48">
        <v>12</v>
      </c>
      <c r="D10" s="48">
        <v>8</v>
      </c>
      <c r="E10" s="103">
        <f>SUM(I10:Y10)</f>
        <v>8</v>
      </c>
      <c r="F10" s="48"/>
      <c r="G10" s="49">
        <v>330000</v>
      </c>
      <c r="H10" s="50">
        <f t="shared" si="0"/>
        <v>2640000</v>
      </c>
      <c r="I10" s="51"/>
      <c r="J10" s="52">
        <v>2</v>
      </c>
      <c r="K10" s="52"/>
      <c r="L10" s="52"/>
      <c r="M10" s="52">
        <v>2</v>
      </c>
      <c r="N10" s="52"/>
      <c r="O10" s="52"/>
      <c r="P10" s="52">
        <v>4</v>
      </c>
      <c r="Q10" s="52"/>
      <c r="R10" s="52"/>
      <c r="S10" s="52"/>
      <c r="T10" s="52"/>
      <c r="U10" s="52"/>
      <c r="V10" s="52"/>
      <c r="W10" s="52"/>
      <c r="X10" s="52"/>
      <c r="Y10" s="52"/>
      <c r="Z10" s="53">
        <f t="shared" si="1"/>
        <v>8</v>
      </c>
      <c r="AA10" s="54">
        <f t="shared" si="2"/>
        <v>49500</v>
      </c>
      <c r="AB10" s="55">
        <f t="shared" si="3"/>
        <v>379500</v>
      </c>
      <c r="AC10" s="56">
        <f t="shared" si="4"/>
        <v>3036000</v>
      </c>
    </row>
    <row r="11" spans="1:29" s="62" customFormat="1" ht="15" x14ac:dyDescent="0.25">
      <c r="A11" s="57">
        <v>8</v>
      </c>
      <c r="B11" s="102" t="s">
        <v>36</v>
      </c>
      <c r="C11" s="48">
        <v>6</v>
      </c>
      <c r="D11" s="48">
        <v>6</v>
      </c>
      <c r="E11" s="103">
        <v>5</v>
      </c>
      <c r="F11" s="48">
        <v>1</v>
      </c>
      <c r="G11" s="58">
        <v>290000</v>
      </c>
      <c r="H11" s="59">
        <f t="shared" si="0"/>
        <v>1450000</v>
      </c>
      <c r="I11" s="60"/>
      <c r="J11" s="61"/>
      <c r="K11" s="61"/>
      <c r="L11" s="61"/>
      <c r="M11" s="61"/>
      <c r="N11" s="61"/>
      <c r="O11" s="61"/>
      <c r="P11" s="61"/>
      <c r="Q11" s="61"/>
      <c r="R11" s="61">
        <v>6</v>
      </c>
      <c r="S11" s="61"/>
      <c r="T11" s="61"/>
      <c r="U11" s="61"/>
      <c r="V11" s="61"/>
      <c r="W11" s="61"/>
      <c r="X11" s="61"/>
      <c r="Y11" s="61"/>
      <c r="Z11" s="53">
        <f t="shared" si="1"/>
        <v>6</v>
      </c>
      <c r="AA11" s="54">
        <f t="shared" si="2"/>
        <v>43500</v>
      </c>
      <c r="AB11" s="55">
        <f t="shared" si="3"/>
        <v>333500</v>
      </c>
      <c r="AC11" s="56">
        <f t="shared" si="4"/>
        <v>2001000</v>
      </c>
    </row>
    <row r="12" spans="1:29" s="45" customFormat="1" ht="15" x14ac:dyDescent="0.25">
      <c r="A12" s="46">
        <v>9</v>
      </c>
      <c r="B12" s="47" t="s">
        <v>37</v>
      </c>
      <c r="C12" s="48">
        <v>1</v>
      </c>
      <c r="D12" s="48">
        <v>1</v>
      </c>
      <c r="E12" s="48">
        <f>SUM(I12:Y12)</f>
        <v>1</v>
      </c>
      <c r="F12" s="48"/>
      <c r="G12" s="49">
        <v>300000</v>
      </c>
      <c r="H12" s="50">
        <f t="shared" si="0"/>
        <v>300000</v>
      </c>
      <c r="I12" s="51"/>
      <c r="J12" s="52"/>
      <c r="K12" s="52"/>
      <c r="L12" s="52"/>
      <c r="M12" s="52"/>
      <c r="N12" s="52">
        <v>1</v>
      </c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3">
        <f t="shared" si="1"/>
        <v>1</v>
      </c>
      <c r="AA12" s="54">
        <f t="shared" si="2"/>
        <v>45000</v>
      </c>
      <c r="AB12" s="55">
        <f t="shared" si="3"/>
        <v>345000</v>
      </c>
      <c r="AC12" s="56">
        <f t="shared" si="4"/>
        <v>345000</v>
      </c>
    </row>
    <row r="13" spans="1:29" s="45" customFormat="1" ht="15" x14ac:dyDescent="0.25">
      <c r="A13" s="46">
        <v>10</v>
      </c>
      <c r="B13" s="47" t="s">
        <v>38</v>
      </c>
      <c r="C13" s="48"/>
      <c r="D13" s="48"/>
      <c r="E13" s="48"/>
      <c r="F13" s="48"/>
      <c r="G13" s="49">
        <v>450000</v>
      </c>
      <c r="H13" s="50">
        <f t="shared" si="0"/>
        <v>0</v>
      </c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>
        <f t="shared" si="1"/>
        <v>0</v>
      </c>
      <c r="AA13" s="54">
        <f t="shared" si="2"/>
        <v>67500</v>
      </c>
      <c r="AB13" s="55">
        <f t="shared" si="3"/>
        <v>517500</v>
      </c>
      <c r="AC13" s="56">
        <f t="shared" si="4"/>
        <v>0</v>
      </c>
    </row>
    <row r="14" spans="1:29" s="45" customFormat="1" ht="15" x14ac:dyDescent="0.25">
      <c r="A14" s="46">
        <v>11</v>
      </c>
      <c r="B14" s="102" t="s">
        <v>39</v>
      </c>
      <c r="C14" s="48">
        <v>3</v>
      </c>
      <c r="D14" s="48">
        <v>3</v>
      </c>
      <c r="E14" s="103">
        <f>SUM(I14:Y14)</f>
        <v>3</v>
      </c>
      <c r="F14" s="48"/>
      <c r="G14" s="49">
        <v>320000</v>
      </c>
      <c r="H14" s="50">
        <f t="shared" si="0"/>
        <v>960000</v>
      </c>
      <c r="I14" s="51"/>
      <c r="J14" s="52"/>
      <c r="K14" s="52"/>
      <c r="L14" s="52"/>
      <c r="M14" s="52">
        <v>3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3">
        <f t="shared" si="1"/>
        <v>3</v>
      </c>
      <c r="AA14" s="54">
        <f t="shared" si="2"/>
        <v>48000</v>
      </c>
      <c r="AB14" s="55">
        <f t="shared" si="3"/>
        <v>368000</v>
      </c>
      <c r="AC14" s="56">
        <f t="shared" si="4"/>
        <v>1104000</v>
      </c>
    </row>
    <row r="15" spans="1:29" s="62" customFormat="1" ht="15" x14ac:dyDescent="0.25">
      <c r="A15" s="57">
        <v>12</v>
      </c>
      <c r="B15" s="102" t="s">
        <v>40</v>
      </c>
      <c r="C15" s="48">
        <v>38</v>
      </c>
      <c r="D15" s="48">
        <v>12</v>
      </c>
      <c r="E15" s="103">
        <f>SUM(I15:Y15)</f>
        <v>12</v>
      </c>
      <c r="F15" s="48"/>
      <c r="G15" s="58">
        <v>10000</v>
      </c>
      <c r="H15" s="59">
        <f t="shared" si="0"/>
        <v>120000</v>
      </c>
      <c r="I15" s="60"/>
      <c r="J15" s="61">
        <v>2</v>
      </c>
      <c r="K15" s="61"/>
      <c r="L15" s="61"/>
      <c r="M15" s="61">
        <v>4</v>
      </c>
      <c r="N15" s="61"/>
      <c r="O15" s="61"/>
      <c r="P15" s="61"/>
      <c r="Q15" s="61"/>
      <c r="R15" s="61"/>
      <c r="S15" s="61">
        <v>3</v>
      </c>
      <c r="T15" s="61"/>
      <c r="U15" s="61"/>
      <c r="V15" s="61"/>
      <c r="W15" s="61"/>
      <c r="X15" s="61">
        <v>3</v>
      </c>
      <c r="Y15" s="61"/>
      <c r="Z15" s="53">
        <f t="shared" si="1"/>
        <v>12</v>
      </c>
      <c r="AA15" s="54">
        <f t="shared" si="2"/>
        <v>1500</v>
      </c>
      <c r="AB15" s="55">
        <f t="shared" si="3"/>
        <v>11500</v>
      </c>
      <c r="AC15" s="56">
        <f t="shared" si="4"/>
        <v>138000</v>
      </c>
    </row>
    <row r="16" spans="1:29" s="45" customFormat="1" ht="15" x14ac:dyDescent="0.25">
      <c r="A16" s="46">
        <v>13</v>
      </c>
      <c r="B16" s="102" t="s">
        <v>41</v>
      </c>
      <c r="C16" s="48">
        <v>21</v>
      </c>
      <c r="D16" s="48">
        <v>18</v>
      </c>
      <c r="E16" s="103">
        <f>SUM(I16:Y16)</f>
        <v>18</v>
      </c>
      <c r="F16" s="48"/>
      <c r="G16" s="49">
        <v>10000</v>
      </c>
      <c r="H16" s="50">
        <f t="shared" si="0"/>
        <v>180000</v>
      </c>
      <c r="I16" s="51"/>
      <c r="J16" s="52"/>
      <c r="K16" s="52"/>
      <c r="L16" s="52"/>
      <c r="M16" s="52">
        <v>7</v>
      </c>
      <c r="N16" s="52"/>
      <c r="O16" s="52"/>
      <c r="P16" s="52"/>
      <c r="Q16" s="52"/>
      <c r="R16" s="52"/>
      <c r="S16" s="52">
        <v>6</v>
      </c>
      <c r="T16" s="52"/>
      <c r="U16" s="52"/>
      <c r="V16" s="52"/>
      <c r="W16" s="52"/>
      <c r="X16" s="52">
        <v>5</v>
      </c>
      <c r="Y16" s="52"/>
      <c r="Z16" s="53">
        <f t="shared" si="1"/>
        <v>18</v>
      </c>
      <c r="AA16" s="54">
        <f t="shared" si="2"/>
        <v>1500</v>
      </c>
      <c r="AB16" s="55">
        <f t="shared" si="3"/>
        <v>11500</v>
      </c>
      <c r="AC16" s="56">
        <f t="shared" si="4"/>
        <v>207000</v>
      </c>
    </row>
    <row r="17" spans="1:29" s="45" customFormat="1" ht="15" x14ac:dyDescent="0.25">
      <c r="A17" s="46">
        <v>14</v>
      </c>
      <c r="B17" s="47" t="s">
        <v>42</v>
      </c>
      <c r="C17" s="48">
        <v>2</v>
      </c>
      <c r="D17" s="48">
        <v>2</v>
      </c>
      <c r="E17" s="48">
        <f>SUM(I17:Y17)</f>
        <v>2</v>
      </c>
      <c r="F17" s="48"/>
      <c r="G17" s="49">
        <v>100000</v>
      </c>
      <c r="H17" s="50">
        <f t="shared" si="0"/>
        <v>200000</v>
      </c>
      <c r="I17" s="51"/>
      <c r="J17" s="52"/>
      <c r="K17" s="52"/>
      <c r="L17" s="52"/>
      <c r="M17" s="52">
        <v>1</v>
      </c>
      <c r="N17" s="52"/>
      <c r="O17" s="52"/>
      <c r="P17" s="52"/>
      <c r="Q17" s="52"/>
      <c r="R17" s="52"/>
      <c r="S17" s="52">
        <v>1</v>
      </c>
      <c r="T17" s="52"/>
      <c r="U17" s="52"/>
      <c r="V17" s="52"/>
      <c r="W17" s="52"/>
      <c r="X17" s="52"/>
      <c r="Y17" s="52"/>
      <c r="Z17" s="53">
        <f t="shared" si="1"/>
        <v>2</v>
      </c>
      <c r="AA17" s="54">
        <f t="shared" si="2"/>
        <v>15000</v>
      </c>
      <c r="AB17" s="55">
        <f t="shared" si="3"/>
        <v>115000</v>
      </c>
      <c r="AC17" s="56">
        <f t="shared" si="4"/>
        <v>230000</v>
      </c>
    </row>
    <row r="18" spans="1:29" s="45" customFormat="1" ht="15" x14ac:dyDescent="0.25">
      <c r="A18" s="46">
        <v>15</v>
      </c>
      <c r="B18" s="47" t="s">
        <v>43</v>
      </c>
      <c r="C18" s="48">
        <v>2</v>
      </c>
      <c r="D18" s="48"/>
      <c r="E18" s="48"/>
      <c r="F18" s="48"/>
      <c r="G18" s="49"/>
      <c r="H18" s="50">
        <f t="shared" si="0"/>
        <v>0</v>
      </c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3">
        <f t="shared" si="1"/>
        <v>0</v>
      </c>
      <c r="AA18" s="54">
        <f t="shared" si="2"/>
        <v>0</v>
      </c>
      <c r="AB18" s="55">
        <f t="shared" si="3"/>
        <v>0</v>
      </c>
      <c r="AC18" s="56">
        <f t="shared" si="4"/>
        <v>0</v>
      </c>
    </row>
    <row r="19" spans="1:29" s="45" customFormat="1" ht="15" x14ac:dyDescent="0.25">
      <c r="A19" s="46">
        <v>16</v>
      </c>
      <c r="B19" s="47" t="s">
        <v>44</v>
      </c>
      <c r="C19" s="48">
        <v>10</v>
      </c>
      <c r="D19" s="48">
        <v>5</v>
      </c>
      <c r="E19" s="48">
        <f t="shared" ref="E19:E24" si="5">SUM(I19:Y19)</f>
        <v>5</v>
      </c>
      <c r="F19" s="48"/>
      <c r="G19" s="49">
        <v>20000</v>
      </c>
      <c r="H19" s="50">
        <f t="shared" si="0"/>
        <v>100000</v>
      </c>
      <c r="I19" s="51"/>
      <c r="J19" s="52"/>
      <c r="K19" s="52"/>
      <c r="L19" s="52"/>
      <c r="M19" s="52">
        <v>2</v>
      </c>
      <c r="N19" s="52"/>
      <c r="O19" s="52">
        <v>3</v>
      </c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3">
        <f t="shared" si="1"/>
        <v>5</v>
      </c>
      <c r="AA19" s="54">
        <f t="shared" si="2"/>
        <v>3000</v>
      </c>
      <c r="AB19" s="55">
        <f t="shared" si="3"/>
        <v>23000</v>
      </c>
      <c r="AC19" s="56">
        <f t="shared" si="4"/>
        <v>115000</v>
      </c>
    </row>
    <row r="20" spans="1:29" s="62" customFormat="1" ht="15" x14ac:dyDescent="0.25">
      <c r="A20" s="46">
        <v>17</v>
      </c>
      <c r="B20" s="47" t="s">
        <v>45</v>
      </c>
      <c r="C20" s="48">
        <v>8</v>
      </c>
      <c r="D20" s="48">
        <v>5</v>
      </c>
      <c r="E20" s="48">
        <f t="shared" si="5"/>
        <v>6</v>
      </c>
      <c r="F20" s="48"/>
      <c r="G20" s="49">
        <v>30000</v>
      </c>
      <c r="H20" s="50">
        <f t="shared" si="0"/>
        <v>180000</v>
      </c>
      <c r="I20" s="51">
        <v>1</v>
      </c>
      <c r="J20" s="52"/>
      <c r="K20" s="52">
        <v>1</v>
      </c>
      <c r="L20" s="52">
        <v>1</v>
      </c>
      <c r="M20" s="52">
        <v>1</v>
      </c>
      <c r="N20" s="52">
        <v>1</v>
      </c>
      <c r="O20" s="52"/>
      <c r="P20" s="52">
        <v>1</v>
      </c>
      <c r="Q20" s="52"/>
      <c r="R20" s="52"/>
      <c r="S20" s="52"/>
      <c r="T20" s="52"/>
      <c r="U20" s="52"/>
      <c r="V20" s="52"/>
      <c r="W20" s="52"/>
      <c r="X20" s="52"/>
      <c r="Y20" s="52"/>
      <c r="Z20" s="53">
        <f t="shared" si="1"/>
        <v>6</v>
      </c>
      <c r="AA20" s="54">
        <f t="shared" si="2"/>
        <v>4500</v>
      </c>
      <c r="AB20" s="55">
        <f t="shared" si="3"/>
        <v>34500</v>
      </c>
      <c r="AC20" s="56">
        <f t="shared" si="4"/>
        <v>207000</v>
      </c>
    </row>
    <row r="21" spans="1:29" s="45" customFormat="1" ht="15" x14ac:dyDescent="0.25">
      <c r="A21" s="46">
        <v>18</v>
      </c>
      <c r="B21" s="47" t="s">
        <v>46</v>
      </c>
      <c r="C21" s="48">
        <v>6</v>
      </c>
      <c r="D21" s="48">
        <v>5</v>
      </c>
      <c r="E21" s="48">
        <f t="shared" si="5"/>
        <v>4</v>
      </c>
      <c r="F21" s="48">
        <f>D21-E21</f>
        <v>1</v>
      </c>
      <c r="G21" s="49">
        <v>25000</v>
      </c>
      <c r="H21" s="50">
        <f t="shared" si="0"/>
        <v>100000</v>
      </c>
      <c r="I21" s="51">
        <v>1</v>
      </c>
      <c r="J21" s="52"/>
      <c r="K21" s="52"/>
      <c r="L21" s="52">
        <v>1</v>
      </c>
      <c r="M21" s="52"/>
      <c r="N21" s="52"/>
      <c r="O21" s="52"/>
      <c r="P21" s="52">
        <v>1</v>
      </c>
      <c r="Q21" s="52"/>
      <c r="R21" s="52"/>
      <c r="S21" s="52"/>
      <c r="T21" s="52"/>
      <c r="U21" s="52"/>
      <c r="V21" s="52"/>
      <c r="W21" s="52"/>
      <c r="X21" s="52">
        <v>1</v>
      </c>
      <c r="Y21" s="52"/>
      <c r="Z21" s="53">
        <f t="shared" si="1"/>
        <v>4</v>
      </c>
      <c r="AA21" s="54">
        <f t="shared" si="2"/>
        <v>3750</v>
      </c>
      <c r="AB21" s="55">
        <f t="shared" si="3"/>
        <v>28750</v>
      </c>
      <c r="AC21" s="56">
        <f t="shared" si="4"/>
        <v>115000</v>
      </c>
    </row>
    <row r="22" spans="1:29" s="45" customFormat="1" ht="15" x14ac:dyDescent="0.25">
      <c r="A22" s="46">
        <v>19</v>
      </c>
      <c r="B22" s="102" t="s">
        <v>47</v>
      </c>
      <c r="C22" s="48">
        <v>61</v>
      </c>
      <c r="D22" s="48">
        <v>20</v>
      </c>
      <c r="E22" s="103">
        <f t="shared" si="5"/>
        <v>20</v>
      </c>
      <c r="F22" s="48"/>
      <c r="G22" s="49">
        <v>3500</v>
      </c>
      <c r="H22" s="50">
        <f t="shared" si="0"/>
        <v>70000</v>
      </c>
      <c r="I22" s="51"/>
      <c r="J22" s="52"/>
      <c r="K22" s="52">
        <v>10</v>
      </c>
      <c r="L22" s="52"/>
      <c r="M22" s="52"/>
      <c r="N22" s="52"/>
      <c r="O22" s="52">
        <v>10</v>
      </c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3">
        <f t="shared" si="1"/>
        <v>20</v>
      </c>
      <c r="AA22" s="54">
        <f t="shared" si="2"/>
        <v>525</v>
      </c>
      <c r="AB22" s="55">
        <f t="shared" si="3"/>
        <v>4025</v>
      </c>
      <c r="AC22" s="56">
        <f t="shared" si="4"/>
        <v>80500</v>
      </c>
    </row>
    <row r="23" spans="1:29" s="45" customFormat="1" ht="15" x14ac:dyDescent="0.25">
      <c r="A23" s="46">
        <v>20</v>
      </c>
      <c r="B23" s="102" t="s">
        <v>48</v>
      </c>
      <c r="C23" s="48">
        <v>66</v>
      </c>
      <c r="D23" s="48">
        <v>20</v>
      </c>
      <c r="E23" s="103">
        <f t="shared" si="5"/>
        <v>20</v>
      </c>
      <c r="F23" s="48"/>
      <c r="G23" s="49">
        <v>1750</v>
      </c>
      <c r="H23" s="50">
        <f t="shared" si="0"/>
        <v>35000</v>
      </c>
      <c r="I23" s="51"/>
      <c r="J23" s="52"/>
      <c r="K23" s="52">
        <v>8</v>
      </c>
      <c r="L23" s="52"/>
      <c r="M23" s="52"/>
      <c r="N23" s="52"/>
      <c r="O23" s="52">
        <v>7</v>
      </c>
      <c r="P23" s="52">
        <v>5</v>
      </c>
      <c r="Q23" s="52"/>
      <c r="R23" s="52"/>
      <c r="S23" s="52"/>
      <c r="T23" s="52"/>
      <c r="U23" s="52"/>
      <c r="V23" s="52"/>
      <c r="W23" s="52"/>
      <c r="X23" s="52"/>
      <c r="Y23" s="52"/>
      <c r="Z23" s="53">
        <f t="shared" si="1"/>
        <v>20</v>
      </c>
      <c r="AA23" s="54">
        <f t="shared" si="2"/>
        <v>262.5</v>
      </c>
      <c r="AB23" s="55">
        <f t="shared" si="3"/>
        <v>2012.5</v>
      </c>
      <c r="AC23" s="56">
        <f t="shared" si="4"/>
        <v>40250</v>
      </c>
    </row>
    <row r="24" spans="1:29" s="45" customFormat="1" ht="15" x14ac:dyDescent="0.25">
      <c r="A24" s="46">
        <v>21</v>
      </c>
      <c r="B24" s="47" t="s">
        <v>49</v>
      </c>
      <c r="C24" s="48">
        <v>2</v>
      </c>
      <c r="D24" s="48">
        <v>1</v>
      </c>
      <c r="E24" s="48">
        <f t="shared" si="5"/>
        <v>1</v>
      </c>
      <c r="F24" s="48"/>
      <c r="G24" s="49">
        <v>15000</v>
      </c>
      <c r="H24" s="50">
        <f t="shared" si="0"/>
        <v>15000</v>
      </c>
      <c r="I24" s="51"/>
      <c r="J24" s="52"/>
      <c r="K24" s="52"/>
      <c r="L24" s="52"/>
      <c r="M24" s="52"/>
      <c r="N24" s="52"/>
      <c r="O24" s="52"/>
      <c r="P24" s="52">
        <v>1</v>
      </c>
      <c r="Q24" s="52"/>
      <c r="R24" s="52"/>
      <c r="S24" s="52"/>
      <c r="T24" s="52"/>
      <c r="U24" s="52"/>
      <c r="V24" s="52"/>
      <c r="W24" s="52"/>
      <c r="X24" s="52"/>
      <c r="Y24" s="52"/>
      <c r="Z24" s="53">
        <f t="shared" si="1"/>
        <v>1</v>
      </c>
      <c r="AA24" s="54">
        <f t="shared" si="2"/>
        <v>2250</v>
      </c>
      <c r="AB24" s="55">
        <f t="shared" si="3"/>
        <v>17250</v>
      </c>
      <c r="AC24" s="56">
        <f t="shared" si="4"/>
        <v>17250</v>
      </c>
    </row>
    <row r="25" spans="1:29" s="21" customFormat="1" ht="18" customHeight="1" x14ac:dyDescent="0.25">
      <c r="A25" s="106" t="s">
        <v>50</v>
      </c>
      <c r="B25" s="107"/>
      <c r="C25" s="107"/>
      <c r="D25" s="107"/>
      <c r="E25" s="107"/>
      <c r="F25" s="107"/>
      <c r="G25" s="107"/>
      <c r="H25" s="63">
        <f>SUM(H4:H24)</f>
        <v>9001000</v>
      </c>
      <c r="I25" s="104" t="s">
        <v>51</v>
      </c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64">
        <f>SUM(AC4:AC24)</f>
        <v>10684650</v>
      </c>
    </row>
    <row r="26" spans="1:29" s="45" customFormat="1" ht="15" x14ac:dyDescent="0.25">
      <c r="A26" s="65"/>
      <c r="B26" s="66"/>
      <c r="C26" s="67"/>
      <c r="D26" s="67"/>
      <c r="E26" s="67"/>
      <c r="F26" s="67"/>
      <c r="G26" s="68"/>
      <c r="H26" s="6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2"/>
      <c r="AA26" s="73"/>
      <c r="AB26" s="74"/>
      <c r="AC26" s="75"/>
    </row>
    <row r="27" spans="1:29" s="45" customFormat="1" thickBot="1" x14ac:dyDescent="0.3">
      <c r="A27" s="76">
        <v>22</v>
      </c>
      <c r="B27" s="77" t="s">
        <v>52</v>
      </c>
      <c r="C27" s="78">
        <v>205</v>
      </c>
      <c r="D27" s="78">
        <v>200</v>
      </c>
      <c r="E27" s="78">
        <v>130</v>
      </c>
      <c r="F27" s="78">
        <f>D27-E27</f>
        <v>70</v>
      </c>
      <c r="G27" s="79">
        <v>10000</v>
      </c>
      <c r="H27" s="80">
        <f>E27*G27</f>
        <v>1300000</v>
      </c>
      <c r="I27" s="81"/>
      <c r="J27" s="82"/>
      <c r="K27" s="82"/>
      <c r="L27" s="82">
        <v>50</v>
      </c>
      <c r="M27" s="82">
        <v>25</v>
      </c>
      <c r="N27" s="83"/>
      <c r="O27" s="84"/>
      <c r="P27" s="82">
        <v>50</v>
      </c>
      <c r="Q27" s="83"/>
      <c r="R27" s="83"/>
      <c r="S27" s="83"/>
      <c r="T27" s="83"/>
      <c r="U27" s="82"/>
      <c r="V27" s="82"/>
      <c r="W27" s="83"/>
      <c r="X27" s="83">
        <v>5</v>
      </c>
      <c r="Y27" s="83"/>
      <c r="Z27" s="85">
        <f t="shared" si="1"/>
        <v>130</v>
      </c>
      <c r="AA27" s="86">
        <f t="shared" si="2"/>
        <v>1500</v>
      </c>
      <c r="AB27" s="87">
        <f t="shared" si="3"/>
        <v>11500</v>
      </c>
      <c r="AC27" s="88">
        <f t="shared" si="4"/>
        <v>1495000</v>
      </c>
    </row>
    <row r="28" spans="1:29" ht="6" customHeight="1" thickBot="1" x14ac:dyDescent="0.3"/>
    <row r="29" spans="1:29" s="91" customFormat="1" ht="27" customHeight="1" thickBot="1" x14ac:dyDescent="0.3">
      <c r="A29" s="108"/>
      <c r="B29" s="109"/>
      <c r="C29" s="109"/>
      <c r="D29" s="109"/>
      <c r="E29" s="109"/>
      <c r="F29" s="109"/>
      <c r="G29" s="109"/>
      <c r="H29" s="89">
        <f>H25+H27</f>
        <v>10301000</v>
      </c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90">
        <f>AC25+AC27</f>
        <v>12179650</v>
      </c>
    </row>
  </sheetData>
  <autoFilter ref="A3:AC25"/>
  <mergeCells count="14">
    <mergeCell ref="AB2:AB3"/>
    <mergeCell ref="AC2:AC3"/>
    <mergeCell ref="G2:G3"/>
    <mergeCell ref="H2:H3"/>
    <mergeCell ref="I2:P2"/>
    <mergeCell ref="Q2:Y2"/>
    <mergeCell ref="Z2:Z3"/>
    <mergeCell ref="AA2:AA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topLeftCell="A2" workbookViewId="0">
      <selection activeCell="D21" sqref="D21"/>
    </sheetView>
  </sheetViews>
  <sheetFormatPr defaultRowHeight="15" x14ac:dyDescent="0.25"/>
  <cols>
    <col min="1" max="1" width="19" bestFit="1" customWidth="1"/>
    <col min="2" max="3" width="13.28515625" bestFit="1" customWidth="1"/>
    <col min="4" max="6" width="11.5703125" bestFit="1" customWidth="1"/>
    <col min="7" max="7" width="13.28515625" bestFit="1" customWidth="1"/>
  </cols>
  <sheetData>
    <row r="3" spans="1:7" x14ac:dyDescent="0.25">
      <c r="A3" s="92" t="s">
        <v>53</v>
      </c>
      <c r="B3" s="93" t="s">
        <v>54</v>
      </c>
      <c r="C3" s="93"/>
      <c r="D3" s="93"/>
      <c r="E3" s="93"/>
      <c r="F3" s="93"/>
      <c r="G3" s="92" t="s">
        <v>7</v>
      </c>
    </row>
    <row r="4" spans="1:7" x14ac:dyDescent="0.25">
      <c r="A4" s="92" t="s">
        <v>55</v>
      </c>
      <c r="B4" s="92" t="s">
        <v>56</v>
      </c>
      <c r="C4" s="92" t="s">
        <v>57</v>
      </c>
      <c r="D4" s="92" t="s">
        <v>58</v>
      </c>
      <c r="E4" s="92" t="s">
        <v>59</v>
      </c>
      <c r="F4" s="92" t="s">
        <v>28</v>
      </c>
      <c r="G4" s="92"/>
    </row>
    <row r="5" spans="1:7" x14ac:dyDescent="0.25">
      <c r="A5" s="94" t="s">
        <v>60</v>
      </c>
      <c r="B5" s="95">
        <v>4666929.1153041869</v>
      </c>
      <c r="C5" s="95">
        <v>1911696.0700140982</v>
      </c>
      <c r="D5" s="95">
        <v>201960.52636744757</v>
      </c>
      <c r="E5" s="95">
        <v>169900.12480912069</v>
      </c>
      <c r="F5" s="95">
        <v>239619.44386034174</v>
      </c>
      <c r="G5" s="95">
        <f t="shared" ref="G5:G6" si="0">SUM(B5:F5)</f>
        <v>7190105.2803551955</v>
      </c>
    </row>
    <row r="6" spans="1:7" x14ac:dyDescent="0.25">
      <c r="A6" s="94" t="s">
        <v>61</v>
      </c>
      <c r="B6" s="95">
        <v>1174760.3176025236</v>
      </c>
      <c r="C6" s="95">
        <v>481212.51188596193</v>
      </c>
      <c r="D6" s="95">
        <v>50837.54354026253</v>
      </c>
      <c r="E6" s="95">
        <v>42767.292935080659</v>
      </c>
      <c r="F6" s="95">
        <v>60317.053680976562</v>
      </c>
      <c r="G6" s="95">
        <f t="shared" si="0"/>
        <v>1809894.7196448054</v>
      </c>
    </row>
    <row r="7" spans="1:7" x14ac:dyDescent="0.25">
      <c r="A7" s="96" t="s">
        <v>62</v>
      </c>
      <c r="B7" s="95">
        <v>5841689.4329067105</v>
      </c>
      <c r="C7" s="95">
        <v>2392908.5819000602</v>
      </c>
      <c r="D7" s="95">
        <v>252798.0699077101</v>
      </c>
      <c r="E7" s="95">
        <v>212667.41774420135</v>
      </c>
      <c r="F7" s="95">
        <v>299936.4975413183</v>
      </c>
      <c r="G7" s="97">
        <f>SUM(B7:F7)</f>
        <v>9000000</v>
      </c>
    </row>
    <row r="8" spans="1:7" x14ac:dyDescent="0.25">
      <c r="A8" s="96" t="s">
        <v>63</v>
      </c>
      <c r="B8" s="98">
        <f>B7/$G$7</f>
        <v>0.64907660365630115</v>
      </c>
      <c r="C8" s="98">
        <f t="shared" ref="C8:F8" si="1">C7/$G$7</f>
        <v>0.26587873132222889</v>
      </c>
      <c r="D8" s="98">
        <f t="shared" si="1"/>
        <v>2.8088674434190011E-2</v>
      </c>
      <c r="E8" s="98">
        <f t="shared" si="1"/>
        <v>2.362971308268904E-2</v>
      </c>
      <c r="F8" s="98">
        <f t="shared" si="1"/>
        <v>3.3326277504590919E-2</v>
      </c>
      <c r="G8" s="99">
        <f>SUM(B8:F8)</f>
        <v>1</v>
      </c>
    </row>
  </sheetData>
  <mergeCells count="1">
    <mergeCell ref="B3:F3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AC57"/>
  <sheetViews>
    <sheetView tabSelected="1" zoomScale="80" zoomScaleNormal="80" workbookViewId="0">
      <pane xSplit="2" ySplit="4" topLeftCell="E30" activePane="bottomRight" state="frozen"/>
      <selection pane="topRight" activeCell="C1" sqref="C1"/>
      <selection pane="bottomLeft" activeCell="A4" sqref="A4"/>
      <selection pane="bottomRight" activeCell="A32" sqref="A32"/>
    </sheetView>
  </sheetViews>
  <sheetFormatPr defaultRowHeight="15.75" x14ac:dyDescent="0.25"/>
  <cols>
    <col min="1" max="1" width="4" style="1" customWidth="1"/>
    <col min="2" max="2" width="28.5703125" style="2" customWidth="1"/>
    <col min="3" max="3" width="12.140625" style="3" hidden="1" customWidth="1"/>
    <col min="4" max="4" width="11.140625" style="1" hidden="1" customWidth="1"/>
    <col min="5" max="5" width="13" style="1" customWidth="1"/>
    <col min="6" max="6" width="11.140625" style="1" hidden="1" customWidth="1"/>
    <col min="7" max="7" width="11.42578125" style="4" hidden="1" customWidth="1"/>
    <col min="8" max="8" width="8.5703125" style="4" hidden="1" customWidth="1"/>
    <col min="9" max="9" width="7.85546875" style="1" customWidth="1"/>
    <col min="10" max="10" width="7.7109375" style="1" customWidth="1"/>
    <col min="11" max="12" width="9.28515625" style="1" bestFit="1" customWidth="1"/>
    <col min="13" max="13" width="8.7109375" style="1" customWidth="1"/>
    <col min="14" max="14" width="9.28515625" style="1" bestFit="1" customWidth="1"/>
    <col min="15" max="15" width="7.7109375" style="1" customWidth="1"/>
    <col min="16" max="16" width="9.28515625" style="1" bestFit="1" customWidth="1"/>
    <col min="17" max="17" width="7.28515625" style="1" customWidth="1"/>
    <col min="18" max="19" width="9.28515625" style="1" bestFit="1" customWidth="1"/>
    <col min="20" max="23" width="9.140625" style="1"/>
    <col min="24" max="24" width="9.28515625" style="1" bestFit="1" customWidth="1"/>
    <col min="25" max="25" width="8.85546875" style="1" customWidth="1"/>
    <col min="26" max="26" width="10.28515625" style="5" customWidth="1"/>
    <col min="27" max="27" width="9.85546875" style="5" hidden="1" customWidth="1"/>
    <col min="28" max="28" width="12" style="6" hidden="1" customWidth="1"/>
    <col min="29" max="29" width="14.7109375" style="6" hidden="1" customWidth="1"/>
  </cols>
  <sheetData>
    <row r="1" spans="1:29" x14ac:dyDescent="0.25">
      <c r="A1" s="2" t="s">
        <v>65</v>
      </c>
    </row>
    <row r="2" spans="1:29" ht="16.5" thickBot="1" x14ac:dyDescent="0.3"/>
    <row r="3" spans="1:29" s="21" customFormat="1" ht="15" customHeight="1" x14ac:dyDescent="0.25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13" t="s">
        <v>6</v>
      </c>
      <c r="H3" s="14" t="s">
        <v>7</v>
      </c>
      <c r="I3" s="15" t="s">
        <v>69</v>
      </c>
      <c r="J3" s="16"/>
      <c r="K3" s="16"/>
      <c r="L3" s="16"/>
      <c r="M3" s="16"/>
      <c r="N3" s="16"/>
      <c r="O3" s="16"/>
      <c r="P3" s="16"/>
      <c r="Q3" s="17" t="s">
        <v>70</v>
      </c>
      <c r="R3" s="17"/>
      <c r="S3" s="17"/>
      <c r="T3" s="17"/>
      <c r="U3" s="17"/>
      <c r="V3" s="17"/>
      <c r="W3" s="17"/>
      <c r="X3" s="17"/>
      <c r="Y3" s="17"/>
      <c r="Z3" s="18" t="s">
        <v>10</v>
      </c>
      <c r="AA3" s="19" t="s">
        <v>11</v>
      </c>
      <c r="AB3" s="19" t="s">
        <v>12</v>
      </c>
      <c r="AC3" s="20" t="s">
        <v>13</v>
      </c>
    </row>
    <row r="4" spans="1:29" s="21" customFormat="1" ht="48" thickBot="1" x14ac:dyDescent="0.3">
      <c r="A4" s="22"/>
      <c r="B4" s="23"/>
      <c r="C4" s="24"/>
      <c r="D4" s="25"/>
      <c r="E4" s="26"/>
      <c r="F4" s="27"/>
      <c r="G4" s="28"/>
      <c r="H4" s="29"/>
      <c r="I4" s="30" t="s">
        <v>14</v>
      </c>
      <c r="J4" s="31" t="s">
        <v>15</v>
      </c>
      <c r="K4" s="31" t="s">
        <v>16</v>
      </c>
      <c r="L4" s="31" t="s">
        <v>17</v>
      </c>
      <c r="M4" s="31" t="s">
        <v>18</v>
      </c>
      <c r="N4" s="31" t="s">
        <v>19</v>
      </c>
      <c r="O4" s="31" t="s">
        <v>20</v>
      </c>
      <c r="P4" s="31" t="s">
        <v>21</v>
      </c>
      <c r="Q4" s="31" t="s">
        <v>14</v>
      </c>
      <c r="R4" s="31" t="s">
        <v>22</v>
      </c>
      <c r="S4" s="31" t="s">
        <v>23</v>
      </c>
      <c r="T4" s="31" t="s">
        <v>24</v>
      </c>
      <c r="U4" s="31" t="s">
        <v>17</v>
      </c>
      <c r="V4" s="31" t="s">
        <v>25</v>
      </c>
      <c r="W4" s="31" t="s">
        <v>26</v>
      </c>
      <c r="X4" s="31" t="s">
        <v>27</v>
      </c>
      <c r="Y4" s="31" t="s">
        <v>28</v>
      </c>
      <c r="Z4" s="32"/>
      <c r="AA4" s="33"/>
      <c r="AB4" s="33"/>
      <c r="AC4" s="34"/>
    </row>
    <row r="5" spans="1:29" s="45" customFormat="1" ht="15" x14ac:dyDescent="0.25">
      <c r="A5" s="35">
        <v>1</v>
      </c>
      <c r="B5" s="100" t="s">
        <v>29</v>
      </c>
      <c r="C5" s="36">
        <v>100</v>
      </c>
      <c r="D5" s="36">
        <v>82</v>
      </c>
      <c r="E5" s="101">
        <f>SUM(I5:Y5)</f>
        <v>63</v>
      </c>
      <c r="F5" s="36">
        <f>D5-E5</f>
        <v>19</v>
      </c>
      <c r="G5" s="37">
        <v>37000</v>
      </c>
      <c r="H5" s="38">
        <f t="shared" ref="H5:H25" si="0">E5*G5</f>
        <v>2331000</v>
      </c>
      <c r="I5" s="39">
        <v>7</v>
      </c>
      <c r="J5" s="40">
        <v>5</v>
      </c>
      <c r="K5" s="40">
        <v>15</v>
      </c>
      <c r="L5" s="40">
        <v>3</v>
      </c>
      <c r="M5" s="40">
        <v>15</v>
      </c>
      <c r="N5" s="40"/>
      <c r="O5" s="40">
        <v>5</v>
      </c>
      <c r="P5" s="40">
        <v>5</v>
      </c>
      <c r="Q5" s="40"/>
      <c r="R5" s="40">
        <v>1</v>
      </c>
      <c r="S5" s="40">
        <v>5</v>
      </c>
      <c r="T5" s="40"/>
      <c r="U5" s="40"/>
      <c r="V5" s="40"/>
      <c r="W5" s="40"/>
      <c r="X5" s="40">
        <v>2</v>
      </c>
      <c r="Y5" s="40"/>
      <c r="Z5" s="41">
        <f>SUM(I5:Y5)</f>
        <v>63</v>
      </c>
      <c r="AA5" s="42">
        <f>G5*15%</f>
        <v>5550</v>
      </c>
      <c r="AB5" s="43">
        <f>AA5+G5</f>
        <v>42550</v>
      </c>
      <c r="AC5" s="44">
        <f>Z5*AB5</f>
        <v>2680650</v>
      </c>
    </row>
    <row r="6" spans="1:29" s="45" customFormat="1" ht="15" hidden="1" x14ac:dyDescent="0.25">
      <c r="A6" s="46">
        <v>2</v>
      </c>
      <c r="B6" s="47" t="s">
        <v>30</v>
      </c>
      <c r="C6" s="48"/>
      <c r="D6" s="48"/>
      <c r="E6" s="48"/>
      <c r="F6" s="48"/>
      <c r="G6" s="49">
        <v>45000</v>
      </c>
      <c r="H6" s="50">
        <f t="shared" si="0"/>
        <v>0</v>
      </c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3">
        <f t="shared" ref="Z6:Z28" si="1">SUM(I6:Y6)</f>
        <v>0</v>
      </c>
      <c r="AA6" s="54">
        <f t="shared" ref="AA6:AA28" si="2">G6*15%</f>
        <v>6750</v>
      </c>
      <c r="AB6" s="55">
        <f t="shared" ref="AB6:AB28" si="3">AA6+G6</f>
        <v>51750</v>
      </c>
      <c r="AC6" s="56">
        <f t="shared" ref="AC6:AC28" si="4">Z6*AB6</f>
        <v>0</v>
      </c>
    </row>
    <row r="7" spans="1:29" s="45" customFormat="1" ht="15" hidden="1" x14ac:dyDescent="0.25">
      <c r="A7" s="46">
        <v>3</v>
      </c>
      <c r="B7" s="47" t="s">
        <v>31</v>
      </c>
      <c r="C7" s="48">
        <v>3</v>
      </c>
      <c r="D7" s="48">
        <v>2</v>
      </c>
      <c r="E7" s="48">
        <f>SUM(I7:Y7)</f>
        <v>2</v>
      </c>
      <c r="F7" s="48"/>
      <c r="G7" s="49">
        <v>80000</v>
      </c>
      <c r="H7" s="50">
        <f t="shared" si="0"/>
        <v>160000</v>
      </c>
      <c r="I7" s="51"/>
      <c r="J7" s="52"/>
      <c r="K7" s="52"/>
      <c r="L7" s="52">
        <v>2</v>
      </c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3">
        <f t="shared" si="1"/>
        <v>2</v>
      </c>
      <c r="AA7" s="54">
        <f t="shared" si="2"/>
        <v>12000</v>
      </c>
      <c r="AB7" s="55">
        <f t="shared" si="3"/>
        <v>92000</v>
      </c>
      <c r="AC7" s="56">
        <f t="shared" si="4"/>
        <v>184000</v>
      </c>
    </row>
    <row r="8" spans="1:29" s="45" customFormat="1" ht="15" hidden="1" x14ac:dyDescent="0.25">
      <c r="A8" s="46">
        <v>4</v>
      </c>
      <c r="B8" s="47" t="s">
        <v>32</v>
      </c>
      <c r="C8" s="48">
        <v>3</v>
      </c>
      <c r="D8" s="48">
        <v>2</v>
      </c>
      <c r="E8" s="48">
        <f>SUM(I8:Y8)</f>
        <v>2</v>
      </c>
      <c r="F8" s="48"/>
      <c r="G8" s="49">
        <v>80000</v>
      </c>
      <c r="H8" s="50">
        <f t="shared" si="0"/>
        <v>160000</v>
      </c>
      <c r="I8" s="51"/>
      <c r="J8" s="52"/>
      <c r="K8" s="52"/>
      <c r="L8" s="52">
        <v>2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>
        <f t="shared" si="1"/>
        <v>2</v>
      </c>
      <c r="AA8" s="54">
        <f t="shared" si="2"/>
        <v>12000</v>
      </c>
      <c r="AB8" s="55">
        <f t="shared" si="3"/>
        <v>92000</v>
      </c>
      <c r="AC8" s="56">
        <f t="shared" si="4"/>
        <v>184000</v>
      </c>
    </row>
    <row r="9" spans="1:29" s="45" customFormat="1" ht="15" hidden="1" x14ac:dyDescent="0.25">
      <c r="A9" s="46">
        <v>5</v>
      </c>
      <c r="B9" s="47" t="s">
        <v>33</v>
      </c>
      <c r="C9" s="48"/>
      <c r="D9" s="48"/>
      <c r="E9" s="48"/>
      <c r="F9" s="48"/>
      <c r="G9" s="49">
        <v>52000</v>
      </c>
      <c r="H9" s="50">
        <f t="shared" si="0"/>
        <v>0</v>
      </c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3">
        <f t="shared" si="1"/>
        <v>0</v>
      </c>
      <c r="AA9" s="54">
        <f t="shared" si="2"/>
        <v>7800</v>
      </c>
      <c r="AB9" s="55">
        <f t="shared" si="3"/>
        <v>59800</v>
      </c>
      <c r="AC9" s="56">
        <f t="shared" si="4"/>
        <v>0</v>
      </c>
    </row>
    <row r="10" spans="1:29" s="45" customFormat="1" ht="15" hidden="1" x14ac:dyDescent="0.25">
      <c r="A10" s="46">
        <v>6</v>
      </c>
      <c r="B10" s="47" t="s">
        <v>34</v>
      </c>
      <c r="C10" s="48"/>
      <c r="D10" s="48"/>
      <c r="E10" s="48"/>
      <c r="F10" s="48"/>
      <c r="G10" s="49">
        <v>435000</v>
      </c>
      <c r="H10" s="50">
        <f t="shared" si="0"/>
        <v>0</v>
      </c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>
        <f t="shared" si="1"/>
        <v>0</v>
      </c>
      <c r="AA10" s="54">
        <f t="shared" si="2"/>
        <v>65250</v>
      </c>
      <c r="AB10" s="55">
        <f t="shared" si="3"/>
        <v>500250</v>
      </c>
      <c r="AC10" s="56">
        <f t="shared" si="4"/>
        <v>0</v>
      </c>
    </row>
    <row r="11" spans="1:29" s="45" customFormat="1" ht="15" x14ac:dyDescent="0.25">
      <c r="A11" s="46">
        <v>7</v>
      </c>
      <c r="B11" s="102" t="s">
        <v>35</v>
      </c>
      <c r="C11" s="48">
        <v>12</v>
      </c>
      <c r="D11" s="48">
        <v>8</v>
      </c>
      <c r="E11" s="103">
        <f>SUM(I11:Y11)</f>
        <v>8</v>
      </c>
      <c r="F11" s="48"/>
      <c r="G11" s="49">
        <v>330000</v>
      </c>
      <c r="H11" s="50">
        <f t="shared" si="0"/>
        <v>2640000</v>
      </c>
      <c r="I11" s="51"/>
      <c r="J11" s="52">
        <v>2</v>
      </c>
      <c r="K11" s="52"/>
      <c r="L11" s="52"/>
      <c r="M11" s="52">
        <v>2</v>
      </c>
      <c r="N11" s="52"/>
      <c r="O11" s="52"/>
      <c r="P11" s="52">
        <v>4</v>
      </c>
      <c r="Q11" s="52"/>
      <c r="R11" s="52"/>
      <c r="S11" s="52"/>
      <c r="T11" s="52"/>
      <c r="U11" s="52"/>
      <c r="V11" s="52"/>
      <c r="W11" s="52"/>
      <c r="X11" s="52"/>
      <c r="Y11" s="52"/>
      <c r="Z11" s="53">
        <f t="shared" si="1"/>
        <v>8</v>
      </c>
      <c r="AA11" s="54">
        <f t="shared" si="2"/>
        <v>49500</v>
      </c>
      <c r="AB11" s="55">
        <f t="shared" si="3"/>
        <v>379500</v>
      </c>
      <c r="AC11" s="56">
        <f t="shared" si="4"/>
        <v>3036000</v>
      </c>
    </row>
    <row r="12" spans="1:29" s="62" customFormat="1" ht="15" x14ac:dyDescent="0.25">
      <c r="A12" s="57">
        <v>8</v>
      </c>
      <c r="B12" s="102" t="s">
        <v>36</v>
      </c>
      <c r="C12" s="48">
        <v>6</v>
      </c>
      <c r="D12" s="48">
        <v>6</v>
      </c>
      <c r="E12" s="103">
        <v>5</v>
      </c>
      <c r="F12" s="48">
        <v>1</v>
      </c>
      <c r="G12" s="58">
        <v>290000</v>
      </c>
      <c r="H12" s="59">
        <f t="shared" si="0"/>
        <v>1450000</v>
      </c>
      <c r="I12" s="60"/>
      <c r="J12" s="61"/>
      <c r="K12" s="61"/>
      <c r="L12" s="61"/>
      <c r="M12" s="61"/>
      <c r="N12" s="61"/>
      <c r="O12" s="61"/>
      <c r="P12" s="61"/>
      <c r="Q12" s="61"/>
      <c r="R12" s="61">
        <v>6</v>
      </c>
      <c r="S12" s="61"/>
      <c r="T12" s="61"/>
      <c r="U12" s="61"/>
      <c r="V12" s="61"/>
      <c r="W12" s="61"/>
      <c r="X12" s="61"/>
      <c r="Y12" s="61"/>
      <c r="Z12" s="53">
        <f t="shared" si="1"/>
        <v>6</v>
      </c>
      <c r="AA12" s="54">
        <f t="shared" si="2"/>
        <v>43500</v>
      </c>
      <c r="AB12" s="55">
        <f t="shared" si="3"/>
        <v>333500</v>
      </c>
      <c r="AC12" s="56">
        <f t="shared" si="4"/>
        <v>2001000</v>
      </c>
    </row>
    <row r="13" spans="1:29" s="45" customFormat="1" ht="15" hidden="1" x14ac:dyDescent="0.25">
      <c r="A13" s="46">
        <v>9</v>
      </c>
      <c r="B13" s="47" t="s">
        <v>37</v>
      </c>
      <c r="C13" s="48">
        <v>1</v>
      </c>
      <c r="D13" s="48">
        <v>1</v>
      </c>
      <c r="E13" s="48">
        <f>SUM(I13:Y13)</f>
        <v>1</v>
      </c>
      <c r="F13" s="48"/>
      <c r="G13" s="49">
        <v>300000</v>
      </c>
      <c r="H13" s="50">
        <f t="shared" si="0"/>
        <v>300000</v>
      </c>
      <c r="I13" s="51"/>
      <c r="J13" s="52"/>
      <c r="K13" s="52"/>
      <c r="L13" s="52"/>
      <c r="M13" s="52"/>
      <c r="N13" s="52">
        <v>1</v>
      </c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>
        <f t="shared" si="1"/>
        <v>1</v>
      </c>
      <c r="AA13" s="54">
        <f t="shared" si="2"/>
        <v>45000</v>
      </c>
      <c r="AB13" s="55">
        <f t="shared" si="3"/>
        <v>345000</v>
      </c>
      <c r="AC13" s="56">
        <f t="shared" si="4"/>
        <v>345000</v>
      </c>
    </row>
    <row r="14" spans="1:29" s="45" customFormat="1" ht="15" hidden="1" x14ac:dyDescent="0.25">
      <c r="A14" s="46">
        <v>10</v>
      </c>
      <c r="B14" s="47" t="s">
        <v>38</v>
      </c>
      <c r="C14" s="48"/>
      <c r="D14" s="48"/>
      <c r="E14" s="48"/>
      <c r="F14" s="48"/>
      <c r="G14" s="49">
        <v>450000</v>
      </c>
      <c r="H14" s="50">
        <f t="shared" si="0"/>
        <v>0</v>
      </c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3">
        <f t="shared" si="1"/>
        <v>0</v>
      </c>
      <c r="AA14" s="54">
        <f t="shared" si="2"/>
        <v>67500</v>
      </c>
      <c r="AB14" s="55">
        <f t="shared" si="3"/>
        <v>517500</v>
      </c>
      <c r="AC14" s="56">
        <f t="shared" si="4"/>
        <v>0</v>
      </c>
    </row>
    <row r="15" spans="1:29" s="45" customFormat="1" ht="15" x14ac:dyDescent="0.25">
      <c r="A15" s="46">
        <v>11</v>
      </c>
      <c r="B15" s="102" t="s">
        <v>39</v>
      </c>
      <c r="C15" s="48">
        <v>3</v>
      </c>
      <c r="D15" s="48">
        <v>3</v>
      </c>
      <c r="E15" s="103">
        <f>SUM(I15:Y15)</f>
        <v>3</v>
      </c>
      <c r="F15" s="48"/>
      <c r="G15" s="49">
        <v>320000</v>
      </c>
      <c r="H15" s="50">
        <f t="shared" si="0"/>
        <v>960000</v>
      </c>
      <c r="I15" s="51"/>
      <c r="J15" s="52"/>
      <c r="K15" s="52"/>
      <c r="L15" s="52"/>
      <c r="M15" s="52">
        <v>3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3">
        <f t="shared" si="1"/>
        <v>3</v>
      </c>
      <c r="AA15" s="54">
        <f t="shared" si="2"/>
        <v>48000</v>
      </c>
      <c r="AB15" s="55">
        <f t="shared" si="3"/>
        <v>368000</v>
      </c>
      <c r="AC15" s="56">
        <f t="shared" si="4"/>
        <v>1104000</v>
      </c>
    </row>
    <row r="16" spans="1:29" s="62" customFormat="1" ht="15" x14ac:dyDescent="0.25">
      <c r="A16" s="57">
        <v>12</v>
      </c>
      <c r="B16" s="102" t="s">
        <v>40</v>
      </c>
      <c r="C16" s="48">
        <v>38</v>
      </c>
      <c r="D16" s="48">
        <v>12</v>
      </c>
      <c r="E16" s="103">
        <f>SUM(I16:Y16)</f>
        <v>12</v>
      </c>
      <c r="F16" s="48"/>
      <c r="G16" s="58">
        <v>10000</v>
      </c>
      <c r="H16" s="59">
        <f t="shared" si="0"/>
        <v>120000</v>
      </c>
      <c r="I16" s="60"/>
      <c r="J16" s="61">
        <v>2</v>
      </c>
      <c r="K16" s="61"/>
      <c r="L16" s="61"/>
      <c r="M16" s="61">
        <v>4</v>
      </c>
      <c r="N16" s="61"/>
      <c r="O16" s="61"/>
      <c r="P16" s="61"/>
      <c r="Q16" s="61"/>
      <c r="R16" s="61"/>
      <c r="S16" s="61">
        <v>3</v>
      </c>
      <c r="T16" s="61"/>
      <c r="U16" s="61"/>
      <c r="V16" s="61"/>
      <c r="W16" s="61"/>
      <c r="X16" s="61">
        <v>3</v>
      </c>
      <c r="Y16" s="61"/>
      <c r="Z16" s="53">
        <f t="shared" si="1"/>
        <v>12</v>
      </c>
      <c r="AA16" s="54">
        <f t="shared" si="2"/>
        <v>1500</v>
      </c>
      <c r="AB16" s="55">
        <f t="shared" si="3"/>
        <v>11500</v>
      </c>
      <c r="AC16" s="56">
        <f t="shared" si="4"/>
        <v>138000</v>
      </c>
    </row>
    <row r="17" spans="1:29" s="45" customFormat="1" ht="15" x14ac:dyDescent="0.25">
      <c r="A17" s="46">
        <v>13</v>
      </c>
      <c r="B17" s="102" t="s">
        <v>41</v>
      </c>
      <c r="C17" s="48">
        <v>21</v>
      </c>
      <c r="D17" s="48">
        <v>18</v>
      </c>
      <c r="E17" s="103">
        <f>SUM(I17:Y17)</f>
        <v>18</v>
      </c>
      <c r="F17" s="48"/>
      <c r="G17" s="49">
        <v>10000</v>
      </c>
      <c r="H17" s="50">
        <f t="shared" si="0"/>
        <v>180000</v>
      </c>
      <c r="I17" s="51"/>
      <c r="J17" s="52"/>
      <c r="K17" s="52"/>
      <c r="L17" s="52"/>
      <c r="M17" s="52">
        <v>7</v>
      </c>
      <c r="N17" s="52"/>
      <c r="O17" s="52"/>
      <c r="P17" s="52"/>
      <c r="Q17" s="52"/>
      <c r="R17" s="52"/>
      <c r="S17" s="52">
        <v>6</v>
      </c>
      <c r="T17" s="52"/>
      <c r="U17" s="52"/>
      <c r="V17" s="52"/>
      <c r="W17" s="52"/>
      <c r="X17" s="52">
        <v>5</v>
      </c>
      <c r="Y17" s="52"/>
      <c r="Z17" s="53">
        <f t="shared" si="1"/>
        <v>18</v>
      </c>
      <c r="AA17" s="54">
        <f t="shared" si="2"/>
        <v>1500</v>
      </c>
      <c r="AB17" s="55">
        <f t="shared" si="3"/>
        <v>11500</v>
      </c>
      <c r="AC17" s="56">
        <f t="shared" si="4"/>
        <v>207000</v>
      </c>
    </row>
    <row r="18" spans="1:29" s="45" customFormat="1" ht="15" hidden="1" x14ac:dyDescent="0.25">
      <c r="A18" s="46">
        <v>14</v>
      </c>
      <c r="B18" s="47" t="s">
        <v>42</v>
      </c>
      <c r="C18" s="48">
        <v>2</v>
      </c>
      <c r="D18" s="48">
        <v>2</v>
      </c>
      <c r="E18" s="48">
        <f>SUM(I18:Y18)</f>
        <v>2</v>
      </c>
      <c r="F18" s="48"/>
      <c r="G18" s="49">
        <v>100000</v>
      </c>
      <c r="H18" s="50">
        <f t="shared" si="0"/>
        <v>200000</v>
      </c>
      <c r="I18" s="51"/>
      <c r="J18" s="52"/>
      <c r="K18" s="52"/>
      <c r="L18" s="52"/>
      <c r="M18" s="52">
        <v>1</v>
      </c>
      <c r="N18" s="52"/>
      <c r="O18" s="52"/>
      <c r="P18" s="52"/>
      <c r="Q18" s="52"/>
      <c r="R18" s="52"/>
      <c r="S18" s="52">
        <v>1</v>
      </c>
      <c r="T18" s="52"/>
      <c r="U18" s="52"/>
      <c r="V18" s="52"/>
      <c r="W18" s="52"/>
      <c r="X18" s="52"/>
      <c r="Y18" s="52"/>
      <c r="Z18" s="53">
        <f t="shared" si="1"/>
        <v>2</v>
      </c>
      <c r="AA18" s="54">
        <f t="shared" si="2"/>
        <v>15000</v>
      </c>
      <c r="AB18" s="55">
        <f t="shared" si="3"/>
        <v>115000</v>
      </c>
      <c r="AC18" s="56">
        <f t="shared" si="4"/>
        <v>230000</v>
      </c>
    </row>
    <row r="19" spans="1:29" s="45" customFormat="1" ht="15" hidden="1" x14ac:dyDescent="0.25">
      <c r="A19" s="46">
        <v>15</v>
      </c>
      <c r="B19" s="47" t="s">
        <v>43</v>
      </c>
      <c r="C19" s="48">
        <v>2</v>
      </c>
      <c r="D19" s="48"/>
      <c r="E19" s="48"/>
      <c r="F19" s="48"/>
      <c r="G19" s="49"/>
      <c r="H19" s="50">
        <f t="shared" si="0"/>
        <v>0</v>
      </c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3">
        <f t="shared" si="1"/>
        <v>0</v>
      </c>
      <c r="AA19" s="54">
        <f t="shared" si="2"/>
        <v>0</v>
      </c>
      <c r="AB19" s="55">
        <f t="shared" si="3"/>
        <v>0</v>
      </c>
      <c r="AC19" s="56">
        <f t="shared" si="4"/>
        <v>0</v>
      </c>
    </row>
    <row r="20" spans="1:29" s="45" customFormat="1" ht="15" hidden="1" x14ac:dyDescent="0.25">
      <c r="A20" s="46">
        <v>16</v>
      </c>
      <c r="B20" s="47" t="s">
        <v>44</v>
      </c>
      <c r="C20" s="48">
        <v>10</v>
      </c>
      <c r="D20" s="48">
        <v>5</v>
      </c>
      <c r="E20" s="48">
        <f t="shared" ref="E20:E25" si="5">SUM(I20:Y20)</f>
        <v>5</v>
      </c>
      <c r="F20" s="48"/>
      <c r="G20" s="49">
        <v>20000</v>
      </c>
      <c r="H20" s="50">
        <f t="shared" si="0"/>
        <v>100000</v>
      </c>
      <c r="I20" s="51"/>
      <c r="J20" s="52"/>
      <c r="K20" s="52"/>
      <c r="L20" s="52"/>
      <c r="M20" s="52">
        <v>2</v>
      </c>
      <c r="N20" s="52"/>
      <c r="O20" s="52">
        <v>3</v>
      </c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3">
        <f t="shared" si="1"/>
        <v>5</v>
      </c>
      <c r="AA20" s="54">
        <f t="shared" si="2"/>
        <v>3000</v>
      </c>
      <c r="AB20" s="55">
        <f t="shared" si="3"/>
        <v>23000</v>
      </c>
      <c r="AC20" s="56">
        <f t="shared" si="4"/>
        <v>115000</v>
      </c>
    </row>
    <row r="21" spans="1:29" s="62" customFormat="1" ht="15" hidden="1" x14ac:dyDescent="0.25">
      <c r="A21" s="46">
        <v>17</v>
      </c>
      <c r="B21" s="47" t="s">
        <v>45</v>
      </c>
      <c r="C21" s="48">
        <v>8</v>
      </c>
      <c r="D21" s="48">
        <v>5</v>
      </c>
      <c r="E21" s="48">
        <f t="shared" si="5"/>
        <v>6</v>
      </c>
      <c r="F21" s="48"/>
      <c r="G21" s="49">
        <v>30000</v>
      </c>
      <c r="H21" s="50">
        <f t="shared" si="0"/>
        <v>180000</v>
      </c>
      <c r="I21" s="51">
        <v>1</v>
      </c>
      <c r="J21" s="52"/>
      <c r="K21" s="52">
        <v>1</v>
      </c>
      <c r="L21" s="52">
        <v>1</v>
      </c>
      <c r="M21" s="52">
        <v>1</v>
      </c>
      <c r="N21" s="52">
        <v>1</v>
      </c>
      <c r="O21" s="52"/>
      <c r="P21" s="52">
        <v>1</v>
      </c>
      <c r="Q21" s="52"/>
      <c r="R21" s="52"/>
      <c r="S21" s="52"/>
      <c r="T21" s="52"/>
      <c r="U21" s="52"/>
      <c r="V21" s="52"/>
      <c r="W21" s="52"/>
      <c r="X21" s="52"/>
      <c r="Y21" s="52"/>
      <c r="Z21" s="53">
        <f t="shared" si="1"/>
        <v>6</v>
      </c>
      <c r="AA21" s="54">
        <f t="shared" si="2"/>
        <v>4500</v>
      </c>
      <c r="AB21" s="55">
        <f t="shared" si="3"/>
        <v>34500</v>
      </c>
      <c r="AC21" s="56">
        <f t="shared" si="4"/>
        <v>207000</v>
      </c>
    </row>
    <row r="22" spans="1:29" s="45" customFormat="1" ht="15" hidden="1" x14ac:dyDescent="0.25">
      <c r="A22" s="46">
        <v>18</v>
      </c>
      <c r="B22" s="47" t="s">
        <v>46</v>
      </c>
      <c r="C22" s="48">
        <v>6</v>
      </c>
      <c r="D22" s="48">
        <v>5</v>
      </c>
      <c r="E22" s="48">
        <f t="shared" si="5"/>
        <v>4</v>
      </c>
      <c r="F22" s="48">
        <f>D22-E22</f>
        <v>1</v>
      </c>
      <c r="G22" s="49">
        <v>25000</v>
      </c>
      <c r="H22" s="50">
        <f t="shared" si="0"/>
        <v>100000</v>
      </c>
      <c r="I22" s="51">
        <v>1</v>
      </c>
      <c r="J22" s="52"/>
      <c r="K22" s="52"/>
      <c r="L22" s="52">
        <v>1</v>
      </c>
      <c r="M22" s="52"/>
      <c r="N22" s="52"/>
      <c r="O22" s="52"/>
      <c r="P22" s="52">
        <v>1</v>
      </c>
      <c r="Q22" s="52"/>
      <c r="R22" s="52"/>
      <c r="S22" s="52"/>
      <c r="T22" s="52"/>
      <c r="U22" s="52"/>
      <c r="V22" s="52"/>
      <c r="W22" s="52"/>
      <c r="X22" s="52">
        <v>1</v>
      </c>
      <c r="Y22" s="52"/>
      <c r="Z22" s="53">
        <f t="shared" si="1"/>
        <v>4</v>
      </c>
      <c r="AA22" s="54">
        <f t="shared" si="2"/>
        <v>3750</v>
      </c>
      <c r="AB22" s="55">
        <f t="shared" si="3"/>
        <v>28750</v>
      </c>
      <c r="AC22" s="56">
        <f t="shared" si="4"/>
        <v>115000</v>
      </c>
    </row>
    <row r="23" spans="1:29" s="45" customFormat="1" ht="15" x14ac:dyDescent="0.25">
      <c r="A23" s="46">
        <v>19</v>
      </c>
      <c r="B23" s="102" t="s">
        <v>47</v>
      </c>
      <c r="C23" s="48">
        <v>61</v>
      </c>
      <c r="D23" s="48">
        <v>20</v>
      </c>
      <c r="E23" s="103">
        <f t="shared" si="5"/>
        <v>20</v>
      </c>
      <c r="F23" s="48"/>
      <c r="G23" s="49">
        <v>3500</v>
      </c>
      <c r="H23" s="50">
        <f t="shared" si="0"/>
        <v>70000</v>
      </c>
      <c r="I23" s="51"/>
      <c r="J23" s="52"/>
      <c r="K23" s="52">
        <v>10</v>
      </c>
      <c r="L23" s="52"/>
      <c r="M23" s="52"/>
      <c r="N23" s="52"/>
      <c r="O23" s="52">
        <v>10</v>
      </c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3">
        <f t="shared" si="1"/>
        <v>20</v>
      </c>
      <c r="AA23" s="54">
        <f t="shared" si="2"/>
        <v>525</v>
      </c>
      <c r="AB23" s="55">
        <f t="shared" si="3"/>
        <v>4025</v>
      </c>
      <c r="AC23" s="56">
        <f t="shared" si="4"/>
        <v>80500</v>
      </c>
    </row>
    <row r="24" spans="1:29" s="45" customFormat="1" ht="15" x14ac:dyDescent="0.25">
      <c r="A24" s="46">
        <v>20</v>
      </c>
      <c r="B24" s="102" t="s">
        <v>48</v>
      </c>
      <c r="C24" s="48">
        <v>66</v>
      </c>
      <c r="D24" s="48">
        <v>20</v>
      </c>
      <c r="E24" s="103">
        <f t="shared" si="5"/>
        <v>20</v>
      </c>
      <c r="F24" s="48"/>
      <c r="G24" s="49">
        <v>1750</v>
      </c>
      <c r="H24" s="50">
        <f t="shared" si="0"/>
        <v>35000</v>
      </c>
      <c r="I24" s="51"/>
      <c r="J24" s="52"/>
      <c r="K24" s="52">
        <v>8</v>
      </c>
      <c r="L24" s="52"/>
      <c r="M24" s="52"/>
      <c r="N24" s="52"/>
      <c r="O24" s="52">
        <v>7</v>
      </c>
      <c r="P24" s="52">
        <v>5</v>
      </c>
      <c r="Q24" s="52"/>
      <c r="R24" s="52"/>
      <c r="S24" s="52"/>
      <c r="T24" s="52"/>
      <c r="U24" s="52"/>
      <c r="V24" s="52"/>
      <c r="W24" s="52"/>
      <c r="X24" s="52"/>
      <c r="Y24" s="52"/>
      <c r="Z24" s="53">
        <f t="shared" si="1"/>
        <v>20</v>
      </c>
      <c r="AA24" s="54">
        <f t="shared" si="2"/>
        <v>262.5</v>
      </c>
      <c r="AB24" s="55">
        <f t="shared" si="3"/>
        <v>2012.5</v>
      </c>
      <c r="AC24" s="56">
        <f t="shared" si="4"/>
        <v>40250</v>
      </c>
    </row>
    <row r="25" spans="1:29" s="45" customFormat="1" ht="15" hidden="1" x14ac:dyDescent="0.25">
      <c r="A25" s="46">
        <v>21</v>
      </c>
      <c r="B25" s="47" t="s">
        <v>49</v>
      </c>
      <c r="C25" s="48">
        <v>2</v>
      </c>
      <c r="D25" s="48">
        <v>1</v>
      </c>
      <c r="E25" s="48">
        <f t="shared" si="5"/>
        <v>1</v>
      </c>
      <c r="F25" s="48"/>
      <c r="G25" s="49">
        <v>15000</v>
      </c>
      <c r="H25" s="50">
        <f t="shared" si="0"/>
        <v>15000</v>
      </c>
      <c r="I25" s="51"/>
      <c r="J25" s="52"/>
      <c r="K25" s="52"/>
      <c r="L25" s="52"/>
      <c r="M25" s="52"/>
      <c r="N25" s="52"/>
      <c r="O25" s="52"/>
      <c r="P25" s="52">
        <v>1</v>
      </c>
      <c r="Q25" s="52"/>
      <c r="R25" s="52"/>
      <c r="S25" s="52"/>
      <c r="T25" s="52"/>
      <c r="U25" s="52"/>
      <c r="V25" s="52"/>
      <c r="W25" s="52"/>
      <c r="X25" s="52"/>
      <c r="Y25" s="52"/>
      <c r="Z25" s="53">
        <f t="shared" si="1"/>
        <v>1</v>
      </c>
      <c r="AA25" s="54">
        <f t="shared" si="2"/>
        <v>2250</v>
      </c>
      <c r="AB25" s="55">
        <f t="shared" si="3"/>
        <v>17250</v>
      </c>
      <c r="AC25" s="56">
        <f t="shared" si="4"/>
        <v>17250</v>
      </c>
    </row>
    <row r="26" spans="1:29" s="21" customFormat="1" ht="18" hidden="1" customHeight="1" x14ac:dyDescent="0.25">
      <c r="A26" s="106" t="s">
        <v>50</v>
      </c>
      <c r="B26" s="107"/>
      <c r="C26" s="107"/>
      <c r="D26" s="107"/>
      <c r="E26" s="107"/>
      <c r="F26" s="107"/>
      <c r="G26" s="107"/>
      <c r="H26" s="63">
        <f>SUM(H5:H25)</f>
        <v>9001000</v>
      </c>
      <c r="I26" s="104" t="s">
        <v>51</v>
      </c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64">
        <f>SUM(AC5:AC25)</f>
        <v>10684650</v>
      </c>
    </row>
    <row r="27" spans="1:29" s="45" customFormat="1" ht="15" x14ac:dyDescent="0.25">
      <c r="A27" s="65"/>
      <c r="B27" s="66"/>
      <c r="C27" s="67"/>
      <c r="D27" s="67"/>
      <c r="E27" s="67"/>
      <c r="F27" s="67"/>
      <c r="G27" s="68"/>
      <c r="H27" s="69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2"/>
      <c r="AA27" s="73"/>
      <c r="AB27" s="74"/>
      <c r="AC27" s="75"/>
    </row>
    <row r="28" spans="1:29" s="45" customFormat="1" thickBot="1" x14ac:dyDescent="0.3">
      <c r="A28" s="76">
        <v>22</v>
      </c>
      <c r="B28" s="77" t="s">
        <v>52</v>
      </c>
      <c r="C28" s="78">
        <v>205</v>
      </c>
      <c r="D28" s="78">
        <v>200</v>
      </c>
      <c r="E28" s="78">
        <v>130</v>
      </c>
      <c r="F28" s="78">
        <f>D28-E28</f>
        <v>70</v>
      </c>
      <c r="G28" s="79">
        <v>10000</v>
      </c>
      <c r="H28" s="80">
        <f>E28*G28</f>
        <v>1300000</v>
      </c>
      <c r="I28" s="81"/>
      <c r="J28" s="82"/>
      <c r="K28" s="82"/>
      <c r="L28" s="82">
        <v>50</v>
      </c>
      <c r="M28" s="82">
        <v>25</v>
      </c>
      <c r="N28" s="83"/>
      <c r="O28" s="84"/>
      <c r="P28" s="82">
        <v>50</v>
      </c>
      <c r="Q28" s="83"/>
      <c r="R28" s="83"/>
      <c r="S28" s="83"/>
      <c r="T28" s="83"/>
      <c r="U28" s="82"/>
      <c r="V28" s="82"/>
      <c r="W28" s="83"/>
      <c r="X28" s="83">
        <v>5</v>
      </c>
      <c r="Y28" s="83"/>
      <c r="Z28" s="85">
        <f t="shared" si="1"/>
        <v>130</v>
      </c>
      <c r="AA28" s="86">
        <f t="shared" si="2"/>
        <v>1500</v>
      </c>
      <c r="AB28" s="87">
        <f t="shared" si="3"/>
        <v>11500</v>
      </c>
      <c r="AC28" s="88">
        <f t="shared" si="4"/>
        <v>1495000</v>
      </c>
    </row>
    <row r="29" spans="1:29" ht="6" customHeight="1" thickBot="1" x14ac:dyDescent="0.3"/>
    <row r="30" spans="1:29" s="91" customFormat="1" ht="27" customHeight="1" thickBot="1" x14ac:dyDescent="0.3">
      <c r="A30" s="108"/>
      <c r="B30" s="109"/>
      <c r="C30" s="109"/>
      <c r="D30" s="109"/>
      <c r="E30" s="109"/>
      <c r="F30" s="109"/>
      <c r="G30" s="109"/>
      <c r="H30" s="89">
        <f>H26+H28</f>
        <v>10301000</v>
      </c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90">
        <f>AC26+AC28</f>
        <v>12179650</v>
      </c>
    </row>
    <row r="32" spans="1:29" ht="18.75" x14ac:dyDescent="0.25">
      <c r="A32" s="124" t="s">
        <v>64</v>
      </c>
    </row>
    <row r="33" spans="1:27" ht="16.5" thickBot="1" x14ac:dyDescent="0.3"/>
    <row r="34" spans="1:27" x14ac:dyDescent="0.25">
      <c r="A34" s="7" t="s">
        <v>0</v>
      </c>
      <c r="B34" s="8" t="s">
        <v>1</v>
      </c>
      <c r="C34" s="9" t="s">
        <v>2</v>
      </c>
      <c r="D34" s="10" t="s">
        <v>3</v>
      </c>
      <c r="E34" s="11" t="s">
        <v>67</v>
      </c>
      <c r="F34" s="14" t="s">
        <v>7</v>
      </c>
      <c r="G34" s="111" t="s">
        <v>8</v>
      </c>
      <c r="I34" s="110" t="s">
        <v>69</v>
      </c>
      <c r="J34" s="110"/>
      <c r="K34" s="110"/>
      <c r="L34" s="110"/>
      <c r="M34" s="110"/>
      <c r="N34" s="110"/>
      <c r="O34" s="110"/>
      <c r="P34" s="15"/>
      <c r="Q34" s="17" t="s">
        <v>70</v>
      </c>
      <c r="R34" s="17"/>
      <c r="S34" s="17"/>
      <c r="T34" s="17"/>
      <c r="U34" s="17"/>
      <c r="V34" s="17"/>
      <c r="W34" s="17"/>
      <c r="X34" s="17"/>
      <c r="Y34" s="17"/>
      <c r="Z34" s="115" t="s">
        <v>66</v>
      </c>
      <c r="AA34"/>
    </row>
    <row r="35" spans="1:27" ht="48" thickBot="1" x14ac:dyDescent="0.3">
      <c r="A35" s="22"/>
      <c r="B35" s="23"/>
      <c r="C35" s="24"/>
      <c r="D35" s="25"/>
      <c r="E35" s="26"/>
      <c r="F35" s="29"/>
      <c r="G35" s="30" t="s">
        <v>14</v>
      </c>
      <c r="I35" s="30" t="s">
        <v>14</v>
      </c>
      <c r="J35" s="31" t="s">
        <v>15</v>
      </c>
      <c r="K35" s="31" t="s">
        <v>16</v>
      </c>
      <c r="L35" s="31" t="s">
        <v>17</v>
      </c>
      <c r="M35" s="31" t="s">
        <v>18</v>
      </c>
      <c r="N35" s="31" t="s">
        <v>19</v>
      </c>
      <c r="O35" s="31" t="s">
        <v>20</v>
      </c>
      <c r="P35" s="31" t="s">
        <v>21</v>
      </c>
      <c r="Q35" s="31" t="s">
        <v>14</v>
      </c>
      <c r="R35" s="31" t="s">
        <v>22</v>
      </c>
      <c r="S35" s="31" t="s">
        <v>23</v>
      </c>
      <c r="T35" s="31" t="s">
        <v>24</v>
      </c>
      <c r="U35" s="31" t="s">
        <v>17</v>
      </c>
      <c r="V35" s="31" t="s">
        <v>25</v>
      </c>
      <c r="W35" s="31" t="s">
        <v>26</v>
      </c>
      <c r="X35" s="31" t="s">
        <v>27</v>
      </c>
      <c r="Y35" s="31" t="s">
        <v>28</v>
      </c>
      <c r="Z35" s="116"/>
      <c r="AA35"/>
    </row>
    <row r="36" spans="1:27" x14ac:dyDescent="0.25">
      <c r="A36" s="35">
        <v>1</v>
      </c>
      <c r="B36" s="100" t="s">
        <v>29</v>
      </c>
      <c r="C36" s="36">
        <v>100</v>
      </c>
      <c r="D36" s="36">
        <v>82</v>
      </c>
      <c r="E36" s="101">
        <v>63</v>
      </c>
      <c r="F36" s="38">
        <v>2331000</v>
      </c>
      <c r="G36" s="39">
        <v>7</v>
      </c>
      <c r="I36" s="113">
        <f>7*120%</f>
        <v>8.4</v>
      </c>
      <c r="J36" s="37">
        <f>5*120%</f>
        <v>6</v>
      </c>
      <c r="K36" s="37">
        <f>15*120%</f>
        <v>18</v>
      </c>
      <c r="L36" s="37">
        <f>3*120%</f>
        <v>3.5999999999999996</v>
      </c>
      <c r="M36" s="37">
        <f>15*120%</f>
        <v>18</v>
      </c>
      <c r="N36" s="114">
        <v>2</v>
      </c>
      <c r="O36" s="37">
        <f>5*120%</f>
        <v>6</v>
      </c>
      <c r="P36" s="37">
        <f>5*120%</f>
        <v>6</v>
      </c>
      <c r="Q36" s="117">
        <v>1</v>
      </c>
      <c r="R36" s="37">
        <f>1*120%</f>
        <v>1.2</v>
      </c>
      <c r="S36" s="37">
        <f>5*120%</f>
        <v>6</v>
      </c>
      <c r="T36" s="37">
        <v>1</v>
      </c>
      <c r="U36" s="114">
        <v>1</v>
      </c>
      <c r="V36" s="117">
        <v>1</v>
      </c>
      <c r="W36" s="114">
        <v>2</v>
      </c>
      <c r="X36" s="49">
        <f>2*120%</f>
        <v>2.4</v>
      </c>
      <c r="Y36" s="112">
        <v>1</v>
      </c>
      <c r="Z36" s="37">
        <f>SUBTOTAL(9,I36:Y36)</f>
        <v>84.600000000000009</v>
      </c>
      <c r="AA36"/>
    </row>
    <row r="37" spans="1:27" x14ac:dyDescent="0.25">
      <c r="A37" s="46">
        <v>2</v>
      </c>
      <c r="B37" s="102" t="s">
        <v>35</v>
      </c>
      <c r="C37" s="48">
        <v>12</v>
      </c>
      <c r="D37" s="48">
        <v>8</v>
      </c>
      <c r="E37" s="103">
        <v>8</v>
      </c>
      <c r="F37" s="50">
        <v>2640000</v>
      </c>
      <c r="G37" s="51"/>
      <c r="I37" s="51"/>
      <c r="J37" s="49">
        <f>2*120%</f>
        <v>2.4</v>
      </c>
      <c r="K37" s="49"/>
      <c r="L37" s="49"/>
      <c r="M37" s="49">
        <f>2*120%</f>
        <v>2.4</v>
      </c>
      <c r="N37" s="49"/>
      <c r="O37" s="49"/>
      <c r="P37" s="58">
        <f>4*120%</f>
        <v>4.8</v>
      </c>
      <c r="Q37" s="49"/>
      <c r="R37" s="49"/>
      <c r="S37" s="49"/>
      <c r="T37" s="49"/>
      <c r="U37" s="49"/>
      <c r="V37" s="49"/>
      <c r="W37" s="49"/>
      <c r="X37" s="49"/>
      <c r="Y37" s="52"/>
      <c r="Z37" s="37">
        <f t="shared" ref="Z37:Z43" si="6">SUBTOTAL(9,I37:Y37)</f>
        <v>9.6</v>
      </c>
      <c r="AA37"/>
    </row>
    <row r="38" spans="1:27" x14ac:dyDescent="0.25">
      <c r="A38" s="57">
        <v>3</v>
      </c>
      <c r="B38" s="102" t="s">
        <v>36</v>
      </c>
      <c r="C38" s="48">
        <v>6</v>
      </c>
      <c r="D38" s="48">
        <v>6</v>
      </c>
      <c r="E38" s="103">
        <v>5</v>
      </c>
      <c r="F38" s="59">
        <v>1450000</v>
      </c>
      <c r="G38" s="60"/>
      <c r="I38" s="60"/>
      <c r="J38" s="58"/>
      <c r="K38" s="58"/>
      <c r="L38" s="58"/>
      <c r="M38" s="58"/>
      <c r="N38" s="58"/>
      <c r="O38" s="58"/>
      <c r="P38" s="58"/>
      <c r="Q38" s="58"/>
      <c r="R38" s="58">
        <f>6*120%</f>
        <v>7.1999999999999993</v>
      </c>
      <c r="S38" s="58"/>
      <c r="T38" s="58"/>
      <c r="U38" s="58"/>
      <c r="V38" s="58"/>
      <c r="W38" s="58"/>
      <c r="X38" s="58"/>
      <c r="Y38" s="61"/>
      <c r="Z38" s="37">
        <f t="shared" si="6"/>
        <v>7.1999999999999993</v>
      </c>
      <c r="AA38"/>
    </row>
    <row r="39" spans="1:27" x14ac:dyDescent="0.25">
      <c r="A39" s="46">
        <v>4</v>
      </c>
      <c r="B39" s="102" t="s">
        <v>39</v>
      </c>
      <c r="C39" s="48">
        <v>3</v>
      </c>
      <c r="D39" s="48">
        <v>3</v>
      </c>
      <c r="E39" s="103">
        <v>3</v>
      </c>
      <c r="F39" s="50">
        <v>960000</v>
      </c>
      <c r="G39" s="51"/>
      <c r="I39" s="51"/>
      <c r="J39" s="49"/>
      <c r="K39" s="49"/>
      <c r="L39" s="49"/>
      <c r="M39" s="37">
        <f>3*120%</f>
        <v>3.5999999999999996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52"/>
      <c r="Z39" s="37">
        <f t="shared" si="6"/>
        <v>3.5999999999999996</v>
      </c>
      <c r="AA39"/>
    </row>
    <row r="40" spans="1:27" x14ac:dyDescent="0.25">
      <c r="A40" s="57">
        <v>5</v>
      </c>
      <c r="B40" s="102" t="s">
        <v>40</v>
      </c>
      <c r="C40" s="48">
        <v>38</v>
      </c>
      <c r="D40" s="48">
        <v>12</v>
      </c>
      <c r="E40" s="103">
        <v>12</v>
      </c>
      <c r="F40" s="59">
        <v>120000</v>
      </c>
      <c r="G40" s="60"/>
      <c r="I40" s="60"/>
      <c r="J40" s="49">
        <f>2*120%</f>
        <v>2.4</v>
      </c>
      <c r="K40" s="58"/>
      <c r="L40" s="58"/>
      <c r="M40" s="58">
        <f>4*120%</f>
        <v>4.8</v>
      </c>
      <c r="N40" s="58"/>
      <c r="O40" s="58"/>
      <c r="P40" s="58"/>
      <c r="Q40" s="58"/>
      <c r="R40" s="58"/>
      <c r="S40" s="37">
        <f>3*120%</f>
        <v>3.5999999999999996</v>
      </c>
      <c r="T40" s="58"/>
      <c r="U40" s="58"/>
      <c r="V40" s="58"/>
      <c r="W40" s="58"/>
      <c r="X40" s="37">
        <f>3*120%</f>
        <v>3.5999999999999996</v>
      </c>
      <c r="Y40" s="61"/>
      <c r="Z40" s="37">
        <f t="shared" si="6"/>
        <v>14.399999999999999</v>
      </c>
      <c r="AA40"/>
    </row>
    <row r="41" spans="1:27" x14ac:dyDescent="0.25">
      <c r="A41" s="46">
        <v>6</v>
      </c>
      <c r="B41" s="102" t="s">
        <v>41</v>
      </c>
      <c r="C41" s="48">
        <v>21</v>
      </c>
      <c r="D41" s="48">
        <v>18</v>
      </c>
      <c r="E41" s="103">
        <v>18</v>
      </c>
      <c r="F41" s="50">
        <v>180000</v>
      </c>
      <c r="G41" s="51"/>
      <c r="I41" s="51"/>
      <c r="J41" s="49"/>
      <c r="K41" s="49"/>
      <c r="L41" s="49"/>
      <c r="M41" s="49">
        <f>7*120%</f>
        <v>8.4</v>
      </c>
      <c r="N41" s="49"/>
      <c r="O41" s="49"/>
      <c r="P41" s="49"/>
      <c r="Q41" s="49"/>
      <c r="R41" s="49"/>
      <c r="S41" s="58">
        <f>6*120%</f>
        <v>7.1999999999999993</v>
      </c>
      <c r="T41" s="49"/>
      <c r="U41" s="49"/>
      <c r="V41" s="49"/>
      <c r="W41" s="49"/>
      <c r="X41" s="37">
        <f>5*120%</f>
        <v>6</v>
      </c>
      <c r="Y41" s="52"/>
      <c r="Z41" s="37">
        <f t="shared" si="6"/>
        <v>21.6</v>
      </c>
      <c r="AA41"/>
    </row>
    <row r="42" spans="1:27" x14ac:dyDescent="0.25">
      <c r="A42" s="46">
        <v>7</v>
      </c>
      <c r="B42" s="102" t="s">
        <v>47</v>
      </c>
      <c r="C42" s="48">
        <v>61</v>
      </c>
      <c r="D42" s="48">
        <v>20</v>
      </c>
      <c r="E42" s="103">
        <v>20</v>
      </c>
      <c r="F42" s="50">
        <v>70000</v>
      </c>
      <c r="G42" s="51"/>
      <c r="I42" s="51"/>
      <c r="J42" s="49"/>
      <c r="K42" s="49">
        <f>10*120%</f>
        <v>12</v>
      </c>
      <c r="L42" s="49"/>
      <c r="M42" s="49"/>
      <c r="N42" s="49"/>
      <c r="O42" s="49">
        <f>10*120%</f>
        <v>12</v>
      </c>
      <c r="P42" s="49"/>
      <c r="Q42" s="49"/>
      <c r="R42" s="49"/>
      <c r="S42" s="49"/>
      <c r="T42" s="49"/>
      <c r="U42" s="49"/>
      <c r="V42" s="49"/>
      <c r="W42" s="49"/>
      <c r="X42" s="49"/>
      <c r="Y42" s="52"/>
      <c r="Z42" s="37">
        <f t="shared" si="6"/>
        <v>24</v>
      </c>
      <c r="AA42"/>
    </row>
    <row r="43" spans="1:27" x14ac:dyDescent="0.25">
      <c r="A43" s="46">
        <v>8</v>
      </c>
      <c r="B43" s="102" t="s">
        <v>48</v>
      </c>
      <c r="C43" s="48">
        <v>66</v>
      </c>
      <c r="D43" s="48">
        <v>20</v>
      </c>
      <c r="E43" s="103">
        <v>20</v>
      </c>
      <c r="F43" s="50">
        <v>35000</v>
      </c>
      <c r="G43" s="51"/>
      <c r="I43" s="51"/>
      <c r="J43" s="49"/>
      <c r="K43" s="49">
        <f>8*120%</f>
        <v>9.6</v>
      </c>
      <c r="L43" s="49"/>
      <c r="M43" s="49"/>
      <c r="N43" s="49"/>
      <c r="O43" s="49">
        <f>7*120%</f>
        <v>8.4</v>
      </c>
      <c r="P43" s="49">
        <v>5</v>
      </c>
      <c r="Q43" s="49"/>
      <c r="R43" s="49"/>
      <c r="S43" s="49"/>
      <c r="T43" s="49"/>
      <c r="U43" s="49"/>
      <c r="V43" s="49"/>
      <c r="W43" s="49"/>
      <c r="X43" s="49"/>
      <c r="Y43" s="52"/>
      <c r="Z43" s="37">
        <f t="shared" si="6"/>
        <v>23</v>
      </c>
      <c r="AA43"/>
    </row>
    <row r="44" spans="1:27" x14ac:dyDescent="0.25">
      <c r="I44" s="4"/>
      <c r="Z44" s="1"/>
      <c r="AA44"/>
    </row>
    <row r="45" spans="1:27" x14ac:dyDescent="0.25">
      <c r="I45" s="4"/>
      <c r="N45" s="118"/>
      <c r="O45" s="2" t="s">
        <v>68</v>
      </c>
      <c r="Z45" s="1"/>
      <c r="AA45"/>
    </row>
    <row r="46" spans="1:27" x14ac:dyDescent="0.25">
      <c r="I46" s="4"/>
      <c r="Z46" s="1"/>
      <c r="AA46"/>
    </row>
    <row r="47" spans="1:27" ht="16.5" thickBot="1" x14ac:dyDescent="0.3">
      <c r="I47" s="4"/>
      <c r="Z47" s="1"/>
      <c r="AA47"/>
    </row>
    <row r="48" spans="1:27" x14ac:dyDescent="0.25">
      <c r="A48" s="7" t="s">
        <v>0</v>
      </c>
      <c r="B48" s="8" t="s">
        <v>1</v>
      </c>
      <c r="E48" s="11" t="s">
        <v>67</v>
      </c>
      <c r="I48" s="110" t="s">
        <v>69</v>
      </c>
      <c r="J48" s="110"/>
      <c r="K48" s="110"/>
      <c r="L48" s="110"/>
      <c r="M48" s="110"/>
      <c r="N48" s="110"/>
      <c r="O48" s="110"/>
      <c r="P48" s="15"/>
      <c r="Q48" s="17" t="s">
        <v>70</v>
      </c>
      <c r="R48" s="17"/>
      <c r="S48" s="17"/>
      <c r="T48" s="17"/>
      <c r="U48" s="17"/>
      <c r="V48" s="17"/>
      <c r="W48" s="17"/>
      <c r="X48" s="17"/>
      <c r="Y48" s="17"/>
      <c r="Z48" s="115" t="s">
        <v>66</v>
      </c>
      <c r="AA48"/>
    </row>
    <row r="49" spans="1:27" ht="48" thickBot="1" x14ac:dyDescent="0.3">
      <c r="A49" s="22"/>
      <c r="B49" s="23"/>
      <c r="E49" s="26"/>
      <c r="I49" s="30" t="s">
        <v>14</v>
      </c>
      <c r="J49" s="31" t="s">
        <v>15</v>
      </c>
      <c r="K49" s="31" t="s">
        <v>16</v>
      </c>
      <c r="L49" s="31" t="s">
        <v>17</v>
      </c>
      <c r="M49" s="31" t="s">
        <v>18</v>
      </c>
      <c r="N49" s="31" t="s">
        <v>19</v>
      </c>
      <c r="O49" s="31" t="s">
        <v>20</v>
      </c>
      <c r="P49" s="31" t="s">
        <v>21</v>
      </c>
      <c r="Q49" s="31" t="s">
        <v>14</v>
      </c>
      <c r="R49" s="31" t="s">
        <v>22</v>
      </c>
      <c r="S49" s="31" t="s">
        <v>23</v>
      </c>
      <c r="T49" s="31" t="s">
        <v>24</v>
      </c>
      <c r="U49" s="31" t="s">
        <v>17</v>
      </c>
      <c r="V49" s="31" t="s">
        <v>25</v>
      </c>
      <c r="W49" s="31" t="s">
        <v>26</v>
      </c>
      <c r="X49" s="31" t="s">
        <v>27</v>
      </c>
      <c r="Y49" s="31" t="s">
        <v>28</v>
      </c>
      <c r="Z49" s="116"/>
      <c r="AA49"/>
    </row>
    <row r="50" spans="1:27" x14ac:dyDescent="0.25">
      <c r="A50" s="35">
        <v>1</v>
      </c>
      <c r="B50" s="100" t="s">
        <v>29</v>
      </c>
      <c r="E50" s="101">
        <v>63</v>
      </c>
      <c r="I50" s="119">
        <f>I36/$Z$36</f>
        <v>9.9290780141843962E-2</v>
      </c>
      <c r="J50" s="119">
        <f>J36/$Z$36</f>
        <v>7.0921985815602828E-2</v>
      </c>
      <c r="K50" s="119">
        <f>K36/$Z$36</f>
        <v>0.21276595744680848</v>
      </c>
      <c r="L50" s="119">
        <f>L36/$Z$36</f>
        <v>4.2553191489361694E-2</v>
      </c>
      <c r="M50" s="119">
        <f>M36/$Z$36</f>
        <v>0.21276595744680848</v>
      </c>
      <c r="N50" s="119">
        <f>N36/$Z$36</f>
        <v>2.3640661938534275E-2</v>
      </c>
      <c r="O50" s="119">
        <f>O36/$Z$36</f>
        <v>7.0921985815602828E-2</v>
      </c>
      <c r="P50" s="119">
        <f>P36/$Z$36</f>
        <v>7.0921985815602828E-2</v>
      </c>
      <c r="Q50" s="119">
        <f>Q36/$Z$36</f>
        <v>1.1820330969267137E-2</v>
      </c>
      <c r="R50" s="119">
        <f>R36/$Z$36</f>
        <v>1.4184397163120565E-2</v>
      </c>
      <c r="S50" s="119">
        <f>S36/$Z$36</f>
        <v>7.0921985815602828E-2</v>
      </c>
      <c r="T50" s="119">
        <f>T36/$Z$36</f>
        <v>1.1820330969267137E-2</v>
      </c>
      <c r="U50" s="119">
        <f>U36/$Z$36</f>
        <v>1.1820330969267137E-2</v>
      </c>
      <c r="V50" s="119">
        <f>V36/$Z$36</f>
        <v>1.1820330969267137E-2</v>
      </c>
      <c r="W50" s="119">
        <f>W36/$Z$36</f>
        <v>2.3640661938534275E-2</v>
      </c>
      <c r="X50" s="119">
        <f>X36/$Z$36</f>
        <v>2.8368794326241131E-2</v>
      </c>
      <c r="Y50" s="119">
        <f>Y36/$Z$36</f>
        <v>1.1820330969267137E-2</v>
      </c>
      <c r="Z50" s="122">
        <f>SUBTOTAL(9,I50:Y50)</f>
        <v>1</v>
      </c>
      <c r="AA50"/>
    </row>
    <row r="51" spans="1:27" x14ac:dyDescent="0.25">
      <c r="A51" s="46">
        <v>2</v>
      </c>
      <c r="B51" s="102" t="s">
        <v>35</v>
      </c>
      <c r="E51" s="103">
        <v>8</v>
      </c>
      <c r="I51" s="51"/>
      <c r="J51" s="120">
        <f>J37/$Z$37</f>
        <v>0.25</v>
      </c>
      <c r="K51" s="49"/>
      <c r="L51" s="49"/>
      <c r="M51" s="120">
        <f>M37/$Z$37</f>
        <v>0.25</v>
      </c>
      <c r="N51" s="49"/>
      <c r="O51" s="49"/>
      <c r="P51" s="120">
        <f>P37/$Z$37</f>
        <v>0.5</v>
      </c>
      <c r="Q51" s="49"/>
      <c r="R51" s="49"/>
      <c r="S51" s="49"/>
      <c r="T51" s="49"/>
      <c r="U51" s="49"/>
      <c r="V51" s="49"/>
      <c r="W51" s="49"/>
      <c r="X51" s="49"/>
      <c r="Y51" s="52"/>
      <c r="Z51" s="122">
        <f t="shared" ref="Z51:Z57" si="7">SUBTOTAL(9,I51:Y51)</f>
        <v>1</v>
      </c>
      <c r="AA51"/>
    </row>
    <row r="52" spans="1:27" x14ac:dyDescent="0.25">
      <c r="A52" s="57">
        <v>3</v>
      </c>
      <c r="B52" s="102" t="s">
        <v>36</v>
      </c>
      <c r="E52" s="103">
        <v>5</v>
      </c>
      <c r="I52" s="60"/>
      <c r="J52" s="58"/>
      <c r="K52" s="58"/>
      <c r="L52" s="58"/>
      <c r="M52" s="58"/>
      <c r="N52" s="58"/>
      <c r="O52" s="58"/>
      <c r="P52" s="58"/>
      <c r="Q52" s="58"/>
      <c r="R52" s="121">
        <f>R38/Z38</f>
        <v>1</v>
      </c>
      <c r="S52" s="58"/>
      <c r="T52" s="58"/>
      <c r="U52" s="58"/>
      <c r="V52" s="58"/>
      <c r="W52" s="58"/>
      <c r="X52" s="58"/>
      <c r="Y52" s="61"/>
      <c r="Z52" s="122">
        <f t="shared" si="7"/>
        <v>1</v>
      </c>
      <c r="AA52"/>
    </row>
    <row r="53" spans="1:27" x14ac:dyDescent="0.25">
      <c r="A53" s="46">
        <v>4</v>
      </c>
      <c r="B53" s="102" t="s">
        <v>39</v>
      </c>
      <c r="E53" s="103">
        <v>3</v>
      </c>
      <c r="I53" s="51"/>
      <c r="J53" s="49"/>
      <c r="K53" s="49"/>
      <c r="L53" s="49"/>
      <c r="M53" s="123">
        <f>M39/Z39</f>
        <v>1</v>
      </c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52"/>
      <c r="Z53" s="122">
        <f t="shared" si="7"/>
        <v>1</v>
      </c>
      <c r="AA53"/>
    </row>
    <row r="54" spans="1:27" x14ac:dyDescent="0.25">
      <c r="A54" s="57">
        <v>5</v>
      </c>
      <c r="B54" s="102" t="s">
        <v>40</v>
      </c>
      <c r="E54" s="103">
        <v>12</v>
      </c>
      <c r="I54" s="60"/>
      <c r="J54" s="120">
        <f>J40/$Z$40</f>
        <v>0.16666666666666669</v>
      </c>
      <c r="K54" s="58"/>
      <c r="L54" s="58"/>
      <c r="M54" s="120">
        <f>M40/$Z$40</f>
        <v>0.33333333333333337</v>
      </c>
      <c r="N54" s="58"/>
      <c r="O54" s="58"/>
      <c r="P54" s="58"/>
      <c r="Q54" s="58"/>
      <c r="R54" s="58"/>
      <c r="S54" s="120">
        <f>S40/$Z$40</f>
        <v>0.25</v>
      </c>
      <c r="T54" s="58"/>
      <c r="U54" s="58"/>
      <c r="V54" s="58"/>
      <c r="W54" s="58"/>
      <c r="X54" s="120">
        <f>X40/$Z$40</f>
        <v>0.25</v>
      </c>
      <c r="Y54" s="61"/>
      <c r="Z54" s="122">
        <f t="shared" si="7"/>
        <v>1</v>
      </c>
      <c r="AA54"/>
    </row>
    <row r="55" spans="1:27" x14ac:dyDescent="0.25">
      <c r="A55" s="46">
        <v>6</v>
      </c>
      <c r="B55" s="102" t="s">
        <v>41</v>
      </c>
      <c r="E55" s="103">
        <v>18</v>
      </c>
      <c r="I55" s="51"/>
      <c r="J55" s="49"/>
      <c r="K55" s="49"/>
      <c r="L55" s="49"/>
      <c r="M55" s="120">
        <f>M41/$Z$41</f>
        <v>0.3888888888888889</v>
      </c>
      <c r="N55" s="49"/>
      <c r="O55" s="49"/>
      <c r="P55" s="49"/>
      <c r="Q55" s="49"/>
      <c r="R55" s="49"/>
      <c r="S55" s="120">
        <f>S41/$Z$41</f>
        <v>0.33333333333333326</v>
      </c>
      <c r="T55" s="49"/>
      <c r="U55" s="49"/>
      <c r="V55" s="49"/>
      <c r="W55" s="49"/>
      <c r="X55" s="120">
        <f>X41/$Z$41</f>
        <v>0.27777777777777773</v>
      </c>
      <c r="Y55" s="52"/>
      <c r="Z55" s="122">
        <f t="shared" si="7"/>
        <v>0.99999999999999978</v>
      </c>
      <c r="AA55"/>
    </row>
    <row r="56" spans="1:27" x14ac:dyDescent="0.25">
      <c r="A56" s="46">
        <v>7</v>
      </c>
      <c r="B56" s="102" t="s">
        <v>47</v>
      </c>
      <c r="E56" s="103">
        <v>20</v>
      </c>
      <c r="I56" s="51"/>
      <c r="J56" s="49"/>
      <c r="K56" s="120">
        <f>K42/$Z$42</f>
        <v>0.5</v>
      </c>
      <c r="L56" s="49"/>
      <c r="M56" s="49"/>
      <c r="N56" s="49"/>
      <c r="O56" s="120">
        <f>O42/$Z$42</f>
        <v>0.5</v>
      </c>
      <c r="P56" s="49"/>
      <c r="Q56" s="49"/>
      <c r="R56" s="49"/>
      <c r="S56" s="49"/>
      <c r="T56" s="49"/>
      <c r="U56" s="49"/>
      <c r="V56" s="49"/>
      <c r="W56" s="49"/>
      <c r="X56" s="49"/>
      <c r="Y56" s="52"/>
      <c r="Z56" s="122">
        <f t="shared" si="7"/>
        <v>1</v>
      </c>
      <c r="AA56"/>
    </row>
    <row r="57" spans="1:27" x14ac:dyDescent="0.25">
      <c r="A57" s="46">
        <v>8</v>
      </c>
      <c r="B57" s="102" t="s">
        <v>48</v>
      </c>
      <c r="E57" s="103">
        <v>20</v>
      </c>
      <c r="I57" s="51"/>
      <c r="J57" s="49"/>
      <c r="K57" s="120">
        <f>K43/$Z$43</f>
        <v>0.41739130434782606</v>
      </c>
      <c r="L57" s="49"/>
      <c r="M57" s="49"/>
      <c r="N57" s="49"/>
      <c r="O57" s="120">
        <f>O43/$Z$43</f>
        <v>0.36521739130434783</v>
      </c>
      <c r="P57" s="120">
        <f>P43/$Z$43</f>
        <v>0.21739130434782608</v>
      </c>
      <c r="Q57" s="49"/>
      <c r="R57" s="49"/>
      <c r="S57" s="49"/>
      <c r="T57" s="49"/>
      <c r="U57" s="49"/>
      <c r="V57" s="49"/>
      <c r="W57" s="49"/>
      <c r="X57" s="49"/>
      <c r="Y57" s="52"/>
      <c r="Z57" s="122">
        <f t="shared" si="7"/>
        <v>0.99999999999999989</v>
      </c>
      <c r="AA57"/>
    </row>
  </sheetData>
  <autoFilter ref="A4:AC26">
    <filterColumn colId="1">
      <colorFilter dxfId="0"/>
    </filterColumn>
  </autoFilter>
  <mergeCells count="29">
    <mergeCell ref="I34:P34"/>
    <mergeCell ref="I48:P48"/>
    <mergeCell ref="Q48:Y48"/>
    <mergeCell ref="Z48:Z49"/>
    <mergeCell ref="E48:E49"/>
    <mergeCell ref="A48:A49"/>
    <mergeCell ref="B48:B49"/>
    <mergeCell ref="Q34:Y34"/>
    <mergeCell ref="Z34:Z35"/>
    <mergeCell ref="AB3:AB4"/>
    <mergeCell ref="AC3:AC4"/>
    <mergeCell ref="E34:E35"/>
    <mergeCell ref="A34:A35"/>
    <mergeCell ref="B34:B35"/>
    <mergeCell ref="C34:C35"/>
    <mergeCell ref="D34:D35"/>
    <mergeCell ref="F34:F35"/>
    <mergeCell ref="G3:G4"/>
    <mergeCell ref="H3:H4"/>
    <mergeCell ref="I3:P3"/>
    <mergeCell ref="Q3:Y3"/>
    <mergeCell ref="Z3:Z4"/>
    <mergeCell ref="AA3:AA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Quota</vt:lpstr>
      <vt:lpstr>prosentase per Unit</vt:lpstr>
      <vt:lpstr>Pembagian Quota Revisi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2021-08-26T04:34:22Z</dcterms:created>
  <dcterms:modified xsi:type="dcterms:W3CDTF">2021-08-26T06:23:31Z</dcterms:modified>
</cp:coreProperties>
</file>