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16815" windowHeight="7455" firstSheet="9" activeTab="10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APLOG" sheetId="16" r:id="rId12"/>
    <sheet name="Projek" sheetId="18" r:id="rId13"/>
    <sheet name="Rekap Outstanding" sheetId="17" r:id="rId14"/>
    <sheet name="Hutang Dimas" sheetId="24" r:id="rId15"/>
    <sheet name="DIMAS NEW" sheetId="20" state="hidden" r:id="rId16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nGen'!$A$1:$W$247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7" i="22" l="1"/>
  <c r="P247" i="22"/>
  <c r="O247" i="22"/>
  <c r="N247" i="22"/>
  <c r="R247" i="22" s="1"/>
  <c r="Q246" i="22"/>
  <c r="P246" i="22"/>
  <c r="O246" i="22"/>
  <c r="N246" i="22"/>
  <c r="R246" i="22" s="1"/>
  <c r="Q245" i="22"/>
  <c r="P245" i="22"/>
  <c r="O245" i="22"/>
  <c r="N245" i="22"/>
  <c r="R245" i="22" s="1"/>
  <c r="Q241" i="22"/>
  <c r="P241" i="22"/>
  <c r="O241" i="22"/>
  <c r="N241" i="22"/>
  <c r="R241" i="22" s="1"/>
  <c r="Q243" i="22"/>
  <c r="P243" i="22"/>
  <c r="O243" i="22"/>
  <c r="N243" i="22"/>
  <c r="R243" i="22" s="1"/>
  <c r="Q244" i="22"/>
  <c r="P244" i="22"/>
  <c r="O244" i="22"/>
  <c r="N244" i="22"/>
  <c r="R244" i="22" s="1"/>
  <c r="Q242" i="22"/>
  <c r="P242" i="22"/>
  <c r="O242" i="22"/>
  <c r="N242" i="22"/>
  <c r="R242" i="22" s="1"/>
  <c r="Q240" i="22" l="1"/>
  <c r="P240" i="22"/>
  <c r="O240" i="22"/>
  <c r="N240" i="22"/>
  <c r="R240" i="22" s="1"/>
  <c r="Q239" i="22"/>
  <c r="P239" i="22"/>
  <c r="O239" i="22"/>
  <c r="N239" i="22"/>
  <c r="R239" i="22" s="1"/>
  <c r="Q238" i="22"/>
  <c r="P238" i="22"/>
  <c r="O238" i="22"/>
  <c r="N238" i="22"/>
  <c r="R238" i="22" s="1"/>
  <c r="E444" i="17" l="1"/>
  <c r="M437" i="17"/>
  <c r="N233" i="22" l="1"/>
  <c r="Q192" i="22" l="1"/>
  <c r="P192" i="22"/>
  <c r="O192" i="22"/>
  <c r="N192" i="22"/>
  <c r="Q203" i="22"/>
  <c r="P203" i="22"/>
  <c r="O203" i="22"/>
  <c r="N203" i="22"/>
  <c r="N195" i="22"/>
  <c r="Q195" i="22"/>
  <c r="P195" i="22"/>
  <c r="O195" i="22"/>
  <c r="N194" i="22"/>
  <c r="Q194" i="22"/>
  <c r="P194" i="22"/>
  <c r="O194" i="22"/>
  <c r="N185" i="22"/>
  <c r="Q185" i="22"/>
  <c r="P185" i="22"/>
  <c r="O185" i="22"/>
  <c r="N177" i="22"/>
  <c r="Q177" i="22"/>
  <c r="P177" i="22"/>
  <c r="O177" i="22"/>
  <c r="Q184" i="22"/>
  <c r="P184" i="22"/>
  <c r="O184" i="22"/>
  <c r="N184" i="22"/>
  <c r="Q217" i="22"/>
  <c r="P217" i="22"/>
  <c r="O217" i="22"/>
  <c r="N217" i="22"/>
  <c r="Q196" i="22"/>
  <c r="P196" i="22"/>
  <c r="O196" i="22"/>
  <c r="N196" i="22"/>
  <c r="Q193" i="22"/>
  <c r="P193" i="22"/>
  <c r="O193" i="22"/>
  <c r="N193" i="22"/>
  <c r="Q237" i="22"/>
  <c r="P237" i="22"/>
  <c r="O237" i="22"/>
  <c r="N237" i="22"/>
  <c r="Q236" i="22"/>
  <c r="P236" i="22"/>
  <c r="O236" i="22"/>
  <c r="N236" i="22"/>
  <c r="N234" i="22"/>
  <c r="Q234" i="22"/>
  <c r="P234" i="22"/>
  <c r="O234" i="22"/>
  <c r="Q231" i="22"/>
  <c r="P231" i="22"/>
  <c r="O231" i="22"/>
  <c r="N231" i="22"/>
  <c r="N226" i="22"/>
  <c r="Q226" i="22"/>
  <c r="P226" i="22"/>
  <c r="O226" i="22"/>
  <c r="Q215" i="22"/>
  <c r="P215" i="22"/>
  <c r="O215" i="22"/>
  <c r="N215" i="22"/>
  <c r="N207" i="22"/>
  <c r="Q207" i="22"/>
  <c r="P207" i="22"/>
  <c r="O207" i="22"/>
  <c r="Q222" i="22"/>
  <c r="P222" i="22"/>
  <c r="O222" i="22"/>
  <c r="N222" i="22"/>
  <c r="Q205" i="22"/>
  <c r="P205" i="22"/>
  <c r="O205" i="22"/>
  <c r="N205" i="22"/>
  <c r="Q214" i="22"/>
  <c r="P214" i="22"/>
  <c r="O214" i="22"/>
  <c r="N214" i="22"/>
  <c r="Q201" i="22"/>
  <c r="P201" i="22"/>
  <c r="O201" i="22"/>
  <c r="N201" i="22"/>
  <c r="Q191" i="22"/>
  <c r="P191" i="22"/>
  <c r="O191" i="22"/>
  <c r="N191" i="22"/>
  <c r="Q213" i="22"/>
  <c r="P213" i="22"/>
  <c r="O213" i="22"/>
  <c r="N213" i="22"/>
  <c r="Q208" i="22"/>
  <c r="P208" i="22"/>
  <c r="O208" i="22"/>
  <c r="N208" i="22"/>
  <c r="Q189" i="22"/>
  <c r="P189" i="22"/>
  <c r="O189" i="22"/>
  <c r="N189" i="22"/>
  <c r="Q219" i="22"/>
  <c r="P219" i="22"/>
  <c r="O219" i="22"/>
  <c r="N219" i="22"/>
  <c r="Q206" i="22"/>
  <c r="P206" i="22"/>
  <c r="O206" i="22"/>
  <c r="N206" i="22"/>
  <c r="Q187" i="22"/>
  <c r="P187" i="22"/>
  <c r="O187" i="22"/>
  <c r="N187" i="22"/>
  <c r="Q212" i="22"/>
  <c r="P212" i="22"/>
  <c r="O212" i="22"/>
  <c r="N212" i="22"/>
  <c r="Q202" i="22"/>
  <c r="P202" i="22"/>
  <c r="O202" i="22"/>
  <c r="N202" i="22"/>
  <c r="Q186" i="22"/>
  <c r="P186" i="22"/>
  <c r="O186" i="22"/>
  <c r="N186" i="22"/>
  <c r="Q235" i="22"/>
  <c r="P235" i="22"/>
  <c r="O235" i="22"/>
  <c r="N235" i="22"/>
  <c r="Q210" i="22"/>
  <c r="P210" i="22"/>
  <c r="O210" i="22"/>
  <c r="N210" i="22"/>
  <c r="Q183" i="22"/>
  <c r="P183" i="22"/>
  <c r="O183" i="22"/>
  <c r="N183" i="22"/>
  <c r="Q181" i="22"/>
  <c r="P181" i="22"/>
  <c r="O181" i="22"/>
  <c r="N181" i="22"/>
  <c r="Q229" i="22"/>
  <c r="P229" i="22"/>
  <c r="O229" i="22"/>
  <c r="N229" i="22"/>
  <c r="Q198" i="22"/>
  <c r="P198" i="22"/>
  <c r="O198" i="22"/>
  <c r="N198" i="22"/>
  <c r="Q180" i="22"/>
  <c r="P180" i="22"/>
  <c r="O180" i="22"/>
  <c r="N180" i="22"/>
  <c r="N179" i="22"/>
  <c r="N178" i="22"/>
  <c r="Q179" i="22"/>
  <c r="P179" i="22"/>
  <c r="O179" i="22"/>
  <c r="Q178" i="22"/>
  <c r="P178" i="22"/>
  <c r="O178" i="22"/>
  <c r="Q209" i="22"/>
  <c r="P209" i="22"/>
  <c r="O209" i="22"/>
  <c r="N209" i="22"/>
  <c r="Q200" i="22"/>
  <c r="P200" i="22"/>
  <c r="O200" i="22"/>
  <c r="N200" i="22"/>
  <c r="Q176" i="22"/>
  <c r="P176" i="22"/>
  <c r="O176" i="22"/>
  <c r="N176" i="22"/>
  <c r="Q225" i="22"/>
  <c r="P225" i="22"/>
  <c r="O225" i="22"/>
  <c r="N225" i="22"/>
  <c r="Q211" i="22"/>
  <c r="P211" i="22"/>
  <c r="O211" i="22"/>
  <c r="N211" i="22"/>
  <c r="Q199" i="22"/>
  <c r="P199" i="22"/>
  <c r="O199" i="22"/>
  <c r="N199" i="22"/>
  <c r="Q175" i="22"/>
  <c r="P175" i="22"/>
  <c r="O175" i="22"/>
  <c r="N175" i="22"/>
  <c r="Q197" i="22"/>
  <c r="P197" i="22"/>
  <c r="O197" i="22"/>
  <c r="N197" i="22"/>
  <c r="N232" i="22"/>
  <c r="Q232" i="22"/>
  <c r="P232" i="22"/>
  <c r="O232" i="22"/>
  <c r="N230" i="22"/>
  <c r="Q230" i="22"/>
  <c r="P230" i="22"/>
  <c r="O230" i="22"/>
  <c r="N218" i="22"/>
  <c r="Q218" i="22"/>
  <c r="P218" i="22"/>
  <c r="O218" i="22"/>
  <c r="Q227" i="22"/>
  <c r="P227" i="22"/>
  <c r="O227" i="22"/>
  <c r="N227" i="22"/>
  <c r="Q224" i="22"/>
  <c r="P224" i="22"/>
  <c r="O224" i="22"/>
  <c r="N224" i="22"/>
  <c r="Q220" i="22"/>
  <c r="P220" i="22"/>
  <c r="O220" i="22"/>
  <c r="N220" i="22"/>
  <c r="Q216" i="22"/>
  <c r="P216" i="22"/>
  <c r="O216" i="22"/>
  <c r="N216" i="22"/>
  <c r="Q204" i="22"/>
  <c r="P204" i="22"/>
  <c r="O204" i="22"/>
  <c r="N204" i="22"/>
  <c r="N190" i="22"/>
  <c r="Q190" i="22"/>
  <c r="P190" i="22"/>
  <c r="O190" i="22"/>
  <c r="Q182" i="22"/>
  <c r="P182" i="22"/>
  <c r="O182" i="22"/>
  <c r="N182" i="22"/>
  <c r="N228" i="22"/>
  <c r="N223" i="22"/>
  <c r="N221" i="22"/>
  <c r="Q233" i="22"/>
  <c r="P233" i="22"/>
  <c r="O233" i="22"/>
  <c r="Q228" i="22"/>
  <c r="P228" i="22"/>
  <c r="O228" i="22"/>
  <c r="Q223" i="22"/>
  <c r="P223" i="22"/>
  <c r="O223" i="22"/>
  <c r="Q221" i="22"/>
  <c r="P221" i="22"/>
  <c r="O221" i="22"/>
  <c r="N188" i="22"/>
  <c r="Q188" i="22"/>
  <c r="P188" i="22"/>
  <c r="O188" i="22"/>
  <c r="R177" i="22" l="1"/>
  <c r="R194" i="22"/>
  <c r="R195" i="22"/>
  <c r="R203" i="22"/>
  <c r="R192" i="22"/>
  <c r="R223" i="22"/>
  <c r="R233" i="22"/>
  <c r="R221" i="22"/>
  <c r="R228" i="22"/>
  <c r="R190" i="22"/>
  <c r="R226" i="22"/>
  <c r="R234" i="22"/>
  <c r="R236" i="22"/>
  <c r="R237" i="22"/>
  <c r="R193" i="22"/>
  <c r="R196" i="22"/>
  <c r="R217" i="22"/>
  <c r="R184" i="22"/>
  <c r="R188" i="22"/>
  <c r="R182" i="22"/>
  <c r="R185" i="22"/>
  <c r="R179" i="22"/>
  <c r="R178" i="22"/>
  <c r="R207" i="22"/>
  <c r="R215" i="22"/>
  <c r="R230" i="22"/>
  <c r="R232" i="22"/>
  <c r="R197" i="22"/>
  <c r="R175" i="22"/>
  <c r="R199" i="22"/>
  <c r="R211" i="22"/>
  <c r="R225" i="22"/>
  <c r="R176" i="22"/>
  <c r="R200" i="22"/>
  <c r="R209" i="22"/>
  <c r="R180" i="22"/>
  <c r="R198" i="22"/>
  <c r="R229" i="22"/>
  <c r="R181" i="22"/>
  <c r="R183" i="22"/>
  <c r="R210" i="22"/>
  <c r="R235" i="22"/>
  <c r="R186" i="22"/>
  <c r="R202" i="22"/>
  <c r="R212" i="22"/>
  <c r="R187" i="22"/>
  <c r="R206" i="22"/>
  <c r="R219" i="22"/>
  <c r="R189" i="22"/>
  <c r="R208" i="22"/>
  <c r="R213" i="22"/>
  <c r="R191" i="22"/>
  <c r="R201" i="22"/>
  <c r="R214" i="22"/>
  <c r="R205" i="22"/>
  <c r="R222" i="22"/>
  <c r="R231" i="22"/>
  <c r="R218" i="22"/>
  <c r="R204" i="22"/>
  <c r="R216" i="22"/>
  <c r="R220" i="22"/>
  <c r="R224" i="22"/>
  <c r="R227" i="22"/>
  <c r="M225" i="17"/>
  <c r="Q12" i="24" l="1"/>
  <c r="P11" i="24"/>
  <c r="O11" i="24"/>
  <c r="N11" i="24"/>
  <c r="M11" i="24"/>
  <c r="Q11" i="24" s="1"/>
  <c r="P8" i="24" l="1"/>
  <c r="O8" i="24"/>
  <c r="N8" i="24"/>
  <c r="M8" i="24"/>
  <c r="Q8" i="24" s="1"/>
  <c r="P7" i="24"/>
  <c r="O7" i="24"/>
  <c r="N7" i="24"/>
  <c r="M7" i="24"/>
  <c r="Q7" i="24" s="1"/>
  <c r="P6" i="24"/>
  <c r="O6" i="24"/>
  <c r="N6" i="24"/>
  <c r="M6" i="24"/>
  <c r="Q6" i="24" s="1"/>
  <c r="E26" i="16"/>
  <c r="E25" i="16"/>
  <c r="E24" i="16"/>
  <c r="E27" i="16" s="1"/>
  <c r="Q156" i="22"/>
  <c r="M56" i="17" l="1"/>
  <c r="Q162" i="22" l="1"/>
  <c r="P162" i="22"/>
  <c r="O162" i="22"/>
  <c r="N162" i="22"/>
  <c r="P156" i="22"/>
  <c r="O156" i="22"/>
  <c r="N156" i="22"/>
  <c r="Q155" i="22"/>
  <c r="P155" i="22"/>
  <c r="O155" i="22"/>
  <c r="N155" i="22"/>
  <c r="N146" i="22"/>
  <c r="Q146" i="22"/>
  <c r="P146" i="22"/>
  <c r="O146" i="22"/>
  <c r="Q170" i="22"/>
  <c r="P170" i="22"/>
  <c r="O170" i="22"/>
  <c r="N170" i="22"/>
  <c r="Q151" i="22"/>
  <c r="P151" i="22"/>
  <c r="O151" i="22"/>
  <c r="N151" i="22"/>
  <c r="Q150" i="22"/>
  <c r="P150" i="22"/>
  <c r="O150" i="22"/>
  <c r="N150" i="22"/>
  <c r="Q145" i="22"/>
  <c r="P145" i="22"/>
  <c r="O145" i="22"/>
  <c r="N145" i="22"/>
  <c r="Q144" i="22"/>
  <c r="P144" i="22"/>
  <c r="O144" i="22"/>
  <c r="N144" i="22"/>
  <c r="Q172" i="22"/>
  <c r="P172" i="22"/>
  <c r="O172" i="22"/>
  <c r="N172" i="22"/>
  <c r="N163" i="22"/>
  <c r="N164" i="22"/>
  <c r="N167" i="22"/>
  <c r="Q167" i="22"/>
  <c r="P167" i="22"/>
  <c r="O167" i="22"/>
  <c r="Q164" i="22"/>
  <c r="P164" i="22"/>
  <c r="O164" i="22"/>
  <c r="Q163" i="22"/>
  <c r="P163" i="22"/>
  <c r="O163" i="22"/>
  <c r="Q168" i="22"/>
  <c r="P168" i="22"/>
  <c r="O168" i="22"/>
  <c r="N168" i="22"/>
  <c r="Q161" i="22"/>
  <c r="P161" i="22"/>
  <c r="O161" i="22"/>
  <c r="N161" i="22"/>
  <c r="Q174" i="22"/>
  <c r="P174" i="22"/>
  <c r="O174" i="22"/>
  <c r="N174" i="22"/>
  <c r="Q159" i="22"/>
  <c r="P159" i="22"/>
  <c r="O159" i="22"/>
  <c r="N159" i="22"/>
  <c r="Q158" i="22"/>
  <c r="P158" i="22"/>
  <c r="O158" i="22"/>
  <c r="N158" i="22"/>
  <c r="Q169" i="22"/>
  <c r="P169" i="22"/>
  <c r="O169" i="22"/>
  <c r="N169" i="22"/>
  <c r="Q157" i="22"/>
  <c r="P157" i="22"/>
  <c r="O157" i="22"/>
  <c r="N157" i="22"/>
  <c r="Q173" i="22"/>
  <c r="P173" i="22"/>
  <c r="O173" i="22"/>
  <c r="N173" i="22"/>
  <c r="Q154" i="22"/>
  <c r="P154" i="22"/>
  <c r="O154" i="22"/>
  <c r="N154" i="22"/>
  <c r="Q152" i="22"/>
  <c r="P152" i="22"/>
  <c r="O152" i="22"/>
  <c r="N152" i="22"/>
  <c r="N149" i="22"/>
  <c r="Q149" i="22"/>
  <c r="P149" i="22"/>
  <c r="O149" i="22"/>
  <c r="Q148" i="22"/>
  <c r="P148" i="22"/>
  <c r="O148" i="22"/>
  <c r="N148" i="22"/>
  <c r="Q171" i="22"/>
  <c r="P171" i="22"/>
  <c r="O171" i="22"/>
  <c r="N171" i="22"/>
  <c r="Q147" i="22"/>
  <c r="P147" i="22"/>
  <c r="O147" i="22"/>
  <c r="N147" i="22"/>
  <c r="N166" i="22"/>
  <c r="Q166" i="22"/>
  <c r="P166" i="22"/>
  <c r="O166" i="22"/>
  <c r="Q165" i="22"/>
  <c r="P165" i="22"/>
  <c r="O165" i="22"/>
  <c r="N165" i="22"/>
  <c r="Q160" i="22"/>
  <c r="P160" i="22"/>
  <c r="O160" i="22"/>
  <c r="N160" i="22"/>
  <c r="Q153" i="22"/>
  <c r="P153" i="22"/>
  <c r="O153" i="22"/>
  <c r="N153" i="22"/>
  <c r="R149" i="22" l="1"/>
  <c r="R166" i="22"/>
  <c r="R147" i="22"/>
  <c r="R171" i="22"/>
  <c r="R148" i="22"/>
  <c r="R146" i="22"/>
  <c r="R155" i="22"/>
  <c r="R156" i="22"/>
  <c r="R162" i="22"/>
  <c r="R163" i="22"/>
  <c r="R167" i="22"/>
  <c r="R164" i="22"/>
  <c r="R172" i="22"/>
  <c r="R144" i="22"/>
  <c r="R145" i="22"/>
  <c r="R150" i="22"/>
  <c r="R151" i="22"/>
  <c r="R170" i="22"/>
  <c r="R152" i="22"/>
  <c r="R154" i="22"/>
  <c r="R173" i="22"/>
  <c r="R157" i="22"/>
  <c r="R169" i="22"/>
  <c r="R158" i="22"/>
  <c r="R159" i="22"/>
  <c r="R174" i="22"/>
  <c r="R161" i="22"/>
  <c r="R168" i="22"/>
  <c r="R153" i="22"/>
  <c r="R160" i="22"/>
  <c r="R165" i="22"/>
  <c r="Q83" i="22" l="1"/>
  <c r="N66" i="22"/>
  <c r="N28" i="22"/>
  <c r="N49" i="22" l="1"/>
  <c r="N42" i="22"/>
  <c r="N6" i="22"/>
  <c r="N138" i="22" l="1"/>
  <c r="N135" i="22"/>
  <c r="N134" i="22"/>
  <c r="Q138" i="22"/>
  <c r="P138" i="22"/>
  <c r="O138" i="22"/>
  <c r="Q135" i="22"/>
  <c r="P135" i="22"/>
  <c r="O135" i="22"/>
  <c r="Q134" i="22"/>
  <c r="P134" i="22"/>
  <c r="O134" i="22"/>
  <c r="Q133" i="22"/>
  <c r="P133" i="22"/>
  <c r="O133" i="22"/>
  <c r="N133" i="22"/>
  <c r="Q125" i="22"/>
  <c r="P125" i="22"/>
  <c r="O125" i="22"/>
  <c r="N125" i="22"/>
  <c r="Q114" i="22"/>
  <c r="P114" i="22"/>
  <c r="O114" i="22"/>
  <c r="N114" i="22"/>
  <c r="Q111" i="22"/>
  <c r="P111" i="22"/>
  <c r="O111" i="22"/>
  <c r="N111" i="22"/>
  <c r="Q104" i="22"/>
  <c r="P104" i="22"/>
  <c r="O104" i="22"/>
  <c r="N104" i="22"/>
  <c r="Q143" i="22"/>
  <c r="P143" i="22"/>
  <c r="O143" i="22"/>
  <c r="N143" i="22"/>
  <c r="Q128" i="22"/>
  <c r="P128" i="22"/>
  <c r="O128" i="22"/>
  <c r="N128" i="22"/>
  <c r="Q120" i="22"/>
  <c r="P120" i="22"/>
  <c r="O120" i="22"/>
  <c r="N120" i="22"/>
  <c r="Q119" i="22"/>
  <c r="P119" i="22"/>
  <c r="O119" i="22"/>
  <c r="N119" i="22"/>
  <c r="N117" i="22"/>
  <c r="Q117" i="22"/>
  <c r="P117" i="22"/>
  <c r="O117" i="22"/>
  <c r="Q115" i="22"/>
  <c r="P115" i="22"/>
  <c r="O115" i="22"/>
  <c r="N115" i="22"/>
  <c r="Q142" i="22"/>
  <c r="P142" i="22"/>
  <c r="O142" i="22"/>
  <c r="N142" i="22"/>
  <c r="Q130" i="22"/>
  <c r="P130" i="22"/>
  <c r="O130" i="22"/>
  <c r="N130" i="22"/>
  <c r="Q113" i="22"/>
  <c r="P113" i="22"/>
  <c r="O113" i="22"/>
  <c r="N113" i="22"/>
  <c r="Q109" i="22"/>
  <c r="P109" i="22"/>
  <c r="O109" i="22"/>
  <c r="N109" i="22"/>
  <c r="Q108" i="22"/>
  <c r="P108" i="22"/>
  <c r="O108" i="22"/>
  <c r="N108" i="22"/>
  <c r="Q136" i="22"/>
  <c r="P136" i="22"/>
  <c r="O136" i="22"/>
  <c r="N136" i="22"/>
  <c r="Q127" i="22"/>
  <c r="P127" i="22"/>
  <c r="O127" i="22"/>
  <c r="N127" i="22"/>
  <c r="Q107" i="22"/>
  <c r="P107" i="22"/>
  <c r="O107" i="22"/>
  <c r="N107" i="22"/>
  <c r="Q140" i="22"/>
  <c r="P140" i="22"/>
  <c r="O140" i="22"/>
  <c r="N140" i="22"/>
  <c r="Q126" i="22"/>
  <c r="P126" i="22"/>
  <c r="O126" i="22"/>
  <c r="N126" i="22"/>
  <c r="Q118" i="22"/>
  <c r="P118" i="22"/>
  <c r="O118" i="22"/>
  <c r="N118" i="22"/>
  <c r="Q106" i="22"/>
  <c r="P106" i="22"/>
  <c r="O106" i="22"/>
  <c r="N106" i="22"/>
  <c r="Q105" i="22"/>
  <c r="P105" i="22"/>
  <c r="O105" i="22"/>
  <c r="N105" i="22"/>
  <c r="Q141" i="22"/>
  <c r="P141" i="22"/>
  <c r="O141" i="22"/>
  <c r="N141" i="22"/>
  <c r="Q116" i="22"/>
  <c r="P116" i="22"/>
  <c r="O116" i="22"/>
  <c r="N116" i="22"/>
  <c r="Q103" i="22"/>
  <c r="P103" i="22"/>
  <c r="O103" i="22"/>
  <c r="N103" i="22"/>
  <c r="N137" i="22"/>
  <c r="N132" i="22"/>
  <c r="Q137" i="22"/>
  <c r="P137" i="22"/>
  <c r="O137" i="22"/>
  <c r="Q132" i="22"/>
  <c r="P132" i="22"/>
  <c r="O132" i="22"/>
  <c r="N124" i="22"/>
  <c r="Q124" i="22"/>
  <c r="P124" i="22"/>
  <c r="O124" i="22"/>
  <c r="Q139" i="22"/>
  <c r="P139" i="22"/>
  <c r="O139" i="22"/>
  <c r="N139" i="22"/>
  <c r="Q131" i="22"/>
  <c r="P131" i="22"/>
  <c r="O131" i="22"/>
  <c r="N131" i="22"/>
  <c r="Q129" i="22"/>
  <c r="P129" i="22"/>
  <c r="O129" i="22"/>
  <c r="N129" i="22"/>
  <c r="Q112" i="22"/>
  <c r="P112" i="22"/>
  <c r="O112" i="22"/>
  <c r="N112" i="22"/>
  <c r="N123" i="22"/>
  <c r="Q123" i="22"/>
  <c r="P123" i="22"/>
  <c r="O123" i="22"/>
  <c r="Q122" i="22"/>
  <c r="P122" i="22"/>
  <c r="O122" i="22"/>
  <c r="N122" i="22"/>
  <c r="Q121" i="22"/>
  <c r="P121" i="22"/>
  <c r="O121" i="22"/>
  <c r="N121" i="22"/>
  <c r="Q110" i="22"/>
  <c r="P110" i="22"/>
  <c r="O110" i="22"/>
  <c r="N110" i="22"/>
  <c r="Q102" i="22"/>
  <c r="P102" i="22"/>
  <c r="O102" i="22"/>
  <c r="N102" i="22"/>
  <c r="R134" i="22" l="1"/>
  <c r="R138" i="22"/>
  <c r="R135" i="22"/>
  <c r="R132" i="22"/>
  <c r="R117" i="22"/>
  <c r="R119" i="22"/>
  <c r="R120" i="22"/>
  <c r="R128" i="22"/>
  <c r="R143" i="22"/>
  <c r="R104" i="22"/>
  <c r="R111" i="22"/>
  <c r="R114" i="22"/>
  <c r="R125" i="22"/>
  <c r="R133" i="22"/>
  <c r="R137" i="22"/>
  <c r="R124" i="22"/>
  <c r="R103" i="22"/>
  <c r="R116" i="22"/>
  <c r="R141" i="22"/>
  <c r="R105" i="22"/>
  <c r="R106" i="22"/>
  <c r="R118" i="22"/>
  <c r="R126" i="22"/>
  <c r="R140" i="22"/>
  <c r="R107" i="22"/>
  <c r="R127" i="22"/>
  <c r="R136" i="22"/>
  <c r="R108" i="22"/>
  <c r="R109" i="22"/>
  <c r="R113" i="22"/>
  <c r="R130" i="22"/>
  <c r="R142" i="22"/>
  <c r="R115" i="22"/>
  <c r="R123" i="22"/>
  <c r="R112" i="22"/>
  <c r="R129" i="22"/>
  <c r="R131" i="22"/>
  <c r="R139" i="22"/>
  <c r="R102" i="22"/>
  <c r="R110" i="22"/>
  <c r="R121" i="22"/>
  <c r="R122" i="22"/>
  <c r="Q100" i="22"/>
  <c r="Q94" i="22"/>
  <c r="Q79" i="22"/>
  <c r="Q78" i="22"/>
  <c r="Q75" i="22"/>
  <c r="Q71" i="22"/>
  <c r="Q69" i="22"/>
  <c r="Q68" i="22"/>
  <c r="Q66" i="22"/>
  <c r="Q61" i="22"/>
  <c r="Q33" i="22"/>
  <c r="Q29" i="22"/>
  <c r="Q28" i="22"/>
  <c r="Q27" i="22"/>
  <c r="Q16" i="22"/>
  <c r="Q101" i="22"/>
  <c r="Q97" i="22"/>
  <c r="Q96" i="22"/>
  <c r="Q95" i="22"/>
  <c r="Q93" i="22"/>
  <c r="Q92" i="22"/>
  <c r="Q90" i="22"/>
  <c r="Q88" i="22"/>
  <c r="Q86" i="22"/>
  <c r="Q84" i="22"/>
  <c r="Q82" i="22"/>
  <c r="Q80" i="22"/>
  <c r="Q77" i="22"/>
  <c r="Q76" i="22"/>
  <c r="Q74" i="22"/>
  <c r="Q73" i="22"/>
  <c r="Q70" i="22"/>
  <c r="Q67" i="22"/>
  <c r="Q65" i="22"/>
  <c r="Q63" i="22"/>
  <c r="Q60" i="22"/>
  <c r="Q59" i="22"/>
  <c r="Q58" i="22"/>
  <c r="Q57" i="22"/>
  <c r="Q56" i="22"/>
  <c r="Q52" i="22"/>
  <c r="Q50" i="22"/>
  <c r="Q48" i="22"/>
  <c r="Q45" i="22"/>
  <c r="Q41" i="22"/>
  <c r="Q39" i="22"/>
  <c r="Q35" i="22"/>
  <c r="Q34" i="22"/>
  <c r="Q32" i="22"/>
  <c r="Q31" i="22"/>
  <c r="Q26" i="22"/>
  <c r="Q24" i="22"/>
  <c r="Q23" i="22"/>
  <c r="Q20" i="22"/>
  <c r="Q19" i="22"/>
  <c r="Q18" i="22"/>
  <c r="Q13" i="22"/>
  <c r="Q12" i="22"/>
  <c r="Q11" i="22"/>
  <c r="Q10" i="22"/>
  <c r="Q9" i="22"/>
  <c r="Q8" i="22"/>
  <c r="Q5" i="22"/>
  <c r="Q4" i="22"/>
  <c r="Q81" i="22"/>
  <c r="Q49" i="22"/>
  <c r="Q47" i="22"/>
  <c r="Q46" i="22"/>
  <c r="Q42" i="22"/>
  <c r="Q38" i="22"/>
  <c r="Q36" i="22"/>
  <c r="Q91" i="22"/>
  <c r="Q89" i="22"/>
  <c r="Q87" i="22"/>
  <c r="Q85" i="22"/>
  <c r="Q72" i="22"/>
  <c r="Q64" i="22"/>
  <c r="Q62" i="22"/>
  <c r="Q53" i="22"/>
  <c r="Q51" i="22"/>
  <c r="Q30" i="22"/>
  <c r="Q25" i="22"/>
  <c r="Q22" i="22"/>
  <c r="Q21" i="22"/>
  <c r="N101" i="22" l="1"/>
  <c r="N100" i="22"/>
  <c r="N99" i="22"/>
  <c r="N98" i="22"/>
  <c r="P101" i="22"/>
  <c r="O101" i="22"/>
  <c r="P100" i="22"/>
  <c r="O100" i="22"/>
  <c r="Q99" i="22"/>
  <c r="P99" i="22"/>
  <c r="O99" i="22"/>
  <c r="Q98" i="22"/>
  <c r="P98" i="22"/>
  <c r="O98" i="22"/>
  <c r="N91" i="22"/>
  <c r="P97" i="22"/>
  <c r="O97" i="22"/>
  <c r="N97" i="22"/>
  <c r="P95" i="22"/>
  <c r="O95" i="22"/>
  <c r="N95" i="22"/>
  <c r="P92" i="22"/>
  <c r="O92" i="22"/>
  <c r="N92" i="22"/>
  <c r="P91" i="22"/>
  <c r="O91" i="22"/>
  <c r="P90" i="22"/>
  <c r="O90" i="22"/>
  <c r="N90" i="22"/>
  <c r="P87" i="22"/>
  <c r="O87" i="22"/>
  <c r="N87" i="22"/>
  <c r="P86" i="22"/>
  <c r="O86" i="22"/>
  <c r="N86" i="22"/>
  <c r="P83" i="22"/>
  <c r="O83" i="22"/>
  <c r="N83" i="22"/>
  <c r="P93" i="22"/>
  <c r="O93" i="22"/>
  <c r="N93" i="22"/>
  <c r="P82" i="22"/>
  <c r="O82" i="22"/>
  <c r="N82" i="22"/>
  <c r="P89" i="22"/>
  <c r="O89" i="22"/>
  <c r="N89" i="22"/>
  <c r="P81" i="22"/>
  <c r="O81" i="22"/>
  <c r="N81" i="22"/>
  <c r="P88" i="22"/>
  <c r="O88" i="22"/>
  <c r="N88" i="22"/>
  <c r="P84" i="22"/>
  <c r="O84" i="22"/>
  <c r="N84" i="22"/>
  <c r="P80" i="22"/>
  <c r="O80" i="22"/>
  <c r="N80" i="22"/>
  <c r="P94" i="22"/>
  <c r="O94" i="22"/>
  <c r="N94" i="22"/>
  <c r="P79" i="22"/>
  <c r="O79" i="22"/>
  <c r="N79" i="22"/>
  <c r="P85" i="22"/>
  <c r="O85" i="22"/>
  <c r="N85" i="22"/>
  <c r="P78" i="22"/>
  <c r="O78" i="22"/>
  <c r="N78" i="22"/>
  <c r="P77" i="22"/>
  <c r="O77" i="22"/>
  <c r="N77" i="22"/>
  <c r="P96" i="22"/>
  <c r="O96" i="22"/>
  <c r="N96" i="22"/>
  <c r="P76" i="22"/>
  <c r="O76" i="22"/>
  <c r="N76" i="22"/>
  <c r="P75" i="22"/>
  <c r="O75" i="22"/>
  <c r="N75" i="22"/>
  <c r="P72" i="22"/>
  <c r="O72" i="22"/>
  <c r="N72" i="22"/>
  <c r="P70" i="22"/>
  <c r="O70" i="22"/>
  <c r="N70" i="22"/>
  <c r="P69" i="22"/>
  <c r="O69" i="22"/>
  <c r="N69" i="22"/>
  <c r="P68" i="22"/>
  <c r="O68" i="22"/>
  <c r="N68" i="22"/>
  <c r="P67" i="22"/>
  <c r="O67" i="22"/>
  <c r="N67" i="22"/>
  <c r="P66" i="22"/>
  <c r="O66" i="22"/>
  <c r="P74" i="22"/>
  <c r="O74" i="22"/>
  <c r="N74" i="22"/>
  <c r="P71" i="22"/>
  <c r="O71" i="22"/>
  <c r="N71" i="22"/>
  <c r="P65" i="22"/>
  <c r="O65" i="22"/>
  <c r="N65" i="22"/>
  <c r="N64" i="22"/>
  <c r="P64" i="22"/>
  <c r="O64" i="22"/>
  <c r="P63" i="22"/>
  <c r="O63" i="22"/>
  <c r="N63" i="22"/>
  <c r="P62" i="22"/>
  <c r="O62" i="22"/>
  <c r="N62" i="22"/>
  <c r="P73" i="22"/>
  <c r="O73" i="22"/>
  <c r="N73" i="22"/>
  <c r="P61" i="22"/>
  <c r="O61" i="22"/>
  <c r="N61" i="22"/>
  <c r="P60" i="22"/>
  <c r="O60" i="22"/>
  <c r="N60" i="22"/>
  <c r="P59" i="22"/>
  <c r="O59" i="22"/>
  <c r="N59" i="22"/>
  <c r="P58" i="22"/>
  <c r="O58" i="22"/>
  <c r="N58" i="22"/>
  <c r="P57" i="22"/>
  <c r="O57" i="22"/>
  <c r="N57" i="22"/>
  <c r="P56" i="22"/>
  <c r="O56" i="22"/>
  <c r="N56" i="22"/>
  <c r="Q55" i="22"/>
  <c r="P55" i="22"/>
  <c r="O55" i="22"/>
  <c r="N55" i="22"/>
  <c r="Q54" i="22"/>
  <c r="P54" i="22"/>
  <c r="O54" i="22"/>
  <c r="N54" i="22"/>
  <c r="P53" i="22"/>
  <c r="O53" i="22"/>
  <c r="N53" i="22"/>
  <c r="P52" i="22"/>
  <c r="O52" i="22"/>
  <c r="N52" i="22"/>
  <c r="P51" i="22"/>
  <c r="O51" i="22"/>
  <c r="N51" i="22"/>
  <c r="P50" i="22"/>
  <c r="O50" i="22"/>
  <c r="N50" i="22"/>
  <c r="P49" i="22"/>
  <c r="O49" i="22"/>
  <c r="P48" i="22"/>
  <c r="O48" i="22"/>
  <c r="N48" i="22"/>
  <c r="P47" i="22"/>
  <c r="O47" i="22"/>
  <c r="N47" i="22"/>
  <c r="P46" i="22"/>
  <c r="O46" i="22"/>
  <c r="N46" i="22"/>
  <c r="P45" i="22"/>
  <c r="O45" i="22"/>
  <c r="N45" i="22"/>
  <c r="P42" i="22"/>
  <c r="O42" i="22"/>
  <c r="P41" i="22"/>
  <c r="O41" i="22"/>
  <c r="N41" i="22"/>
  <c r="P39" i="22"/>
  <c r="O39" i="22"/>
  <c r="N39" i="22"/>
  <c r="P38" i="22"/>
  <c r="O38" i="22"/>
  <c r="N38" i="22"/>
  <c r="Q44" i="22"/>
  <c r="P44" i="22"/>
  <c r="O44" i="22"/>
  <c r="N44" i="22"/>
  <c r="Q43" i="22"/>
  <c r="P43" i="22"/>
  <c r="O43" i="22"/>
  <c r="N43" i="22"/>
  <c r="Q40" i="22"/>
  <c r="P40" i="22"/>
  <c r="O40" i="22"/>
  <c r="N40" i="22"/>
  <c r="Q37" i="22"/>
  <c r="N37" i="22"/>
  <c r="P37" i="22"/>
  <c r="O37" i="22"/>
  <c r="P36" i="22"/>
  <c r="O36" i="22"/>
  <c r="N36" i="22"/>
  <c r="P35" i="22"/>
  <c r="O35" i="22"/>
  <c r="N35" i="22"/>
  <c r="P34" i="22"/>
  <c r="O34" i="22"/>
  <c r="N34" i="22"/>
  <c r="P33" i="22"/>
  <c r="O33" i="22"/>
  <c r="N33" i="22"/>
  <c r="P32" i="22"/>
  <c r="O32" i="22"/>
  <c r="N32" i="22"/>
  <c r="P31" i="22"/>
  <c r="O31" i="22"/>
  <c r="N31" i="22"/>
  <c r="P30" i="22"/>
  <c r="O30" i="22"/>
  <c r="N30" i="22"/>
  <c r="P29" i="22"/>
  <c r="O29" i="22"/>
  <c r="N29" i="22"/>
  <c r="P28" i="22"/>
  <c r="O28" i="22"/>
  <c r="P27" i="22"/>
  <c r="O27" i="22"/>
  <c r="N27" i="22"/>
  <c r="P26" i="22"/>
  <c r="O26" i="22"/>
  <c r="N26" i="22"/>
  <c r="N25" i="22"/>
  <c r="P25" i="22"/>
  <c r="O25" i="22"/>
  <c r="P23" i="22"/>
  <c r="O23" i="22"/>
  <c r="N23" i="22"/>
  <c r="P24" i="22"/>
  <c r="O24" i="22"/>
  <c r="N24" i="22"/>
  <c r="P22" i="22"/>
  <c r="O22" i="22"/>
  <c r="N22" i="22"/>
  <c r="P21" i="22"/>
  <c r="O21" i="22"/>
  <c r="N21" i="22"/>
  <c r="P20" i="22"/>
  <c r="O20" i="22"/>
  <c r="N20" i="22"/>
  <c r="P19" i="22"/>
  <c r="O19" i="22"/>
  <c r="N19" i="22"/>
  <c r="P18" i="22"/>
  <c r="O18" i="22"/>
  <c r="N18" i="22"/>
  <c r="N16" i="22"/>
  <c r="N15" i="22"/>
  <c r="Q17" i="22"/>
  <c r="P17" i="22"/>
  <c r="O17" i="22"/>
  <c r="N17" i="22"/>
  <c r="P16" i="22"/>
  <c r="O16" i="22"/>
  <c r="Q15" i="22"/>
  <c r="P15" i="22"/>
  <c r="O15" i="22"/>
  <c r="Q14" i="22"/>
  <c r="P14" i="22"/>
  <c r="O14" i="22"/>
  <c r="N14" i="22"/>
  <c r="Q7" i="22"/>
  <c r="Q6" i="22"/>
  <c r="Q3" i="22"/>
  <c r="R91" i="22" l="1"/>
  <c r="R16" i="22"/>
  <c r="R64" i="22"/>
  <c r="R15" i="22"/>
  <c r="R25" i="22"/>
  <c r="R99" i="22"/>
  <c r="R101" i="22"/>
  <c r="R14" i="22"/>
  <c r="R17" i="22"/>
  <c r="R18" i="22"/>
  <c r="R19" i="22"/>
  <c r="R20" i="22"/>
  <c r="R21" i="22"/>
  <c r="R24" i="22"/>
  <c r="R23" i="22"/>
  <c r="R52" i="22"/>
  <c r="R53" i="22"/>
  <c r="R63" i="22"/>
  <c r="R98" i="22"/>
  <c r="R100" i="22"/>
  <c r="R22" i="22"/>
  <c r="R37" i="22"/>
  <c r="R40" i="22"/>
  <c r="R43" i="22"/>
  <c r="R44" i="22"/>
  <c r="R38" i="22"/>
  <c r="R39" i="22"/>
  <c r="R41" i="22"/>
  <c r="R42" i="22"/>
  <c r="R45" i="22"/>
  <c r="R46" i="22"/>
  <c r="R47" i="22"/>
  <c r="R48" i="22"/>
  <c r="R49" i="22"/>
  <c r="R50" i="22"/>
  <c r="R51" i="22"/>
  <c r="R54" i="22"/>
  <c r="R55" i="22"/>
  <c r="R56" i="22"/>
  <c r="R57" i="22"/>
  <c r="R58" i="22"/>
  <c r="R59" i="22"/>
  <c r="R60" i="22"/>
  <c r="R61" i="22"/>
  <c r="R73" i="22"/>
  <c r="R62" i="22"/>
  <c r="R26" i="22"/>
  <c r="R27" i="22"/>
  <c r="R28" i="22"/>
  <c r="R29" i="22"/>
  <c r="R30" i="22"/>
  <c r="R31" i="22"/>
  <c r="R32" i="22"/>
  <c r="R33" i="22"/>
  <c r="R34" i="22"/>
  <c r="R35" i="22"/>
  <c r="R36" i="22"/>
  <c r="R65" i="22"/>
  <c r="R71" i="22"/>
  <c r="R74" i="22"/>
  <c r="R66" i="22"/>
  <c r="R67" i="22"/>
  <c r="R68" i="22"/>
  <c r="R69" i="22"/>
  <c r="R70" i="22"/>
  <c r="R72" i="22"/>
  <c r="R75" i="22"/>
  <c r="R76" i="22"/>
  <c r="R96" i="22"/>
  <c r="R77" i="22"/>
  <c r="R78" i="22"/>
  <c r="R85" i="22"/>
  <c r="R79" i="22"/>
  <c r="R94" i="22"/>
  <c r="R80" i="22"/>
  <c r="R84" i="22"/>
  <c r="R88" i="22"/>
  <c r="R81" i="22"/>
  <c r="R89" i="22"/>
  <c r="R82" i="22"/>
  <c r="R93" i="22"/>
  <c r="R83" i="22"/>
  <c r="R86" i="22"/>
  <c r="R87" i="22"/>
  <c r="R90" i="22"/>
  <c r="R92" i="22"/>
  <c r="R95" i="22"/>
  <c r="R97" i="22"/>
  <c r="E440" i="17" l="1"/>
  <c r="P13" i="22"/>
  <c r="O13" i="22"/>
  <c r="N13" i="22"/>
  <c r="P12" i="22"/>
  <c r="O12" i="22"/>
  <c r="N12" i="22"/>
  <c r="P11" i="22"/>
  <c r="O11" i="22"/>
  <c r="N11" i="22"/>
  <c r="P9" i="22"/>
  <c r="O9" i="22"/>
  <c r="N9" i="22"/>
  <c r="P8" i="22"/>
  <c r="O8" i="22"/>
  <c r="N8" i="22"/>
  <c r="P4" i="22"/>
  <c r="O4" i="22"/>
  <c r="N4" i="22"/>
  <c r="P7" i="22"/>
  <c r="O7" i="22"/>
  <c r="N7" i="22"/>
  <c r="P5" i="22"/>
  <c r="O5" i="22"/>
  <c r="N5" i="22"/>
  <c r="P3" i="22"/>
  <c r="O3" i="22"/>
  <c r="N3" i="22"/>
  <c r="P10" i="22"/>
  <c r="O10" i="22"/>
  <c r="N10" i="22"/>
  <c r="P6" i="22"/>
  <c r="O6" i="22"/>
  <c r="Q2" i="22"/>
  <c r="P2" i="22"/>
  <c r="O2" i="22"/>
  <c r="N2" i="22"/>
  <c r="R5" i="22" l="1"/>
  <c r="R2" i="22"/>
  <c r="R6" i="22"/>
  <c r="R7" i="22"/>
  <c r="R10" i="22"/>
  <c r="R3" i="22"/>
  <c r="R4" i="22"/>
  <c r="R8" i="22"/>
  <c r="R9" i="22"/>
  <c r="R11" i="22"/>
  <c r="R12" i="22"/>
  <c r="R13" i="22"/>
  <c r="G104" i="18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Q257" i="21"/>
  <c r="P257" i="21"/>
  <c r="O257" i="21"/>
  <c r="N257" i="21"/>
  <c r="Q216" i="21"/>
  <c r="P216" i="21"/>
  <c r="O216" i="21"/>
  <c r="N216" i="21"/>
  <c r="Q160" i="21"/>
  <c r="P160" i="21"/>
  <c r="O160" i="21"/>
  <c r="N160" i="21"/>
  <c r="Q296" i="21"/>
  <c r="P296" i="21"/>
  <c r="O296" i="21"/>
  <c r="N296" i="21"/>
  <c r="Q256" i="21"/>
  <c r="P256" i="21"/>
  <c r="O256" i="21"/>
  <c r="N256" i="21"/>
  <c r="Q232" i="21"/>
  <c r="P232" i="21"/>
  <c r="O232" i="21"/>
  <c r="N232" i="21"/>
  <c r="Q196" i="21"/>
  <c r="P196" i="21"/>
  <c r="O196" i="21"/>
  <c r="N196" i="21"/>
  <c r="R19" i="16"/>
  <c r="X17" i="16"/>
  <c r="R17" i="16"/>
  <c r="X16" i="16"/>
  <c r="R16" i="16"/>
  <c r="X15" i="16"/>
  <c r="X18" i="16" s="1"/>
  <c r="R15" i="16"/>
  <c r="R18" i="16" s="1"/>
  <c r="R79" i="21" l="1"/>
  <c r="R196" i="21"/>
  <c r="R232" i="21"/>
  <c r="R256" i="21"/>
  <c r="R296" i="21"/>
  <c r="R160" i="21"/>
  <c r="R216" i="21"/>
  <c r="R257" i="21"/>
  <c r="R254" i="2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N294" i="21"/>
  <c r="Q293" i="21"/>
  <c r="P293" i="21"/>
  <c r="O293" i="21"/>
  <c r="N293" i="21"/>
  <c r="Q303" i="21"/>
  <c r="P303" i="21"/>
  <c r="O303" i="21"/>
  <c r="N303" i="21"/>
  <c r="Q292" i="21"/>
  <c r="P292" i="21"/>
  <c r="O292" i="21"/>
  <c r="N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5" i="17"/>
  <c r="Q282" i="21"/>
  <c r="P282" i="21"/>
  <c r="O282" i="21"/>
  <c r="N282" i="21"/>
  <c r="Q281" i="21"/>
  <c r="P281" i="21"/>
  <c r="O281" i="21"/>
  <c r="N281" i="21"/>
  <c r="Q280" i="21"/>
  <c r="P280" i="21"/>
  <c r="O280" i="21"/>
  <c r="N280" i="21"/>
  <c r="Q279" i="21"/>
  <c r="P279" i="21"/>
  <c r="O279" i="21"/>
  <c r="N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N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N227" i="21"/>
  <c r="P225" i="21"/>
  <c r="O225" i="21"/>
  <c r="N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N229" i="21"/>
  <c r="P217" i="21"/>
  <c r="O217" i="21"/>
  <c r="N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N195" i="21"/>
  <c r="P187" i="21"/>
  <c r="O187" i="21"/>
  <c r="N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N139" i="21"/>
  <c r="P113" i="21"/>
  <c r="O113" i="21"/>
  <c r="N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N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N103" i="21"/>
  <c r="P102" i="21"/>
  <c r="O102" i="21"/>
  <c r="N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N33" i="21"/>
  <c r="P33" i="21"/>
  <c r="O33" i="21"/>
  <c r="P32" i="21"/>
  <c r="O32" i="21"/>
  <c r="N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439" i="17" s="1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441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<sst xmlns="http://schemas.openxmlformats.org/spreadsheetml/2006/main" count="15637" uniqueCount="1981">
  <si>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</si>
  <si>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</si>
  <si>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</si>
  <si>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</si>
  <si>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</si>
  <si>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</si>
  <si>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</si>
  <si>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</si>
  <si>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</si>
  <si>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</si>
  <si>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</si>
  <si>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</si>
  <si>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</si>
  <si>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</si>
  <si>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</si>
  <si>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</si>
  <si>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</si>
  <si>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</si>
  <si>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</si>
  <si>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</si>
  <si>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</si>
  <si>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</si>
  <si>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</si>
  <si>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</si>
  <si>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</si>
  <si>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</si>
  <si>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</si>
  <si>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</si>
  <si>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</si>
  <si>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</si>
  <si>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</si>
  <si>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</si>
  <si>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</si>
  <si>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</si>
  <si>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</si>
  <si>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</si>
  <si>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</si>
  <si>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</si>
  <si>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</si>
  <si>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</si>
  <si>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</si>
  <si>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</si>
  <si>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</si>
  <si>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</si>
  <si>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</si>
  <si>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</si>
  <si>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</si>
  <si>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</si>
  <si>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</si>
  <si>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</si>
  <si>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</si>
  <si>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</si>
  <si>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</si>
  <si>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</si>
  <si>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</si>
  <si>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</si>
  <si>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</si>
  <si>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</si>
  <si>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</si>
  <si>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</si>
  <si>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</si>
  <si>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</si>
  <si>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</si>
  <si>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</si>
  <si>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</si>
  <si>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</si>
  <si>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</si>
  <si>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</si>
  <si>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</si>
  <si>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</si>
  <si>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</si>
  <si>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</si>
  <si>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</si>
  <si>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</si>
  <si>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</si>
  <si>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</si>
  <si>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</si>
  <si>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</si>
  <si>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</si>
  <si>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</si>
  <si>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</si>
  <si>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</si>
  <si>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</si>
  <si>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</si>
  <si>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</si>
  <si>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</si>
  <si>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</si>
  <si>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</si>
  <si>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</si>
  <si>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</si>
  <si>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</si>
  <si>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</si>
  <si>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</si>
  <si>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</si>
  <si>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</si>
  <si>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</si>
  <si>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</si>
  <si>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</si>
  <si>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</si>
  <si>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</si>
  <si>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</si>
  <si>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</si>
  <si>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</si>
  <si>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</si>
  <si>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</si>
  <si>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</si>
  <si>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</si>
  <si>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</si>
  <si>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</si>
  <si>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</si>
  <si>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</si>
  <si>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</si>
  <si>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</si>
  <si>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</si>
  <si>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</si>
  <si>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</si>
  <si>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</si>
  <si>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</si>
  <si>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</si>
  <si>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</si>
  <si>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</si>
  <si>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</si>
  <si>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</si>
  <si>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</si>
  <si>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</si>
  <si>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</si>
  <si>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</si>
  <si>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</si>
  <si>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</si>
  <si>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</si>
  <si>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</si>
  <si>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</si>
  <si>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</si>
  <si>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</si>
  <si>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</si>
  <si>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</si>
  <si>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</si>
  <si>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</si>
  <si>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</si>
  <si>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</si>
  <si>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</si>
  <si>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</si>
  <si>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</si>
  <si>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</si>
  <si>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</si>
  <si>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</si>
  <si>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</si>
  <si>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</si>
  <si>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</si>
  <si>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</si>
  <si>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</si>
  <si>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</si>
  <si>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</si>
  <si>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</si>
  <si>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</si>
  <si>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</si>
  <si>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</si>
  <si>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</si>
  <si>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</si>
  <si>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</si>
  <si>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</si>
  <si>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</si>
  <si>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</si>
  <si>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</si>
  <si>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</si>
  <si>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</si>
  <si>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</si>
  <si>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</si>
  <si>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</si>
  <si>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</si>
  <si>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</si>
  <si>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</si>
  <si>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</si>
  <si>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</si>
  <si>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</si>
  <si>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</si>
  <si>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</si>
  <si>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</si>
  <si>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</si>
  <si>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</si>
  <si>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</si>
  <si>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</si>
  <si>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</si>
  <si>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</si>
  <si>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</si>
  <si>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</si>
  <si>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</si>
  <si>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</si>
  <si>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</si>
  <si>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</si>
  <si>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</si>
  <si>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</si>
  <si>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</si>
  <si>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</si>
  <si>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</si>
  <si>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</si>
  <si>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</si>
  <si>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</si>
  <si>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</si>
  <si>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</si>
  <si>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</si>
  <si>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</si>
  <si>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</si>
  <si>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</si>
  <si>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</si>
  <si>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</si>
  <si>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</si>
  <si>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</si>
  <si>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</si>
  <si>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</si>
  <si>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</si>
  <si>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</si>
  <si>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</si>
  <si>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</si>
  <si>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</si>
  <si>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</si>
  <si>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</si>
  <si>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</si>
  <si>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</si>
  <si>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</si>
  <si>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</si>
  <si>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</si>
  <si>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</si>
  <si>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</si>
  <si>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</si>
  <si>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</si>
  <si>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</si>
  <si>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</si>
  <si>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</si>
  <si>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</si>
  <si>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</si>
  <si>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</si>
  <si>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</si>
  <si>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</si>
  <si>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</si>
  <si>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</si>
  <si>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</si>
  <si>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</si>
  <si>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</si>
  <si>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</si>
  <si>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</si>
  <si>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</si>
  <si>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</si>
  <si>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</si>
  <si>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</si>
  <si>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</si>
  <si>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</si>
  <si>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</si>
  <si>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</si>
  <si>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</si>
  <si>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</si>
  <si>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</si>
  <si>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</si>
  <si>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</si>
  <si>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</si>
  <si>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</si>
  <si>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</si>
  <si>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</si>
  <si>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</si>
  <si>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</si>
  <si>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</si>
  <si>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</si>
  <si>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</si>
  <si>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</si>
  <si>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</si>
  <si>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</si>
  <si>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</si>
  <si>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</si>
  <si>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</si>
  <si>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</si>
  <si>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</si>
  <si>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</si>
  <si>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</si>
  <si>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</si>
  <si>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</si>
  <si>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</si>
  <si>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</si>
  <si>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</si>
  <si>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</si>
  <si>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</si>
  <si>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</si>
  <si>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</si>
  <si>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</si>
  <si>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</si>
  <si>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</si>
  <si>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</si>
  <si>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</si>
  <si>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</si>
  <si>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</si>
  <si>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</si>
  <si>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</si>
  <si>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</si>
  <si>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</si>
  <si>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</si>
  <si>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</si>
  <si>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</si>
  <si>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</si>
  <si>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</si>
  <si>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</si>
  <si>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</si>
  <si>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</si>
  <si>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</si>
  <si>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</si>
  <si>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</si>
  <si>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</si>
  <si>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</si>
  <si>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</si>
  <si>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</si>
  <si>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</si>
  <si>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</si>
  <si>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</si>
  <si>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</si>
  <si>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</si>
  <si>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</si>
  <si>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</si>
  <si>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</si>
  <si>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</si>
  <si>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</si>
  <si>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</si>
  <si>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</si>
  <si>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</si>
  <si>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</si>
  <si>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</si>
  <si>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</si>
  <si>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</si>
  <si>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</si>
  <si>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</si>
  <si>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</si>
  <si>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</si>
  <si>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</si>
  <si>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</si>
  <si>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</si>
  <si>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</si>
  <si>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</si>
  <si>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</si>
  <si>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</si>
  <si>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</si>
  <si>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</si>
  <si>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</si>
  <si>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</si>
  <si>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</si>
  <si>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</si>
  <si>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</si>
  <si>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</si>
  <si>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</si>
  <si>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</si>
  <si>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</si>
  <si>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</si>
  <si>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</si>
  <si>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</si>
  <si>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</si>
  <si>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</si>
  <si>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</si>
  <si>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</si>
  <si>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</si>
  <si>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</si>
  <si>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</si>
  <si>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</si>
  <si>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</si>
  <si>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</si>
  <si>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</si>
  <si>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</si>
  <si>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</si>
  <si>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</si>
  <si>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</si>
  <si>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</si>
  <si>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</si>
  <si>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</si>
  <si>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</si>
  <si>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</si>
  <si>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</si>
  <si>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</si>
  <si>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</si>
  <si>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</si>
  <si>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</si>
  <si>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</si>
  <si>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</si>
  <si>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</si>
  <si>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</si>
  <si>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</si>
  <si>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</si>
  <si>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</si>
  <si>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</si>
  <si>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</si>
  <si>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</si>
  <si>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</si>
  <si>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</si>
  <si>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</si>
  <si>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</si>
  <si>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</si>
  <si>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</si>
  <si>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</si>
  <si>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</si>
  <si>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</si>
  <si>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</si>
  <si>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</si>
  <si>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</si>
  <si>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</si>
  <si>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</si>
  <si>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</si>
  <si>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</si>
  <si>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</si>
  <si>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</si>
  <si>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</si>
  <si>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</si>
  <si>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</si>
  <si>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</si>
  <si>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</si>
  <si>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</si>
  <si>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</si>
  <si>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</si>
  <si>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</si>
  <si>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</si>
  <si>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</si>
  <si>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</si>
  <si>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</si>
  <si>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</si>
  <si>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</si>
  <si>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</si>
  <si>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</si>
  <si>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</si>
  <si>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</si>
  <si>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</si>
  <si>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</si>
  <si>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</si>
  <si>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</si>
  <si>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</si>
  <si>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</si>
  <si>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</si>
  <si>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</si>
  <si>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</si>
  <si>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</si>
  <si>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</si>
  <si>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</si>
  <si>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</si>
  <si>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</si>
  <si>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</si>
  <si>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</si>
  <si>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</si>
  <si>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</si>
  <si>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</si>
  <si>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</si>
  <si>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</si>
  <si>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</si>
  <si>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</si>
  <si>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</si>
  <si>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</si>
  <si>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</si>
  <si>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</si>
  <si>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</si>
  <si>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</si>
  <si>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</si>
  <si>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</si>
  <si>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</si>
  <si>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</si>
  <si>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</si>
  <si>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</si>
  <si>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</si>
  <si>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</si>
  <si>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</si>
  <si>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</si>
  <si>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</si>
  <si>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</si>
  <si>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</si>
  <si>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</si>
  <si>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</si>
  <si>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</si>
  <si>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</si>
  <si>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</si>
  <si>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</si>
  <si>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</si>
  <si>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</si>
  <si>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</si>
  <si>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</si>
  <si>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</si>
  <si>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</si>
  <si>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</si>
  <si>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</si>
  <si>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</si>
  <si>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</si>
  <si>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</si>
  <si>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</si>
  <si>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</si>
  <si>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</si>
  <si>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</si>
  <si>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</si>
  <si>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</si>
  <si>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</si>
  <si>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</si>
  <si>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</si>
  <si>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</si>
  <si>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</si>
  <si>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</si>
  <si>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</si>
  <si>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</si>
  <si>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</si>
  <si>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</si>
  <si>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</si>
  <si>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</si>
  <si>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</si>
  <si>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</si>
  <si>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</si>
  <si>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</si>
  <si>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</si>
  <si>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</si>
  <si>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</si>
  <si>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</si>
  <si>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</si>
  <si>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</si>
  <si>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</si>
  <si>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</si>
  <si>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</si>
  <si>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</si>
  <si>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</si>
  <si>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</si>
  <si>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</si>
  <si>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</si>
  <si>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</si>
  <si>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</si>
  <si>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</si>
  <si>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</si>
  <si>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</si>
  <si>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</si>
  <si>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</si>
  <si>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</si>
  <si>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</si>
  <si>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</si>
  <si>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</si>
  <si>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</si>
  <si>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</si>
  <si>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</si>
  <si>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</si>
  <si>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</si>
  <si>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</si>
  <si>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</si>
  <si>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</si>
  <si>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</si>
  <si>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</si>
  <si>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</si>
  <si>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</si>
  <si>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</si>
  <si>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</si>
  <si>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</si>
  <si>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</si>
  <si>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</si>
  <si>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</si>
  <si>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</si>
  <si>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</si>
  <si>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</si>
  <si>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</si>
  <si>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</si>
  <si>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</si>
  <si>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</si>
  <si>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</si>
  <si>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</si>
  <si>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</si>
  <si>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</si>
  <si>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</si>
  <si>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</si>
  <si>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</si>
  <si>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</si>
  <si>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</si>
  <si>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</si>
  <si>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</si>
  <si>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</si>
  <si>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</si>
  <si>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</si>
  <si>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</si>
  <si>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</si>
  <si>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</si>
  <si>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</si>
  <si>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</si>
  <si>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</si>
  <si>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</si>
  <si>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</si>
  <si>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</si>
  <si>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</si>
  <si>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</si>
  <si>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</si>
  <si>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</si>
  <si>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</si>
  <si>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</si>
  <si>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</si>
  <si>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</si>
  <si>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</si>
  <si>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</si>
  <si>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</si>
  <si>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</si>
  <si>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</si>
  <si>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</si>
  <si>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</si>
  <si>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</si>
  <si>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</si>
  <si>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</si>
  <si>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</si>
  <si>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</si>
  <si>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</si>
  <si>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</si>
  <si>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</si>
  <si>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</si>
  <si>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</si>
  <si>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</si>
  <si>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</si>
  <si>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</si>
  <si>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</si>
  <si>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</si>
  <si>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</si>
  <si>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</si>
  <si>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</si>
  <si>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</si>
  <si>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</si>
  <si>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</si>
  <si>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</si>
  <si>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</si>
  <si>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</si>
  <si>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</si>
  <si>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</si>
  <si>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</si>
  <si>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</si>
  <si>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</si>
  <si>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</si>
  <si>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</si>
  <si>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</si>
  <si>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</si>
  <si>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</si>
  <si>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</si>
  <si>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</si>
  <si>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</si>
  <si>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</si>
  <si>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</si>
  <si>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</si>
  <si>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</si>
  <si>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</si>
  <si>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</si>
  <si>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</si>
  <si>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</si>
  <si>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</si>
  <si>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</si>
  <si>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</si>
  <si>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</si>
  <si>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</si>
  <si>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</si>
  <si>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</si>
  <si>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</si>
  <si>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</si>
  <si>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</si>
  <si>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</si>
  <si>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</si>
  <si>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</si>
  <si>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</si>
  <si>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</si>
  <si>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</si>
  <si>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</si>
  <si>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</si>
  <si>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</si>
  <si>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</si>
  <si>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</si>
  <si>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</si>
  <si>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</si>
  <si>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</si>
  <si>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</si>
  <si>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</si>
  <si>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</si>
  <si>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</si>
  <si>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</si>
  <si>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</si>
  <si>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</si>
  <si>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</si>
  <si>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</si>
  <si>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</si>
  <si>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</si>
  <si>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</si>
  <si>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</si>
  <si>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</si>
  <si>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</si>
  <si>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</si>
  <si>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</si>
  <si>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</si>
  <si>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</si>
  <si>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</si>
  <si>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</si>
  <si>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</si>
  <si>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</si>
  <si>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</si>
  <si>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</si>
  <si>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</si>
  <si>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</si>
  <si>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</si>
  <si>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</si>
  <si>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</si>
  <si>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</si>
  <si>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</si>
  <si>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</si>
  <si>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</si>
  <si>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</si>
  <si>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</si>
  <si>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</si>
  <si>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</si>
  <si>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</si>
  <si>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</si>
  <si>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</si>
  <si>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</si>
  <si>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</si>
  <si>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</si>
  <si>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</si>
  <si>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</si>
  <si>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</si>
  <si>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</si>
  <si>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</si>
  <si>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</si>
  <si>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</si>
  <si>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</si>
  <si>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</si>
  <si>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</si>
  <si>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</si>
  <si>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</si>
  <si>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</si>
  <si>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</si>
  <si>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</si>
  <si>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</si>
  <si>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</si>
  <si>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</si>
  <si>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</si>
  <si>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</si>
  <si>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</si>
  <si>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</si>
  <si>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</si>
  <si>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</si>
  <si>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</si>
  <si>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</si>
  <si>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</si>
  <si>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</si>
  <si>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</si>
  <si>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</si>
  <si>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</si>
  <si>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</si>
  <si>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</si>
  <si>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</si>
  <si>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</si>
  <si>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</si>
  <si>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</si>
  <si>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</si>
  <si>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</si>
  <si>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</si>
  <si>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</si>
  <si>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</si>
  <si>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</si>
  <si>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</si>
  <si>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</si>
  <si>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</si>
  <si>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</si>
  <si>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</si>
  <si>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</si>
  <si>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</si>
  <si>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</si>
  <si>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</si>
  <si>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</si>
  <si>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</si>
  <si>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</si>
  <si>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</si>
  <si>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</si>
  <si>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</si>
  <si>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</si>
  <si>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</si>
  <si>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</si>
  <si>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</si>
  <si>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</si>
  <si>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</si>
  <si>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</si>
  <si>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</si>
  <si>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</si>
  <si>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</si>
  <si>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</si>
  <si>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</si>
  <si>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</si>
  <si>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</si>
  <si>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</si>
  <si>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</si>
  <si>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</si>
  <si>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</si>
  <si>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</si>
  <si>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</si>
  <si>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</si>
  <si>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</si>
  <si>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</si>
  <si>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</si>
  <si>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</si>
  <si>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</si>
  <si>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</si>
  <si>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</si>
  <si>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</si>
  <si>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</si>
  <si>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</si>
  <si>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</si>
  <si>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</si>
  <si>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</si>
  <si>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</si>
  <si>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</si>
  <si>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</si>
  <si>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</si>
  <si>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</si>
  <si>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</si>
  <si>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</si>
  <si>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</si>
  <si>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</si>
  <si>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</si>
  <si>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</si>
  <si>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</si>
  <si>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</si>
  <si>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</si>
  <si>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</si>
  <si>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</si>
  <si>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</si>
  <si>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</si>
  <si>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</si>
  <si>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</si>
  <si>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</si>
  <si>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</si>
  <si>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</si>
  <si>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</si>
  <si>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</si>
  <si>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</si>
  <si>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</si>
  <si>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</si>
  <si>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</si>
  <si>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</si>
  <si>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</si>
  <si>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</si>
  <si>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</si>
  <si>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</si>
  <si>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</si>
  <si>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</si>
  <si>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</si>
  <si>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</si>
  <si>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</si>
  <si>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</si>
  <si>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</si>
  <si>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</si>
  <si>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</si>
  <si>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</si>
  <si>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</si>
  <si>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</si>
  <si>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</si>
  <si>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</si>
  <si>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</si>
  <si>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</si>
  <si>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</si>
  <si>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</si>
  <si>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</si>
  <si>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</si>
  <si>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</si>
  <si>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</si>
  <si>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</si>
  <si>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</si>
  <si>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</si>
  <si>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</si>
  <si>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</si>
  <si>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</si>
  <si>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</si>
  <si>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</si>
  <si>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</si>
  <si>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</si>
  <si>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</si>
  <si>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</si>
  <si>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</si>
  <si>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</si>
  <si>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</si>
  <si>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</si>
  <si>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</si>
  <si>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</si>
  <si>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</si>
  <si>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</si>
  <si>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</si>
  <si>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</si>
  <si>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</si>
  <si>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</si>
  <si>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</si>
  <si>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</si>
  <si>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</si>
  <si>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</si>
  <si>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</si>
  <si>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</si>
  <si>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</si>
  <si>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</si>
  <si>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</si>
  <si>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</si>
  <si>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</si>
  <si>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</si>
  <si>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</si>
  <si>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</si>
  <si>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</si>
  <si>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</si>
  <si>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</si>
  <si>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</si>
  <si>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</si>
  <si>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</si>
  <si>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</si>
  <si>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</si>
  <si>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</si>
  <si>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</si>
  <si>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</si>
  <si>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</si>
  <si>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</si>
  <si>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</si>
  <si>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</si>
  <si>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</si>
  <si>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</si>
  <si>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</si>
  <si>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</si>
  <si>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</si>
  <si>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</si>
  <si>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</si>
  <si>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</si>
  <si>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</si>
  <si>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</si>
  <si>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</si>
  <si>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</si>
  <si>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</si>
  <si>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</si>
  <si>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</si>
  <si>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</si>
  <si>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</si>
  <si>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</si>
  <si>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</si>
  <si>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</si>
  <si>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</si>
  <si>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</si>
  <si>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</si>
  <si>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</si>
  <si>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</si>
  <si>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</si>
  <si>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</si>
  <si>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</si>
  <si>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</si>
  <si>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</si>
  <si>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</si>
  <si>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</si>
  <si>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</si>
  <si>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</si>
  <si>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</si>
  <si>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</si>
  <si>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</si>
  <si>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</si>
  <si>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</si>
  <si>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</si>
  <si>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</si>
  <si>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</si>
  <si>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</si>
  <si>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</si>
  <si>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</si>
  <si>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</si>
  <si>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</si>
  <si>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</si>
  <si>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</si>
  <si>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</si>
  <si>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</si>
  <si>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</si>
  <si>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</si>
  <si>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</si>
  <si>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</si>
  <si>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</si>
  <si>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</si>
  <si>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</si>
  <si>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</si>
  <si>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</si>
  <si>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</si>
  <si>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</si>
  <si>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</si>
  <si>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</si>
  <si>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</si>
  <si>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</si>
  <si>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</si>
  <si>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</si>
  <si>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</si>
  <si>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</si>
  <si>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</si>
  <si>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</si>
  <si>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</si>
  <si>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</si>
  <si>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</si>
  <si>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</si>
  <si>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</si>
  <si>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</si>
  <si>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</si>
  <si>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</si>
  <si>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</si>
  <si>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</si>
  <si>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</si>
  <si>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</si>
  <si>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</si>
  <si>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</si>
  <si>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</si>
  <si>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</si>
  <si>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</si>
  <si>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</si>
  <si>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</si>
  <si>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</si>
  <si>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</si>
  <si>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</si>
  <si>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</si>
  <si>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</si>
  <si>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</si>
  <si>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</si>
  <si>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</si>
  <si>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</si>
  <si>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</si>
  <si>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</si>
  <si>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</si>
  <si>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</si>
  <si>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</si>
  <si>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</si>
  <si>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</si>
  <si>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</si>
  <si>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</si>
  <si>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</si>
  <si>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</si>
  <si>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</si>
  <si>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</si>
  <si>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</si>
  <si>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</si>
  <si>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</si>
  <si>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</si>
  <si>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</si>
  <si>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</si>
  <si>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</si>
  <si>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</si>
  <si>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</si>
  <si>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</si>
  <si>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</si>
  <si>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</si>
  <si>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</si>
  <si>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</si>
  <si>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</si>
  <si>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</si>
  <si>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</si>
  <si>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</si>
  <si>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</si>
  <si>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</si>
  <si>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</si>
  <si>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</si>
  <si>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</si>
  <si>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</si>
  <si>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</si>
  <si>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</si>
  <si>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</si>
  <si>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</si>
  <si>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</si>
  <si>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</si>
  <si>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</si>
  <si>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</si>
  <si>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</si>
  <si>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</si>
  <si>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</si>
  <si>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</si>
  <si>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</si>
  <si>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</si>
  <si>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</si>
  <si>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</si>
  <si>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</si>
  <si>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</si>
  <si>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</si>
  <si>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</si>
  <si>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</si>
  <si>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</si>
  <si>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</si>
  <si>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</si>
  <si>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</si>
  <si>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</si>
  <si>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</si>
  <si>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</si>
  <si>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</si>
  <si>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</si>
  <si>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</si>
  <si>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</si>
  <si>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</si>
  <si>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</si>
  <si>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</si>
  <si>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</si>
  <si>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</si>
  <si>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</si>
  <si>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</si>
  <si>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</si>
  <si>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</si>
  <si>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</si>
  <si>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</si>
  <si>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</si>
  <si>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</si>
  <si>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</si>
  <si>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</si>
  <si>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</si>
  <si>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</si>
  <si>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</si>
  <si>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</si>
  <si>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</si>
  <si>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</si>
  <si>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</si>
  <si>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</si>
  <si>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</si>
  <si>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</si>
  <si>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</si>
  <si>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</si>
  <si>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</si>
  <si>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</si>
  <si>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</si>
  <si>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</si>
  <si>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</si>
  <si>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</si>
  <si>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</si>
  <si>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</si>
  <si>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</si>
  <si>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</si>
  <si>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</si>
  <si>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</si>
  <si>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</si>
  <si>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</si>
  <si>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</si>
  <si>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</si>
  <si>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</si>
  <si>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</si>
  <si>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</si>
  <si>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</si>
  <si>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</si>
  <si>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</si>
  <si>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</si>
  <si>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</si>
  <si>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</si>
  <si>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</si>
  <si>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</si>
  <si>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</si>
  <si>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</si>
  <si>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</si>
  <si>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</si>
  <si>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</si>
  <si>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</si>
  <si>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</si>
  <si>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</si>
  <si>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</si>
  <si>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</si>
  <si>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</si>
  <si>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</si>
  <si>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</si>
  <si>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</si>
  <si>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</si>
  <si>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</si>
  <si>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</si>
  <si>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</si>
  <si>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</si>
  <si>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</si>
  <si>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</si>
  <si>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</si>
  <si>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</si>
  <si>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</si>
  <si>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</si>
  <si>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</si>
  <si>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</si>
  <si>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</si>
  <si>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</si>
  <si>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</si>
  <si>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</si>
  <si>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</si>
  <si>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</si>
  <si>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</si>
  <si>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</si>
  <si>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</si>
  <si>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</si>
  <si>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</si>
  <si>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</si>
  <si>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</si>
  <si>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</si>
  <si>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</si>
  <si>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</si>
  <si>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</si>
  <si>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</si>
  <si>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</si>
  <si>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</si>
  <si>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</si>
  <si>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</si>
  <si>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</si>
  <si>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</si>
  <si>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</si>
  <si>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</si>
  <si>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</si>
  <si>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</si>
  <si>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</si>
  <si>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</si>
  <si>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</si>
  <si>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</si>
  <si>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</si>
  <si>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</si>
  <si>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</si>
  <si>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</si>
  <si>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</si>
  <si>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</si>
  <si>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</si>
  <si>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</si>
  <si>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</si>
  <si>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</si>
  <si>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</si>
  <si>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</si>
  <si>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</si>
  <si>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</si>
  <si>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</si>
  <si>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</si>
  <si>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</si>
  <si>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</si>
  <si>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</si>
  <si>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</si>
  <si>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</si>
  <si>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</si>
  <si>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</si>
  <si>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</si>
  <si>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</si>
  <si>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</si>
  <si>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</si>
  <si>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</si>
  <si>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</si>
  <si>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</si>
  <si>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</si>
  <si>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</si>
  <si>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</si>
  <si>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</si>
  <si>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</si>
  <si>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</si>
  <si>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</si>
  <si>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</si>
  <si>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</si>
  <si>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</si>
  <si>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</si>
  <si>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</si>
  <si>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</si>
  <si>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</si>
  <si>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</si>
  <si>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</si>
  <si>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</si>
  <si>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</si>
  <si>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</si>
  <si>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</si>
  <si>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</si>
  <si>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</si>
  <si>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</si>
  <si>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</si>
  <si>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</si>
  <si>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</si>
  <si>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</si>
  <si>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</si>
  <si>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</si>
  <si>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</si>
  <si>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</si>
  <si>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</si>
  <si>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</si>
  <si>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</si>
  <si>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</si>
  <si>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</si>
  <si>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</si>
  <si>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</si>
  <si>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</si>
  <si>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</si>
  <si>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</si>
  <si>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</si>
  <si>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</si>
  <si>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</si>
  <si>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</si>
  <si>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</si>
  <si>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</si>
  <si>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</si>
  <si>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</si>
  <si>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</si>
  <si>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</si>
  <si>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</si>
  <si>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</si>
  <si>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</si>
  <si>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</si>
  <si>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</si>
  <si>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</si>
  <si>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</si>
  <si>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</si>
  <si>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</si>
  <si>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</si>
  <si>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</si>
  <si>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</si>
  <si>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</si>
  <si>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</si>
  <si>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</si>
  <si>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</si>
  <si>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</si>
  <si>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</si>
  <si>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</si>
  <si>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</si>
  <si>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</si>
  <si>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</si>
  <si>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</si>
  <si>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</si>
  <si>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</si>
  <si>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</si>
  <si>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</si>
  <si>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</si>
  <si>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</si>
  <si>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</si>
  <si>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</si>
  <si>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</si>
  <si>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</si>
  <si>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</si>
  <si>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</si>
  <si>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</si>
  <si>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</si>
  <si>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</si>
  <si>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</si>
  <si>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</si>
  <si>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</si>
  <si>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</si>
  <si>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</si>
  <si>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</si>
  <si>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</si>
  <si>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</si>
  <si>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</si>
  <si>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</si>
  <si>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</si>
  <si>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</si>
  <si>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</si>
  <si>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</si>
  <si>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</si>
  <si>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</si>
  <si>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</si>
  <si>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</si>
  <si>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</si>
  <si>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</si>
  <si>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</si>
  <si>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</si>
  <si>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</si>
  <si>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</si>
  <si>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</si>
  <si>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</si>
  <si>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</si>
  <si>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</si>
  <si>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</si>
  <si>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</si>
  <si>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</si>
  <si>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</si>
  <si>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</si>
  <si>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</si>
  <si>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</si>
  <si>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</si>
  <si>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</si>
  <si>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</si>
  <si>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</si>
  <si>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</si>
  <si>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</si>
  <si>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</si>
  <si>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</si>
  <si>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</si>
  <si>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</si>
  <si>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</si>
  <si>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</si>
  <si>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</si>
  <si>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</si>
  <si>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</si>
  <si>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</si>
  <si>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</si>
  <si>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</si>
  <si>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</si>
  <si>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</si>
  <si>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</si>
  <si>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</si>
  <si>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</si>
  <si>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</si>
  <si>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</si>
  <si>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</si>
  <si>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</si>
  <si>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</si>
  <si>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</si>
  <si>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</si>
  <si>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</si>
  <si>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</si>
  <si>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</si>
  <si>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</si>
  <si>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</si>
  <si>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</si>
  <si>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</si>
  <si>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</si>
  <si>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</si>
  <si>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</si>
  <si>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</si>
  <si>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</si>
  <si>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</si>
  <si>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</si>
  <si>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</si>
  <si>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</si>
  <si>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</si>
  <si>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</si>
  <si>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</si>
  <si>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</si>
  <si>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</si>
  <si>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</si>
  <si>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</si>
  <si>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</si>
  <si>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</si>
  <si>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</si>
  <si>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</si>
  <si>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</si>
  <si>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</si>
  <si>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</si>
  <si>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</si>
  <si>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</si>
  <si>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</si>
  <si>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</si>
  <si>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</si>
  <si>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</si>
  <si>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</si>
  <si>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</si>
  <si>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</si>
  <si>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</si>
  <si>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</si>
  <si>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</si>
  <si>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</si>
  <si>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</si>
  <si>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</si>
  <si>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</si>
  <si>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</si>
  <si>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</si>
  <si>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</si>
  <si>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</si>
  <si>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</si>
  <si>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</si>
  <si>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</si>
  <si>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</si>
  <si>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</si>
  <si>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</si>
  <si>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</si>
  <si>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</si>
  <si>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</si>
  <si>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</si>
  <si>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</si>
  <si>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</si>
  <si>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</si>
  <si>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</si>
  <si>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</si>
  <si>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</si>
  <si>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</si>
  <si>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</si>
  <si>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</si>
  <si>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</si>
  <si>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</si>
  <si>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</si>
  <si>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</si>
  <si>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</si>
  <si>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</si>
  <si>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</si>
  <si>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</si>
  <si>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</si>
  <si>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</si>
  <si>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</si>
  <si>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</si>
  <si>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</si>
  <si>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</si>
  <si>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</si>
  <si>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</si>
  <si>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</si>
  <si>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</si>
  <si>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</si>
  <si>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</si>
  <si>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</si>
  <si>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</si>
  <si>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</si>
  <si>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</si>
  <si>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</si>
  <si>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</si>
  <si>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</si>
  <si>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</si>
  <si>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</si>
  <si>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</si>
  <si>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</si>
  <si>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</si>
  <si>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</si>
  <si>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</si>
  <si>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</si>
  <si>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</si>
  <si>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</si>
  <si>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</si>
  <si>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</si>
  <si>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</si>
  <si>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</si>
  <si>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</si>
  <si>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</si>
  <si>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</si>
  <si>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</si>
  <si>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</si>
  <si>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</si>
  <si>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</si>
  <si>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</si>
  <si>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</si>
  <si>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</si>
  <si>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</si>
  <si>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</si>
  <si>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</si>
  <si>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</si>
  <si>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</si>
  <si>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</si>
  <si>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</si>
  <si>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</si>
  <si>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</si>
  <si>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</si>
  <si>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</si>
  <si>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</si>
  <si>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</si>
  <si>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</si>
  <si>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</si>
  <si>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</si>
  <si>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</si>
  <si>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</si>
  <si>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</si>
  <si>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</si>
  <si>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</si>
  <si>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</si>
  <si>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</si>
  <si>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</si>
  <si>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</si>
  <si>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</si>
  <si>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</si>
  <si>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</si>
  <si>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</si>
  <si>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</si>
  <si>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</si>
  <si>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</si>
  <si>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</si>
  <si>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</si>
  <si>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</si>
  <si>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</si>
  <si>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</si>
  <si>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</si>
  <si>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</si>
  <si>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</si>
  <si>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</si>
  <si>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</si>
  <si>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</si>
  <si>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</si>
  <si>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</si>
  <si>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</si>
  <si>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</si>
  <si>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</si>
  <si>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</si>
  <si>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</si>
  <si>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</si>
  <si>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</si>
  <si>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</si>
  <si>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</si>
  <si>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</si>
  <si>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</si>
  <si>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</si>
  <si>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</si>
  <si>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</si>
  <si>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</si>
  <si>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</si>
  <si>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</si>
  <si>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</si>
  <si>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</si>
  <si>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</si>
  <si>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</si>
  <si>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</si>
  <si>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</si>
  <si>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</si>
  <si>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</si>
  <si>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</si>
  <si>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</si>
  <si>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</si>
  <si>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</si>
  <si>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</si>
  <si>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</si>
  <si>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</si>
  <si>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</si>
  <si>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</si>
  <si>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</si>
  <si>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</si>
  <si>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</si>
  <si>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</si>
  <si>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</si>
  <si>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</si>
  <si>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</si>
  <si>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</si>
  <si>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</si>
  <si>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</si>
  <si>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</si>
  <si>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</si>
  <si>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</si>
  <si>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</si>
  <si>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</si>
  <si>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</si>
  <si>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</si>
  <si>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</si>
  <si>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</si>
  <si>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</si>
  <si>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</si>
  <si>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</si>
  <si>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</si>
  <si>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</si>
  <si>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</si>
  <si>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</si>
  <si>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</si>
  <si>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</si>
  <si>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</si>
  <si>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</si>
  <si>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</si>
  <si>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</si>
  <si>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</si>
  <si>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</si>
  <si>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</si>
  <si>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</si>
  <si>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</si>
  <si>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</si>
  <si>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</si>
  <si>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</si>
  <si>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</si>
  <si>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</si>
  <si>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</si>
  <si>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</si>
  <si>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</si>
  <si>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</si>
  <si>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</si>
  <si>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</si>
  <si>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</si>
  <si>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</si>
  <si>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</si>
  <si>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</si>
  <si>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</si>
  <si>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</si>
  <si>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</si>
  <si>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</si>
  <si>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</si>
  <si>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</si>
  <si>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</si>
  <si>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</si>
  <si>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</si>
  <si>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</si>
  <si>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</si>
  <si>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</si>
  <si>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</si>
  <si>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</si>
  <si>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</si>
  <si>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</si>
  <si>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</si>
  <si>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</si>
  <si>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</si>
  <si>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</si>
  <si>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</si>
  <si>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</si>
  <si>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</si>
  <si>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</si>
  <si>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</si>
  <si>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</si>
  <si>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</si>
  <si>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</si>
  <si>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</si>
  <si>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</si>
  <si>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</si>
  <si>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</si>
  <si>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</si>
  <si>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</si>
  <si>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</si>
  <si>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</si>
  <si>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</si>
  <si>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</si>
  <si>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</si>
  <si>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</si>
  <si>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</si>
  <si>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</si>
  <si>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</si>
  <si>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</si>
  <si>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</si>
  <si>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</si>
  <si>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</si>
  <si>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</si>
  <si>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</si>
  <si>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</si>
  <si>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</si>
  <si>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</si>
  <si>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</si>
  <si>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</si>
  <si>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</si>
  <si>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</si>
  <si>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</si>
  <si>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</si>
  <si>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</si>
  <si>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</si>
  <si>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</si>
  <si>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</si>
  <si>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</si>
  <si>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</si>
  <si>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</si>
  <si>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</si>
  <si>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</si>
  <si>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</si>
  <si>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</si>
  <si>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</si>
  <si>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</si>
  <si>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</si>
  <si>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</si>
  <si>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</si>
  <si>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</si>
  <si>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</si>
  <si>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</si>
  <si>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</si>
  <si>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</si>
  <si>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</si>
  <si>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 xml:space="preserve"> CURRENT OUTSTANDING NOVEMBER</t>
  </si>
  <si>
    <t>3 November</t>
  </si>
  <si>
    <t xml:space="preserve">4 November </t>
  </si>
  <si>
    <t>22.936.617   20.000.000</t>
  </si>
  <si>
    <t>2 November   5 November</t>
  </si>
  <si>
    <t>938-14645982</t>
  </si>
  <si>
    <t>M a yusuf</t>
  </si>
  <si>
    <t>938-14674494</t>
  </si>
  <si>
    <t>938-14672814</t>
  </si>
  <si>
    <t>938-14668253</t>
  </si>
  <si>
    <t>PT. pegasus air services</t>
  </si>
  <si>
    <t>990-20341064</t>
  </si>
  <si>
    <t>990-20349173</t>
  </si>
  <si>
    <t>990-20349254</t>
  </si>
  <si>
    <t>990-20343805</t>
  </si>
  <si>
    <t>990-20343864</t>
  </si>
  <si>
    <t>990-20349545</t>
  </si>
  <si>
    <t>990-20340600</t>
  </si>
  <si>
    <t>990-20344085</t>
  </si>
  <si>
    <t>990-20349221</t>
  </si>
  <si>
    <t>990-20344424</t>
  </si>
  <si>
    <t>990-20331286</t>
  </si>
  <si>
    <t>990-20331216</t>
  </si>
  <si>
    <t>990-20343772</t>
  </si>
  <si>
    <t>938-14656714</t>
  </si>
  <si>
    <t>938-14679114</t>
  </si>
  <si>
    <t>938-14667041</t>
  </si>
  <si>
    <t>938-14656493</t>
  </si>
  <si>
    <t>JT-0678</t>
  </si>
  <si>
    <t>IU-0858</t>
  </si>
  <si>
    <t>938-14703161</t>
  </si>
  <si>
    <t>938-14690535</t>
  </si>
  <si>
    <t>938-14685016</t>
  </si>
  <si>
    <t>938-14696382</t>
  </si>
  <si>
    <t>938-14703264</t>
  </si>
  <si>
    <t>938-14684972</t>
  </si>
  <si>
    <t>938-14703345</t>
  </si>
  <si>
    <t>938-14696496</t>
  </si>
  <si>
    <t>938-14684994</t>
  </si>
  <si>
    <t>938-14684946</t>
  </si>
  <si>
    <t>938-14703091</t>
  </si>
  <si>
    <t>938-14687853</t>
  </si>
  <si>
    <t>990-20361246</t>
  </si>
  <si>
    <t>990-20378396</t>
  </si>
  <si>
    <t>990-20368924</t>
  </si>
  <si>
    <t>990-20377895</t>
  </si>
  <si>
    <t>990-20369941</t>
  </si>
  <si>
    <t>990-20369230</t>
  </si>
  <si>
    <t>990-20369753</t>
  </si>
  <si>
    <t>JT-0756</t>
  </si>
  <si>
    <t>PT. Malona Triguna Investama</t>
  </si>
  <si>
    <t>ID-6250</t>
  </si>
  <si>
    <t>938-14715536</t>
  </si>
  <si>
    <t>938-14717500</t>
  </si>
  <si>
    <t>pt. griksa cipta trisno alfikhi</t>
  </si>
  <si>
    <t>990-20406315</t>
  </si>
  <si>
    <t>990-20377862</t>
  </si>
  <si>
    <t>990-20343713</t>
  </si>
  <si>
    <t>990-20406271</t>
  </si>
  <si>
    <t>990-20398033</t>
  </si>
  <si>
    <t>990-20400516</t>
  </si>
  <si>
    <t>938-14697163</t>
  </si>
  <si>
    <t>938-14722503</t>
  </si>
  <si>
    <t>938-14714674</t>
  </si>
  <si>
    <t>938-14725944</t>
  </si>
  <si>
    <t>938-14721803</t>
  </si>
  <si>
    <t>938-14703415</t>
  </si>
  <si>
    <t>938-14721475</t>
  </si>
  <si>
    <t>938-14721630</t>
  </si>
  <si>
    <t>938-14702914</t>
  </si>
  <si>
    <t>938-14721545</t>
  </si>
  <si>
    <t>938-14696710</t>
  </si>
  <si>
    <t>938-14702940</t>
  </si>
  <si>
    <t>938-14703006</t>
  </si>
  <si>
    <t>938-14721711</t>
  </si>
  <si>
    <t>938-14747003</t>
  </si>
  <si>
    <t>938-14747541</t>
  </si>
  <si>
    <t>938-14721921</t>
  </si>
  <si>
    <t>990-20424316</t>
  </si>
  <si>
    <t>990-20431843</t>
  </si>
  <si>
    <t>990-20418145</t>
  </si>
  <si>
    <t>990-20432020</t>
  </si>
  <si>
    <t>990-20448013</t>
  </si>
  <si>
    <t>990-20450511</t>
  </si>
  <si>
    <t>938-14740316</t>
  </si>
  <si>
    <t>938-14763081</t>
  </si>
  <si>
    <t>938-14775854</t>
  </si>
  <si>
    <t>990-20503221</t>
  </si>
  <si>
    <t>990-20490665</t>
  </si>
  <si>
    <t>990-20496781</t>
  </si>
  <si>
    <t>990-20490514</t>
  </si>
  <si>
    <t>990-20496840</t>
  </si>
  <si>
    <t>990-20503092</t>
  </si>
  <si>
    <t>990-20494821</t>
  </si>
  <si>
    <t>938-14796180</t>
  </si>
  <si>
    <t>938-14796106</t>
  </si>
  <si>
    <t>938-14796224</t>
  </si>
  <si>
    <t>LSW</t>
  </si>
  <si>
    <t>938-14790635</t>
  </si>
  <si>
    <t>938-14804801</t>
  </si>
  <si>
    <t>938-14790112</t>
  </si>
  <si>
    <t>938-14783145</t>
  </si>
  <si>
    <t>PT. Prowell Energi Indonesia</t>
  </si>
  <si>
    <t>triyono</t>
  </si>
  <si>
    <t>PT HAJU MEDICAL INDONESIA</t>
  </si>
  <si>
    <t>5.000.000  10.000.000  45.451.400</t>
  </si>
  <si>
    <t>4 November   9 November</t>
  </si>
  <si>
    <t>4 November</t>
  </si>
  <si>
    <t xml:space="preserve">6 November </t>
  </si>
  <si>
    <t>5 November</t>
  </si>
  <si>
    <t>9 November</t>
  </si>
  <si>
    <t>11 November</t>
  </si>
  <si>
    <t>12 November</t>
  </si>
  <si>
    <t>938-14810191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</si>
  <si>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</si>
  <si>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</si>
  <si>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</si>
  <si>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</si>
  <si>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</si>
  <si>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</si>
  <si>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</si>
  <si>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</si>
  <si>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</si>
  <si>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938-14834363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</si>
  <si>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</si>
  <si>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</si>
  <si>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</si>
  <si>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</si>
  <si>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</si>
  <si>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</si>
  <si>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</si>
  <si>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</si>
  <si>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938-14848422</t>
  </si>
  <si>
    <t>938-14855046</t>
  </si>
  <si>
    <t>938-14856166</t>
  </si>
  <si>
    <t>suwardi</t>
  </si>
  <si>
    <t>tauvan</t>
  </si>
  <si>
    <t>990-20683924</t>
  </si>
  <si>
    <t>990-20677053</t>
  </si>
  <si>
    <t>990-20687122</t>
  </si>
  <si>
    <t>990-20687030</t>
  </si>
  <si>
    <t>990-20686573</t>
  </si>
  <si>
    <t>938-14853845</t>
  </si>
  <si>
    <t>938-14861976</t>
  </si>
  <si>
    <t>938-14860075</t>
  </si>
  <si>
    <t>938-14834304</t>
  </si>
  <si>
    <t>938-14855175</t>
  </si>
  <si>
    <t>938-14876960</t>
  </si>
  <si>
    <t>938-14876923</t>
  </si>
  <si>
    <t>938-14883411</t>
  </si>
  <si>
    <t>938-14872082</t>
  </si>
  <si>
    <t>938-14876820</t>
  </si>
  <si>
    <t>938-14876116</t>
  </si>
  <si>
    <t>990-20716382</t>
  </si>
  <si>
    <t>990-20716522</t>
  </si>
  <si>
    <t>938-14883503</t>
  </si>
  <si>
    <t>938-14899964</t>
  </si>
  <si>
    <t>IU-0870</t>
  </si>
  <si>
    <t>10.000.000  11.274.387</t>
  </si>
  <si>
    <t>13 November   14 November</t>
  </si>
  <si>
    <t>Faisal</t>
  </si>
  <si>
    <t>7 November</t>
  </si>
  <si>
    <t>938-14913824</t>
  </si>
  <si>
    <t>938-14932746</t>
  </si>
  <si>
    <t>938-14931556</t>
  </si>
  <si>
    <t>938-14937694</t>
  </si>
  <si>
    <t>938-14937440</t>
  </si>
  <si>
    <t>938-14937635</t>
  </si>
  <si>
    <t>938-14931652</t>
  </si>
  <si>
    <t>938-14931711</t>
  </si>
  <si>
    <t>938-14937974</t>
  </si>
  <si>
    <t>938-14931350</t>
  </si>
  <si>
    <t>938-14937506</t>
  </si>
  <si>
    <t>938-14931781</t>
  </si>
  <si>
    <t>990-20787911</t>
  </si>
  <si>
    <t>990-20788202</t>
  </si>
  <si>
    <t>990-20796053</t>
  </si>
  <si>
    <t>990-20796020</t>
  </si>
  <si>
    <t>990-20760176</t>
  </si>
  <si>
    <t>990-20795935</t>
  </si>
  <si>
    <t>990-20786732</t>
  </si>
  <si>
    <t>990-20788246</t>
  </si>
  <si>
    <t>990-20823600</t>
  </si>
  <si>
    <t>990-20823666</t>
  </si>
  <si>
    <t>990-20823051</t>
  </si>
  <si>
    <t>990-20826186</t>
  </si>
  <si>
    <t>990-20825954</t>
  </si>
  <si>
    <t>938-14959033</t>
  </si>
  <si>
    <t>938-14958650</t>
  </si>
  <si>
    <t>938-14960175</t>
  </si>
  <si>
    <t>938-14960444</t>
  </si>
  <si>
    <t>938-14960131</t>
  </si>
  <si>
    <t>938-14960304</t>
  </si>
  <si>
    <t>TJQ</t>
  </si>
  <si>
    <t>JT-0120</t>
  </si>
  <si>
    <t>13.045.953     10.000.000</t>
  </si>
  <si>
    <t>8 November    16 November</t>
  </si>
  <si>
    <t>18 November</t>
  </si>
  <si>
    <t>21 November</t>
  </si>
  <si>
    <t>990-21430986</t>
  </si>
  <si>
    <t>990-21431071</t>
  </si>
  <si>
    <t>990-20952945</t>
  </si>
  <si>
    <t>990-20952525</t>
  </si>
  <si>
    <t>JT-0536</t>
  </si>
  <si>
    <t>990-20952654</t>
  </si>
  <si>
    <t>IU-0312</t>
  </si>
  <si>
    <t>990-21430780</t>
  </si>
  <si>
    <t>990-20952746</t>
  </si>
  <si>
    <t>990-20948443</t>
  </si>
  <si>
    <t>990-21430905</t>
  </si>
  <si>
    <t>938-14980755</t>
  </si>
  <si>
    <t>938-14981400</t>
  </si>
  <si>
    <t>938-14986860</t>
  </si>
  <si>
    <t>938-14986731</t>
  </si>
  <si>
    <t>938-14979414</t>
  </si>
  <si>
    <t>938-14980140</t>
  </si>
  <si>
    <t>938-14977432</t>
  </si>
  <si>
    <t>938-14960610</t>
  </si>
  <si>
    <t>938-14972565</t>
  </si>
  <si>
    <t>Wibby / MMI</t>
  </si>
  <si>
    <t>938-14981050</t>
  </si>
  <si>
    <t>938-14980906</t>
  </si>
  <si>
    <t>ID-6180</t>
  </si>
  <si>
    <t>938-14980803</t>
  </si>
  <si>
    <t>938-15003660</t>
  </si>
  <si>
    <t>938-15003542</t>
  </si>
  <si>
    <t>938-15010881</t>
  </si>
  <si>
    <t>938-15010822</t>
  </si>
  <si>
    <t>938-15011006</t>
  </si>
  <si>
    <t>938-14986425</t>
  </si>
  <si>
    <t>938-15010936</t>
  </si>
  <si>
    <t>938-14980980</t>
  </si>
  <si>
    <t>938-14977384</t>
  </si>
  <si>
    <t>990-21462000</t>
  </si>
  <si>
    <t>990-21461915</t>
  </si>
  <si>
    <t>990-21431034</t>
  </si>
  <si>
    <t>990-21462033</t>
  </si>
  <si>
    <t>990-21489381</t>
  </si>
  <si>
    <t>990-21489322</t>
  </si>
  <si>
    <t>938-15032861</t>
  </si>
  <si>
    <t>938-15033001</t>
  </si>
  <si>
    <t>938-15027132</t>
  </si>
  <si>
    <t>938-15032975</t>
  </si>
  <si>
    <t>938-15033082</t>
  </si>
  <si>
    <t>938-15027585</t>
  </si>
  <si>
    <t>938-15028112</t>
  </si>
  <si>
    <t>938-15027423</t>
  </si>
  <si>
    <t>938-15033060</t>
  </si>
  <si>
    <t>938-15020563</t>
  </si>
  <si>
    <t>938-15044256</t>
  </si>
  <si>
    <t>938-15051374</t>
  </si>
  <si>
    <t>938-15044326</t>
  </si>
  <si>
    <t>938-15043534</t>
  </si>
  <si>
    <t>938-15050954</t>
  </si>
  <si>
    <t>938-15051256</t>
  </si>
  <si>
    <t>938-15049904</t>
  </si>
  <si>
    <t>938-15044400</t>
  </si>
  <si>
    <t>938-15051315</t>
  </si>
  <si>
    <t>938-15043420</t>
  </si>
  <si>
    <t>990-21509784</t>
  </si>
  <si>
    <t>990-21500743</t>
  </si>
  <si>
    <t>990-21501804</t>
  </si>
  <si>
    <t>990-21509821</t>
  </si>
  <si>
    <t>990-21510053</t>
  </si>
  <si>
    <t>990-21509950</t>
  </si>
  <si>
    <t>990-21509703</t>
  </si>
  <si>
    <t>19 November</t>
  </si>
  <si>
    <t>22 November</t>
  </si>
  <si>
    <t>DP PEMBAYARAN PANDU SIWI</t>
  </si>
  <si>
    <t>990-21525475</t>
  </si>
  <si>
    <t>938-15044120</t>
  </si>
  <si>
    <t>938-15050910</t>
  </si>
  <si>
    <t>990-21544305</t>
  </si>
  <si>
    <t>938-15073100</t>
  </si>
  <si>
    <t>938-15078346</t>
  </si>
  <si>
    <t>938-15078615</t>
  </si>
  <si>
    <t>938-15078464</t>
  </si>
  <si>
    <t>938-15064490</t>
  </si>
  <si>
    <t>938-15078766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</si>
</sst>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30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168" fontId="17" fillId="0" borderId="0" xfId="1" applyNumberFormat="1" applyFont="1"/>
    <xf numFmtId="0" fontId="0" fillId="0" borderId="0" xfId="0" applyFont="1"/>
    <xf numFmtId="167" fontId="0" fillId="0" borderId="4" xfId="0" applyNumberFormat="1" applyFont="1" applyBorder="1"/>
    <xf numFmtId="0" fontId="0" fillId="0" borderId="4" xfId="0" applyFont="1" applyBorder="1"/>
    <xf numFmtId="168" fontId="2" fillId="0" borderId="0" xfId="0" applyNumberFormat="1" applyFont="1"/>
    <xf numFmtId="0" fontId="0" fillId="0" borderId="6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42"/>
  <sheetViews>
    <sheetView workbookViewId="0">
      <pane xSplit="4" topLeftCell="N1" activePane="topRight" state="frozen"/>
      <selection activeCell="A64" sqref="A64"/>
      <selection pane="topRight" activeCell="N15" sqref="N15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40">
        <v>2872500</v>
      </c>
      <c r="S3" s="242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43"/>
      <c r="S4" s="244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43"/>
      <c r="S5" s="244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43"/>
      <c r="S6" s="244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41"/>
      <c r="S7" s="245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40">
        <v>9644230</v>
      </c>
      <c r="S10" s="242" t="s">
        <v>56</v>
      </c>
      <c r="T10" s="246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43"/>
      <c r="S11" s="243"/>
      <c r="T11" s="247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43"/>
      <c r="S12" s="243"/>
      <c r="T12" s="247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43"/>
      <c r="S13" s="243"/>
      <c r="T13" s="247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43"/>
      <c r="S14" s="243"/>
      <c r="T14" s="247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43"/>
      <c r="S15" s="243"/>
      <c r="T15" s="247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43"/>
      <c r="S16" s="243"/>
      <c r="T16" s="247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41"/>
      <c r="S17" s="241"/>
      <c r="T17" s="248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40">
        <v>4911703</v>
      </c>
      <c r="S18" s="242" t="s">
        <v>74</v>
      </c>
      <c r="T18" s="240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41"/>
      <c r="S19" s="241"/>
      <c r="T19" s="241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40">
        <v>5075801</v>
      </c>
      <c r="S20" s="242" t="s">
        <v>81</v>
      </c>
      <c r="T20" s="240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43"/>
      <c r="S21" s="243"/>
      <c r="T21" s="243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43"/>
      <c r="S22" s="243"/>
      <c r="T22" s="243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43"/>
      <c r="S23" s="243"/>
      <c r="T23" s="243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41"/>
      <c r="S24" s="241"/>
      <c r="T24" s="241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40">
        <v>2325117</v>
      </c>
      <c r="S25" s="242" t="s">
        <v>291</v>
      </c>
      <c r="T25" s="240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41"/>
      <c r="S26" s="241"/>
      <c r="T26" s="241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topLeftCell="A269" zoomScaleNormal="100" workbookViewId="0">
      <pane xSplit="5" topLeftCell="L1" activePane="topRight" state="frozen"/>
      <selection pane="topRight" activeCell="L2" sqref="L2:L303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1475</v>
      </c>
      <c r="C2" s="30" t="s">
        <v>1284</v>
      </c>
      <c r="D2" s="26" t="s">
        <v>29</v>
      </c>
      <c r="E2" s="30" t="s">
        <v>1310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1475</v>
      </c>
      <c r="C3" s="30" t="s">
        <v>1285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1581</v>
      </c>
      <c r="U3" s="122" t="s">
        <v>27</v>
      </c>
      <c r="V3" s="30"/>
      <c r="W3" s="30"/>
    </row>
    <row r="4" spans="1:24" x14ac:dyDescent="0.25">
      <c r="A4" s="26">
        <v>3</v>
      </c>
      <c r="B4" s="26" t="s">
        <v>1475</v>
      </c>
      <c r="C4" s="30" t="s">
        <v>1286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1475</v>
      </c>
      <c r="C5" s="30" t="s">
        <v>1287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1474</v>
      </c>
      <c r="C6" s="30" t="s">
        <v>1288</v>
      </c>
      <c r="D6" s="26" t="s">
        <v>29</v>
      </c>
      <c r="E6" s="30" t="s">
        <v>1211</v>
      </c>
      <c r="F6" s="30" t="s">
        <v>23</v>
      </c>
      <c r="G6" s="30" t="s">
        <v>29</v>
      </c>
      <c r="H6" s="30" t="s">
        <v>24</v>
      </c>
      <c r="I6" s="30" t="s">
        <v>1198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1352</v>
      </c>
      <c r="U6" s="122" t="s">
        <v>1353</v>
      </c>
      <c r="V6" s="30"/>
      <c r="W6" s="30"/>
    </row>
    <row r="7" spans="1:24" x14ac:dyDescent="0.25">
      <c r="A7" s="26">
        <v>6</v>
      </c>
      <c r="B7" s="26" t="s">
        <v>1474</v>
      </c>
      <c r="C7" s="30" t="s">
        <v>1289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1197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1474</v>
      </c>
      <c r="C8" s="30" t="s">
        <v>1290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1198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((M8*22000)+(M8*22000)*10%)+8250+((M8*150))</f>
        <v>641350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780772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1474</v>
      </c>
      <c r="C9" s="30" t="s">
        <v>1291</v>
      </c>
      <c r="D9" s="26" t="s">
        <v>29</v>
      </c>
      <c r="E9" s="30" t="s">
        <v>1311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1279</v>
      </c>
      <c r="U9" s="122" t="s">
        <v>27</v>
      </c>
      <c r="V9" s="30"/>
      <c r="W9" s="30"/>
      <c r="X9" s="211">
        <f>R9-S9</f>
        <v>39050</v>
      </c>
    </row>
    <row r="10" spans="1:24" x14ac:dyDescent="0.25">
      <c r="A10" s="26">
        <v>9</v>
      </c>
      <c r="B10" s="26" t="s">
        <v>1474</v>
      </c>
      <c r="C10" s="30" t="s">
        <v>1292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1474</v>
      </c>
      <c r="C11" s="30" t="s">
        <v>1293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1581</v>
      </c>
      <c r="U11" s="122" t="s">
        <v>27</v>
      </c>
      <c r="V11" s="30"/>
      <c r="W11" s="30"/>
    </row>
    <row r="12" spans="1:24" x14ac:dyDescent="0.25">
      <c r="A12" s="26">
        <v>11</v>
      </c>
      <c r="B12" s="26" t="s">
        <v>1474</v>
      </c>
      <c r="C12" s="30" t="s">
        <v>1294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1475</v>
      </c>
      <c r="C13" s="30" t="s">
        <v>1295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1581</v>
      </c>
      <c r="U13" s="122" t="s">
        <v>27</v>
      </c>
      <c r="V13" s="30"/>
      <c r="W13" s="30"/>
    </row>
    <row r="14" spans="1:24" x14ac:dyDescent="0.25">
      <c r="A14" s="26">
        <v>13</v>
      </c>
      <c r="B14" s="26" t="s">
        <v>1475</v>
      </c>
      <c r="C14" s="30" t="s">
        <v>1296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((M14*35500)+(M14*35500)*10%)+8250+((M14*150))</f>
        <v>6672250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7567240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1475</v>
      </c>
      <c r="C15" s="30" t="s">
        <v>1297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1212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((M15*19000)+(M15*19000)*10%)+8250+((M15*150))</f>
        <v>1334400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1667961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1475</v>
      </c>
      <c r="C16" s="30" t="s">
        <v>1298</v>
      </c>
      <c r="D16" s="26" t="s">
        <v>29</v>
      </c>
      <c r="E16" s="30" t="s">
        <v>1312</v>
      </c>
      <c r="F16" s="30" t="s">
        <v>23</v>
      </c>
      <c r="G16" s="30" t="s">
        <v>29</v>
      </c>
      <c r="H16" s="30" t="s">
        <v>1313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1280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1299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((M17*41500)+(M17*41500)*10%)+8250+((M17*150))</f>
        <v>466250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521720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1474</v>
      </c>
      <c r="C18" s="30" t="s">
        <v>1300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1581</v>
      </c>
      <c r="U18" s="122" t="s">
        <v>27</v>
      </c>
      <c r="V18" s="30"/>
      <c r="W18" s="30"/>
    </row>
    <row r="19" spans="1:23" x14ac:dyDescent="0.25">
      <c r="A19" s="26">
        <v>18</v>
      </c>
      <c r="B19" s="26" t="s">
        <v>1474</v>
      </c>
      <c r="C19" s="30" t="s">
        <v>1301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1197</v>
      </c>
      <c r="I19" s="30" t="s">
        <v>1198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hidden="1" x14ac:dyDescent="0.25">
      <c r="A20" s="26">
        <v>19</v>
      </c>
      <c r="B20" s="26" t="s">
        <v>1474</v>
      </c>
      <c r="C20" s="30" t="s">
        <v>1302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>
        <v>35478552</v>
      </c>
      <c r="T20" s="130" t="s">
        <v>1704</v>
      </c>
      <c r="U20" s="122" t="s">
        <v>27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1303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1304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1474</v>
      </c>
      <c r="C23" s="30" t="s">
        <v>1305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1354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1474</v>
      </c>
      <c r="C24" s="30" t="s">
        <v>1306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1474</v>
      </c>
      <c r="C25" s="30" t="s">
        <v>1307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1474</v>
      </c>
      <c r="C26" s="30" t="s">
        <v>1308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1309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 t="s">
        <v>1474</v>
      </c>
      <c r="C28" s="30" t="s">
        <v>1314</v>
      </c>
      <c r="D28" s="26" t="s">
        <v>21</v>
      </c>
      <c r="E28" s="69" t="s">
        <v>1316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1352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 t="s">
        <v>1474</v>
      </c>
      <c r="C29" s="30" t="s">
        <v>1315</v>
      </c>
      <c r="D29" s="26" t="s">
        <v>21</v>
      </c>
      <c r="E29" s="30" t="s">
        <v>1317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1280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1318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1475</v>
      </c>
      <c r="C31" s="30" t="s">
        <v>1319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1475</v>
      </c>
      <c r="C32" s="30" t="s">
        <v>1320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((M32*35500)+(M32*35500)*10%)+8250+((M32*150))</f>
        <v>596250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677955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1475</v>
      </c>
      <c r="C33" s="30" t="s">
        <v>1321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1475</v>
      </c>
      <c r="C34" s="30" t="s">
        <v>1322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1475</v>
      </c>
      <c r="C35" s="30" t="s">
        <v>1323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1212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((M35*19000)+(M35*19000)*10%)+8250+((M35*150))</f>
        <v>492400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616081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1475</v>
      </c>
      <c r="C36" s="30" t="s">
        <v>1324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idden="1" x14ac:dyDescent="0.25">
      <c r="A37" s="26">
        <v>36</v>
      </c>
      <c r="B37" s="26" t="s">
        <v>1475</v>
      </c>
      <c r="C37" s="30" t="s">
        <v>1325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>
        <v>35478552</v>
      </c>
      <c r="T37" s="130" t="s">
        <v>1704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1326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1197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1327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1474</v>
      </c>
      <c r="C40" s="30" t="s">
        <v>1328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1329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1475</v>
      </c>
      <c r="C42" s="30" t="s">
        <v>1330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1475</v>
      </c>
      <c r="C43" s="30" t="s">
        <v>1331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1475</v>
      </c>
      <c r="C44" s="30" t="s">
        <v>1332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1475</v>
      </c>
      <c r="C45" s="30" t="s">
        <v>1333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1354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1334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hidden="1" x14ac:dyDescent="0.25">
      <c r="A47" s="26">
        <v>46</v>
      </c>
      <c r="B47" s="26" t="s">
        <v>1474</v>
      </c>
      <c r="C47" s="30" t="s">
        <v>1335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>
        <v>35478552</v>
      </c>
      <c r="T47" s="130" t="s">
        <v>1704</v>
      </c>
      <c r="U47" s="122" t="s">
        <v>27</v>
      </c>
      <c r="V47" s="30"/>
      <c r="W47" s="30"/>
    </row>
    <row r="48" spans="1:23" hidden="1" x14ac:dyDescent="0.25">
      <c r="A48" s="26">
        <v>47</v>
      </c>
      <c r="B48" s="26" t="s">
        <v>1474</v>
      </c>
      <c r="C48" s="30" t="s">
        <v>1336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>
        <v>35478552</v>
      </c>
      <c r="T48" s="130" t="s">
        <v>1704</v>
      </c>
      <c r="U48" s="122" t="s">
        <v>27</v>
      </c>
      <c r="V48" s="30"/>
      <c r="W48" s="30"/>
    </row>
    <row r="49" spans="1:23" hidden="1" x14ac:dyDescent="0.25">
      <c r="A49" s="26">
        <v>48</v>
      </c>
      <c r="B49" s="26" t="s">
        <v>1474</v>
      </c>
      <c r="C49" s="30" t="s">
        <v>1337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1354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 t="s">
        <v>1474</v>
      </c>
      <c r="C50" s="30" t="s">
        <v>1338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1339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1354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 t="s">
        <v>1474</v>
      </c>
      <c r="C51" s="30" t="s">
        <v>1340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1354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1341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((M52*35500)+(M52*35500)*10%)+8250+((M52*150))</f>
        <v>7221050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8189498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1342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1197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1475</v>
      </c>
      <c r="C54" s="30" t="s">
        <v>1343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1475</v>
      </c>
      <c r="C55" s="30" t="s">
        <v>1344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1345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1474</v>
      </c>
      <c r="C57" s="30" t="s">
        <v>1346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1351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1354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1474</v>
      </c>
      <c r="C58" s="30" t="s">
        <v>1347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1474</v>
      </c>
      <c r="C59" s="30" t="s">
        <v>1348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((M59*41500)+(M59*41500)*10%)+8250+((M59*150))</f>
        <v>466250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521720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hidden="1" x14ac:dyDescent="0.25">
      <c r="A60" s="26">
        <v>59</v>
      </c>
      <c r="B60" s="26" t="s">
        <v>1474</v>
      </c>
      <c r="C60" s="30" t="s">
        <v>1349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>
        <v>35478552</v>
      </c>
      <c r="T60" s="130" t="s">
        <v>1704</v>
      </c>
      <c r="U60" s="122" t="s">
        <v>27</v>
      </c>
      <c r="V60" s="30"/>
      <c r="W60" s="30"/>
    </row>
    <row r="61" spans="1:23" hidden="1" x14ac:dyDescent="0.25">
      <c r="A61" s="26">
        <v>60</v>
      </c>
      <c r="B61" s="26" t="s">
        <v>1474</v>
      </c>
      <c r="C61" s="30" t="s">
        <v>1350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>
        <v>35478552</v>
      </c>
      <c r="T61" s="130" t="s">
        <v>1704</v>
      </c>
      <c r="U61" s="122" t="s">
        <v>27</v>
      </c>
      <c r="V61" s="30"/>
      <c r="W61" s="30"/>
    </row>
    <row r="62" spans="1:23" hidden="1" x14ac:dyDescent="0.25">
      <c r="A62" s="26">
        <v>61</v>
      </c>
      <c r="B62" s="26" t="s">
        <v>1475</v>
      </c>
      <c r="C62" s="30" t="s">
        <v>1355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>
        <v>35478552</v>
      </c>
      <c r="T62" s="130" t="s">
        <v>1704</v>
      </c>
      <c r="U62" s="122" t="s">
        <v>27</v>
      </c>
      <c r="V62" s="30"/>
      <c r="W62" s="30"/>
    </row>
    <row r="63" spans="1:23" hidden="1" x14ac:dyDescent="0.25">
      <c r="A63" s="26">
        <v>62</v>
      </c>
      <c r="B63" s="26" t="s">
        <v>1475</v>
      </c>
      <c r="C63" s="30" t="s">
        <v>1356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1354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1475</v>
      </c>
      <c r="C64" s="30" t="s">
        <v>1357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hidden="1" x14ac:dyDescent="0.25">
      <c r="A65" s="26">
        <v>64</v>
      </c>
      <c r="B65" s="26" t="s">
        <v>1475</v>
      </c>
      <c r="C65" s="30" t="s">
        <v>1358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>
        <v>35478552</v>
      </c>
      <c r="T65" s="130" t="s">
        <v>1704</v>
      </c>
      <c r="U65" s="122" t="s">
        <v>27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1359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>
        <v>35478552</v>
      </c>
      <c r="T66" s="130" t="s">
        <v>1704</v>
      </c>
      <c r="U66" s="122" t="s">
        <v>27</v>
      </c>
      <c r="V66" s="30"/>
      <c r="W66" s="30"/>
    </row>
    <row r="67" spans="1:23" hidden="1" x14ac:dyDescent="0.25">
      <c r="A67" s="26">
        <v>66</v>
      </c>
      <c r="B67" s="26" t="s">
        <v>1474</v>
      </c>
      <c r="C67" s="30" t="s">
        <v>1360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>
        <v>35478552</v>
      </c>
      <c r="T67" s="130" t="s">
        <v>1704</v>
      </c>
      <c r="U67" s="122" t="s">
        <v>27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1361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1362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1363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1364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>
        <v>35478552</v>
      </c>
      <c r="T71" s="130" t="s">
        <v>1704</v>
      </c>
      <c r="U71" s="122" t="s">
        <v>27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1365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>
        <v>35478552</v>
      </c>
      <c r="T72" s="130" t="s">
        <v>1704</v>
      </c>
      <c r="U72" s="122" t="s">
        <v>27</v>
      </c>
      <c r="V72" s="30"/>
      <c r="W72" s="30"/>
    </row>
    <row r="73" spans="1:23" hidden="1" x14ac:dyDescent="0.25">
      <c r="A73" s="26">
        <v>72</v>
      </c>
      <c r="B73" s="26" t="s">
        <v>1474</v>
      </c>
      <c r="C73" s="30" t="s">
        <v>1366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>
        <v>35478552</v>
      </c>
      <c r="T73" s="130" t="s">
        <v>1704</v>
      </c>
      <c r="U73" s="122" t="s">
        <v>27</v>
      </c>
      <c r="V73" s="30"/>
      <c r="W73" s="30"/>
    </row>
    <row r="74" spans="1:23" hidden="1" x14ac:dyDescent="0.25">
      <c r="A74" s="26">
        <v>73</v>
      </c>
      <c r="B74" s="26" t="s">
        <v>1474</v>
      </c>
      <c r="C74" s="30" t="s">
        <v>1367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>
        <v>35478552</v>
      </c>
      <c r="T74" s="130" t="s">
        <v>1704</v>
      </c>
      <c r="U74" s="122" t="s">
        <v>27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1368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>
        <v>35478552</v>
      </c>
      <c r="T75" s="130" t="s">
        <v>1704</v>
      </c>
      <c r="U75" s="122" t="s">
        <v>27</v>
      </c>
      <c r="V75" s="30"/>
      <c r="W75" s="30"/>
    </row>
    <row r="76" spans="1:23" hidden="1" x14ac:dyDescent="0.25">
      <c r="A76" s="26">
        <v>75</v>
      </c>
      <c r="B76" s="26" t="s">
        <v>1474</v>
      </c>
      <c r="C76" s="30" t="s">
        <v>1369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>
        <v>35478552</v>
      </c>
      <c r="T76" s="130" t="s">
        <v>1704</v>
      </c>
      <c r="U76" s="122" t="s">
        <v>27</v>
      </c>
      <c r="V76" s="30"/>
      <c r="W76" s="30"/>
    </row>
    <row r="77" spans="1:23" hidden="1" x14ac:dyDescent="0.25">
      <c r="A77" s="26">
        <v>76</v>
      </c>
      <c r="B77" s="26" t="s">
        <v>1474</v>
      </c>
      <c r="C77" s="30" t="s">
        <v>1370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>
        <v>35478552</v>
      </c>
      <c r="T77" s="130" t="s">
        <v>1704</v>
      </c>
      <c r="U77" s="122" t="s">
        <v>27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1371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>
        <v>35478552</v>
      </c>
      <c r="T78" s="130" t="s">
        <v>1704</v>
      </c>
      <c r="U78" s="122" t="s">
        <v>27</v>
      </c>
      <c r="V78" s="30"/>
      <c r="W78" s="30"/>
    </row>
    <row r="79" spans="1:23" hidden="1" x14ac:dyDescent="0.25">
      <c r="A79" s="26">
        <v>78</v>
      </c>
      <c r="B79" s="26" t="s">
        <v>1474</v>
      </c>
      <c r="C79" s="30" t="s">
        <v>1622</v>
      </c>
      <c r="D79" s="26" t="s">
        <v>21</v>
      </c>
      <c r="E79" s="30" t="s">
        <v>1623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1641</v>
      </c>
      <c r="U79" s="122" t="s">
        <v>27</v>
      </c>
      <c r="V79" s="30"/>
      <c r="W79" s="30"/>
    </row>
    <row r="80" spans="1:23" x14ac:dyDescent="0.25">
      <c r="A80" s="26">
        <v>79</v>
      </c>
      <c r="B80" s="26" t="s">
        <v>1474</v>
      </c>
      <c r="C80" s="30" t="s">
        <v>1372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1373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x14ac:dyDescent="0.25">
      <c r="A81" s="26">
        <v>80</v>
      </c>
      <c r="B81" s="26" t="s">
        <v>1474</v>
      </c>
      <c r="C81" s="30" t="s">
        <v>1374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hidden="1" x14ac:dyDescent="0.25">
      <c r="A82" s="26">
        <v>81</v>
      </c>
      <c r="B82" s="26" t="s">
        <v>1474</v>
      </c>
      <c r="C82" s="30" t="s">
        <v>1375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>
        <v>35478552</v>
      </c>
      <c r="T82" s="130" t="s">
        <v>1704</v>
      </c>
      <c r="U82" s="122" t="s">
        <v>27</v>
      </c>
      <c r="V82" s="30"/>
      <c r="W82" s="30"/>
    </row>
    <row r="83" spans="1:24" x14ac:dyDescent="0.25">
      <c r="A83" s="26">
        <v>82</v>
      </c>
      <c r="B83" s="26" t="s">
        <v>1475</v>
      </c>
      <c r="C83" s="30" t="s">
        <v>1376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((M83*22000)+(M83*22000)*10%)+8250+((M83*150))</f>
        <v>714400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869563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1475</v>
      </c>
      <c r="C84" s="30" t="s">
        <v>1377</v>
      </c>
      <c r="D84" s="26" t="s">
        <v>29</v>
      </c>
      <c r="E84" s="30" t="s">
        <v>1386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1618</v>
      </c>
      <c r="U84" s="122" t="s">
        <v>27</v>
      </c>
      <c r="V84" s="30"/>
      <c r="W84" s="30"/>
      <c r="X84" s="79" t="s">
        <v>1619</v>
      </c>
    </row>
    <row r="85" spans="1:24" x14ac:dyDescent="0.25">
      <c r="A85" s="26">
        <v>84</v>
      </c>
      <c r="B85" s="26" t="s">
        <v>1475</v>
      </c>
      <c r="C85" s="30" t="s">
        <v>1378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x14ac:dyDescent="0.25">
      <c r="A86" s="26">
        <v>85</v>
      </c>
      <c r="B86" s="26" t="s">
        <v>1475</v>
      </c>
      <c r="C86" s="30" t="s">
        <v>1379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x14ac:dyDescent="0.25">
      <c r="A87" s="26">
        <v>86</v>
      </c>
      <c r="B87" s="26" t="s">
        <v>1475</v>
      </c>
      <c r="C87" s="30" t="s">
        <v>1380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x14ac:dyDescent="0.25">
      <c r="A88" s="26">
        <v>87</v>
      </c>
      <c r="B88" s="26" t="s">
        <v>1474</v>
      </c>
      <c r="C88" s="30" t="s">
        <v>1381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x14ac:dyDescent="0.25">
      <c r="A89" s="26">
        <v>88</v>
      </c>
      <c r="B89" s="26" t="s">
        <v>1474</v>
      </c>
      <c r="C89" s="30" t="s">
        <v>1382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x14ac:dyDescent="0.25">
      <c r="A90" s="26">
        <v>89</v>
      </c>
      <c r="B90" s="26" t="s">
        <v>1474</v>
      </c>
      <c r="C90" s="30" t="s">
        <v>1383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x14ac:dyDescent="0.25">
      <c r="A91" s="26">
        <v>90</v>
      </c>
      <c r="B91" s="26" t="s">
        <v>1474</v>
      </c>
      <c r="C91" s="30" t="s">
        <v>1384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x14ac:dyDescent="0.25">
      <c r="A92" s="26">
        <v>91</v>
      </c>
      <c r="B92" s="26" t="s">
        <v>1474</v>
      </c>
      <c r="C92" s="30" t="s">
        <v>1385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1475</v>
      </c>
      <c r="C93" s="30" t="s">
        <v>1387</v>
      </c>
      <c r="D93" s="26" t="s">
        <v>29</v>
      </c>
      <c r="E93" s="30" t="s">
        <v>1388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1450</v>
      </c>
      <c r="U93" s="122" t="s">
        <v>27</v>
      </c>
      <c r="V93" s="30"/>
      <c r="W93" s="30"/>
    </row>
    <row r="94" spans="1:24" x14ac:dyDescent="0.25">
      <c r="A94" s="26">
        <v>93</v>
      </c>
      <c r="B94" s="26" t="s">
        <v>1475</v>
      </c>
      <c r="C94" s="30" t="s">
        <v>1389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x14ac:dyDescent="0.25">
      <c r="A95" s="26">
        <v>94</v>
      </c>
      <c r="B95" s="26" t="s">
        <v>1475</v>
      </c>
      <c r="C95" s="30" t="s">
        <v>1390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x14ac:dyDescent="0.25">
      <c r="A96" s="26">
        <v>95</v>
      </c>
      <c r="B96" s="26" t="s">
        <v>1475</v>
      </c>
      <c r="C96" s="30" t="s">
        <v>1391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((M96*19000)+(M96*19000)*10%)+8250+((M96*150))</f>
        <v>1650150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2062416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1475</v>
      </c>
      <c r="C97" s="30" t="s">
        <v>1392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1475</v>
      </c>
      <c r="C98" s="30" t="s">
        <v>1393</v>
      </c>
      <c r="D98" s="26" t="s">
        <v>29</v>
      </c>
      <c r="E98" s="30" t="s">
        <v>1444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1550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1475</v>
      </c>
      <c r="C99" s="30" t="s">
        <v>1394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1445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1475</v>
      </c>
      <c r="C100" s="30" t="s">
        <v>1395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1475</v>
      </c>
      <c r="C101" s="30" t="s">
        <v>1396</v>
      </c>
      <c r="D101" s="26" t="s">
        <v>29</v>
      </c>
      <c r="E101" s="30" t="s">
        <v>1444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1550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1397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((M102*41500)+(M102*41500)*10%)+8250+((M102*150))</f>
        <v>1015850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1134284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1474</v>
      </c>
      <c r="C103" s="30" t="s">
        <v>1398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((M103*22000)+(M103*22000)*10%)+8250+((M103*150))</f>
        <v>276100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336817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hidden="1" x14ac:dyDescent="0.25">
      <c r="A104" s="26">
        <v>103</v>
      </c>
      <c r="B104" s="26" t="s">
        <v>1474</v>
      </c>
      <c r="C104" s="30" t="s">
        <v>1399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>
        <v>28770901</v>
      </c>
      <c r="T104" s="130" t="s">
        <v>1704</v>
      </c>
      <c r="U104" s="122" t="s">
        <v>27</v>
      </c>
      <c r="V104" s="30"/>
      <c r="W104" s="30"/>
    </row>
    <row r="105" spans="1:23" hidden="1" x14ac:dyDescent="0.25">
      <c r="A105" s="26">
        <v>104</v>
      </c>
      <c r="B105" s="26" t="s">
        <v>1474</v>
      </c>
      <c r="C105" s="30" t="s">
        <v>1400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>
        <v>28770901</v>
      </c>
      <c r="T105" s="130" t="s">
        <v>1704</v>
      </c>
      <c r="U105" s="122" t="s">
        <v>27</v>
      </c>
      <c r="V105" s="30"/>
      <c r="W105" s="30"/>
    </row>
    <row r="106" spans="1:23" x14ac:dyDescent="0.25">
      <c r="A106" s="26">
        <v>105</v>
      </c>
      <c r="B106" s="26" t="s">
        <v>1474</v>
      </c>
      <c r="C106" s="30" t="s">
        <v>1401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1197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1402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1474</v>
      </c>
      <c r="C108" s="30" t="s">
        <v>1403</v>
      </c>
      <c r="D108" s="26" t="s">
        <v>29</v>
      </c>
      <c r="E108" s="30" t="s">
        <v>1444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1550</v>
      </c>
      <c r="U108" s="122" t="s">
        <v>27</v>
      </c>
      <c r="V108" s="30"/>
      <c r="W108" s="30"/>
    </row>
    <row r="109" spans="1:23" hidden="1" x14ac:dyDescent="0.25">
      <c r="A109" s="26">
        <v>108</v>
      </c>
      <c r="B109" s="26" t="s">
        <v>1474</v>
      </c>
      <c r="C109" s="30" t="s">
        <v>1404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>
        <v>28770901</v>
      </c>
      <c r="T109" s="130" t="s">
        <v>1704</v>
      </c>
      <c r="U109" s="122" t="s">
        <v>27</v>
      </c>
      <c r="V109" s="30"/>
      <c r="W109" s="30"/>
    </row>
    <row r="110" spans="1:23" hidden="1" x14ac:dyDescent="0.25">
      <c r="A110" s="26">
        <v>109</v>
      </c>
      <c r="B110" s="26" t="s">
        <v>1475</v>
      </c>
      <c r="C110" s="30" t="s">
        <v>1405</v>
      </c>
      <c r="D110" s="26" t="s">
        <v>29</v>
      </c>
      <c r="E110" s="30" t="s">
        <v>1211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1476</v>
      </c>
      <c r="U110" s="122" t="s">
        <v>27</v>
      </c>
      <c r="V110" s="30"/>
      <c r="W110" s="30"/>
    </row>
    <row r="111" spans="1:23" x14ac:dyDescent="0.25">
      <c r="A111" s="26">
        <v>110</v>
      </c>
      <c r="B111" s="26" t="s">
        <v>1475</v>
      </c>
      <c r="C111" s="30" t="s">
        <v>1406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hidden="1" x14ac:dyDescent="0.25">
      <c r="A112" s="26">
        <v>111</v>
      </c>
      <c r="B112" s="26" t="s">
        <v>1475</v>
      </c>
      <c r="C112" s="30" t="s">
        <v>1407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1351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>
        <v>6212573</v>
      </c>
      <c r="T112" s="130" t="s">
        <v>1703</v>
      </c>
      <c r="U112" s="122" t="s">
        <v>27</v>
      </c>
      <c r="V112" s="30"/>
      <c r="W112" s="30"/>
    </row>
    <row r="113" spans="1:23" x14ac:dyDescent="0.25">
      <c r="A113" s="26">
        <v>112</v>
      </c>
      <c r="B113" s="26" t="s">
        <v>1475</v>
      </c>
      <c r="C113" s="30" t="s">
        <v>1408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1212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((M113*19000)+(M113*19000)*10%)+8250+((M113*150))</f>
        <v>871300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1089427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1475</v>
      </c>
      <c r="C114" s="30" t="s">
        <v>1409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1410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1411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1474</v>
      </c>
      <c r="C117" s="30" t="s">
        <v>1412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1474</v>
      </c>
      <c r="C118" s="30" t="s">
        <v>1413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1197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1474</v>
      </c>
      <c r="C119" s="30" t="s">
        <v>1414</v>
      </c>
      <c r="D119" s="26" t="s">
        <v>29</v>
      </c>
      <c r="E119" s="30" t="s">
        <v>1444</v>
      </c>
      <c r="F119" s="30" t="s">
        <v>23</v>
      </c>
      <c r="G119" s="30" t="s">
        <v>29</v>
      </c>
      <c r="H119" s="30" t="s">
        <v>109</v>
      </c>
      <c r="I119" s="30" t="s">
        <v>1373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1550</v>
      </c>
      <c r="U119" s="122" t="s">
        <v>27</v>
      </c>
      <c r="V119" s="30"/>
      <c r="W119" s="30"/>
    </row>
    <row r="120" spans="1:23" x14ac:dyDescent="0.25">
      <c r="A120" s="26">
        <v>119</v>
      </c>
      <c r="B120" s="26" t="s">
        <v>1474</v>
      </c>
      <c r="C120" s="30" t="s">
        <v>1415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((M120*41500)+(M120*41500)*10%)+8250+((M120*150))</f>
        <v>1657050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1848942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1416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1475</v>
      </c>
      <c r="C122" s="30" t="s">
        <v>1417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1446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1475</v>
      </c>
      <c r="C123" s="30" t="s">
        <v>1418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1419</v>
      </c>
      <c r="D124" s="26" t="s">
        <v>29</v>
      </c>
      <c r="E124" s="30" t="s">
        <v>1444</v>
      </c>
      <c r="F124" s="30" t="s">
        <v>23</v>
      </c>
      <c r="G124" s="30" t="s">
        <v>29</v>
      </c>
      <c r="H124" s="30" t="s">
        <v>64</v>
      </c>
      <c r="I124" s="30" t="s">
        <v>1447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1550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1475</v>
      </c>
      <c r="C125" s="30" t="s">
        <v>1420</v>
      </c>
      <c r="D125" s="26" t="s">
        <v>29</v>
      </c>
      <c r="E125" s="30" t="s">
        <v>1448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1477</v>
      </c>
      <c r="U125" s="122" t="s">
        <v>27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1421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1422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((M127*22000)+(M127*22000)*10%)+8250+((M127*150))</f>
        <v>982250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1195130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1423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1424</v>
      </c>
      <c r="D129" s="26" t="s">
        <v>29</v>
      </c>
      <c r="E129" s="30" t="s">
        <v>1444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1550</v>
      </c>
      <c r="U129" s="122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1425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1426</v>
      </c>
      <c r="D131" s="26" t="s">
        <v>29</v>
      </c>
      <c r="E131" s="30" t="s">
        <v>1444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1550</v>
      </c>
      <c r="U131" s="122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1427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>
        <v>28770901</v>
      </c>
      <c r="T132" s="130" t="s">
        <v>1704</v>
      </c>
      <c r="U132" s="122" t="s">
        <v>27</v>
      </c>
      <c r="V132" s="30"/>
      <c r="W132" s="30"/>
    </row>
    <row r="133" spans="1:23" hidden="1" x14ac:dyDescent="0.25">
      <c r="A133" s="26">
        <v>132</v>
      </c>
      <c r="B133" s="26" t="s">
        <v>1474</v>
      </c>
      <c r="C133" s="30" t="s">
        <v>1428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>
        <v>28770901</v>
      </c>
      <c r="T133" s="130" t="s">
        <v>1704</v>
      </c>
      <c r="U133" s="122" t="s">
        <v>27</v>
      </c>
      <c r="V133" s="30"/>
      <c r="W133" s="30"/>
    </row>
    <row r="134" spans="1:23" hidden="1" x14ac:dyDescent="0.25">
      <c r="A134" s="26">
        <v>133</v>
      </c>
      <c r="B134" s="26" t="s">
        <v>1474</v>
      </c>
      <c r="C134" s="30" t="s">
        <v>1429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>
        <v>28770901</v>
      </c>
      <c r="T134" s="130" t="s">
        <v>1704</v>
      </c>
      <c r="U134" s="122" t="s">
        <v>27</v>
      </c>
      <c r="V134" s="30"/>
      <c r="W134" s="30"/>
    </row>
    <row r="135" spans="1:23" hidden="1" x14ac:dyDescent="0.25">
      <c r="A135" s="26">
        <v>134</v>
      </c>
      <c r="B135" s="26" t="s">
        <v>1474</v>
      </c>
      <c r="C135" s="30" t="s">
        <v>1430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>
        <v>28770901</v>
      </c>
      <c r="T135" s="130" t="s">
        <v>1704</v>
      </c>
      <c r="U135" s="122" t="s">
        <v>27</v>
      </c>
      <c r="V135" s="30"/>
      <c r="W135" s="30"/>
    </row>
    <row r="136" spans="1:23" hidden="1" x14ac:dyDescent="0.25">
      <c r="A136" s="26">
        <v>135</v>
      </c>
      <c r="B136" s="26" t="s">
        <v>1474</v>
      </c>
      <c r="C136" s="30" t="s">
        <v>1431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>
        <v>28770901</v>
      </c>
      <c r="T136" s="130" t="s">
        <v>1704</v>
      </c>
      <c r="U136" s="122" t="s">
        <v>27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1432</v>
      </c>
      <c r="D137" s="26" t="s">
        <v>29</v>
      </c>
      <c r="E137" s="30" t="s">
        <v>1444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1550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1474</v>
      </c>
      <c r="C138" s="30" t="s">
        <v>1433</v>
      </c>
      <c r="D138" s="26" t="s">
        <v>29</v>
      </c>
      <c r="E138" s="30" t="s">
        <v>1444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1550</v>
      </c>
      <c r="U138" s="122" t="s">
        <v>27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1434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((M139*19000)+(M139*19000)*10%)+8250+((M139*150))</f>
        <v>534500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668675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1474</v>
      </c>
      <c r="C140" s="30" t="s">
        <v>1435</v>
      </c>
      <c r="D140" s="26" t="s">
        <v>29</v>
      </c>
      <c r="E140" s="30" t="s">
        <v>1444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1550</v>
      </c>
      <c r="U140" s="122" t="s">
        <v>27</v>
      </c>
      <c r="V140" s="30"/>
      <c r="W140" s="30"/>
    </row>
    <row r="141" spans="1:23" x14ac:dyDescent="0.25">
      <c r="A141" s="26">
        <v>140</v>
      </c>
      <c r="B141" s="26" t="s">
        <v>1474</v>
      </c>
      <c r="C141" s="30" t="s">
        <v>1436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1437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1474</v>
      </c>
      <c r="C143" s="30" t="s">
        <v>1438</v>
      </c>
      <c r="D143" s="26" t="s">
        <v>29</v>
      </c>
      <c r="E143" s="30" t="s">
        <v>1449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1507</v>
      </c>
      <c r="U143" s="122" t="s">
        <v>27</v>
      </c>
      <c r="V143" s="30"/>
      <c r="W143" s="30"/>
    </row>
    <row r="144" spans="1:23" x14ac:dyDescent="0.25">
      <c r="A144" s="26">
        <v>143</v>
      </c>
      <c r="B144" s="26" t="s">
        <v>1475</v>
      </c>
      <c r="C144" s="30" t="s">
        <v>1439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1451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1474</v>
      </c>
      <c r="C146" s="30" t="s">
        <v>1452</v>
      </c>
      <c r="D146" s="26" t="s">
        <v>29</v>
      </c>
      <c r="E146" s="30" t="s">
        <v>1444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1550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1474</v>
      </c>
      <c r="C147" s="30" t="s">
        <v>1453</v>
      </c>
      <c r="D147" s="26" t="s">
        <v>29</v>
      </c>
      <c r="E147" s="30" t="s">
        <v>1211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1476</v>
      </c>
      <c r="U147" s="122" t="s">
        <v>27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1454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1197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1474</v>
      </c>
      <c r="C149" s="30" t="s">
        <v>1440</v>
      </c>
      <c r="D149" s="26" t="s">
        <v>29</v>
      </c>
      <c r="E149" s="30" t="s">
        <v>1462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1507</v>
      </c>
      <c r="U149" s="122" t="s">
        <v>27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1455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((M150*22000)+(M150*22000)*10%)+8250+((M150*150))</f>
        <v>1079650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1313518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hidden="1" x14ac:dyDescent="0.25">
      <c r="A151" s="26">
        <v>150</v>
      </c>
      <c r="B151" s="26" t="s">
        <v>1474</v>
      </c>
      <c r="C151" s="30" t="s">
        <v>1456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>
        <v>28770901</v>
      </c>
      <c r="T151" s="130" t="s">
        <v>1704</v>
      </c>
      <c r="U151" s="122" t="s">
        <v>27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1457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1475</v>
      </c>
      <c r="C153" s="37" t="s">
        <v>1458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1475</v>
      </c>
      <c r="C154" s="37" t="s">
        <v>1459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1475</v>
      </c>
      <c r="C155" s="30" t="s">
        <v>1441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1475</v>
      </c>
      <c r="C156" s="30" t="s">
        <v>1442</v>
      </c>
      <c r="D156" s="26" t="s">
        <v>29</v>
      </c>
      <c r="E156" s="30" t="s">
        <v>1211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1476</v>
      </c>
      <c r="U156" s="122" t="s">
        <v>27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1460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1475</v>
      </c>
      <c r="C158" s="30" t="s">
        <v>1443</v>
      </c>
      <c r="D158" s="26" t="s">
        <v>29</v>
      </c>
      <c r="E158" s="30" t="s">
        <v>1211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1476</v>
      </c>
      <c r="U158" s="122" t="s">
        <v>27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1461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hidden="1" x14ac:dyDescent="0.25">
      <c r="A160" s="26">
        <v>159</v>
      </c>
      <c r="B160" s="26" t="s">
        <v>1474</v>
      </c>
      <c r="C160" s="30" t="s">
        <v>1624</v>
      </c>
      <c r="D160" s="26" t="s">
        <v>21</v>
      </c>
      <c r="E160" s="30" t="s">
        <v>1625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1642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1474</v>
      </c>
      <c r="C161" s="30" t="s">
        <v>1463</v>
      </c>
      <c r="D161" s="26" t="s">
        <v>29</v>
      </c>
      <c r="E161" s="30" t="s">
        <v>1444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1550</v>
      </c>
      <c r="U161" s="122" t="s">
        <v>27</v>
      </c>
      <c r="V161" s="30"/>
      <c r="W161" s="30"/>
    </row>
    <row r="162" spans="1:23" x14ac:dyDescent="0.25">
      <c r="A162" s="26">
        <v>161</v>
      </c>
      <c r="B162" s="26" t="s">
        <v>1474</v>
      </c>
      <c r="C162" s="30" t="s">
        <v>1464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1197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hidden="1" x14ac:dyDescent="0.25">
      <c r="A163" s="26">
        <v>162</v>
      </c>
      <c r="B163" s="26" t="s">
        <v>1474</v>
      </c>
      <c r="C163" s="30" t="s">
        <v>1465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>
        <v>28770901</v>
      </c>
      <c r="T163" s="130" t="s">
        <v>1704</v>
      </c>
      <c r="U163" s="122" t="s">
        <v>27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1466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1472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((M164*27500)+(M164*27500)*10%)+8250+((M164*150))</f>
        <v>2288250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2684775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1467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((M165*35500)+(M165*35500)*10%)+8250+((M165*150))</f>
        <v>909850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1033531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1468</v>
      </c>
      <c r="D166" s="26" t="s">
        <v>29</v>
      </c>
      <c r="E166" s="30" t="s">
        <v>1444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1550</v>
      </c>
      <c r="U166" s="122" t="s">
        <v>27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1469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1470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1445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1471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1474</v>
      </c>
      <c r="C170" s="30" t="s">
        <v>1478</v>
      </c>
      <c r="D170" s="26" t="s">
        <v>29</v>
      </c>
      <c r="E170" s="30" t="s">
        <v>1444</v>
      </c>
      <c r="F170" s="30" t="s">
        <v>23</v>
      </c>
      <c r="G170" s="30" t="s">
        <v>29</v>
      </c>
      <c r="H170" s="30" t="s">
        <v>109</v>
      </c>
      <c r="I170" s="30" t="s">
        <v>1373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1550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1474</v>
      </c>
      <c r="C171" s="30" t="s">
        <v>1479</v>
      </c>
      <c r="D171" s="26" t="s">
        <v>29</v>
      </c>
      <c r="E171" s="30" t="s">
        <v>1444</v>
      </c>
      <c r="F171" s="30" t="s">
        <v>23</v>
      </c>
      <c r="G171" s="30" t="s">
        <v>29</v>
      </c>
      <c r="H171" s="30" t="s">
        <v>109</v>
      </c>
      <c r="I171" s="30" t="s">
        <v>1373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1550</v>
      </c>
      <c r="U171" s="122" t="s">
        <v>27</v>
      </c>
      <c r="V171" s="30"/>
      <c r="W171" s="30"/>
    </row>
    <row r="172" spans="1:23" hidden="1" x14ac:dyDescent="0.25">
      <c r="A172" s="26">
        <v>171</v>
      </c>
      <c r="B172" s="26" t="s">
        <v>1474</v>
      </c>
      <c r="C172" s="30" t="s">
        <v>1626</v>
      </c>
      <c r="D172" s="26" t="s">
        <v>21</v>
      </c>
      <c r="E172" s="30" t="s">
        <v>1627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1477</v>
      </c>
      <c r="U172" s="122" t="s">
        <v>27</v>
      </c>
      <c r="V172" s="30"/>
      <c r="W172" s="30"/>
    </row>
    <row r="173" spans="1:23" hidden="1" x14ac:dyDescent="0.25">
      <c r="A173" s="26">
        <v>172</v>
      </c>
      <c r="B173" s="26" t="s">
        <v>1474</v>
      </c>
      <c r="C173" s="30" t="s">
        <v>1480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>
        <v>55578800</v>
      </c>
      <c r="T173" s="130" t="s">
        <v>1899</v>
      </c>
      <c r="U173" s="122" t="s">
        <v>27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1481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1474</v>
      </c>
      <c r="C175" s="30" t="s">
        <v>1482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1474</v>
      </c>
      <c r="C176" s="30" t="s">
        <v>1483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1474</v>
      </c>
      <c r="C177" s="30" t="s">
        <v>1484</v>
      </c>
      <c r="D177" s="26" t="s">
        <v>29</v>
      </c>
      <c r="E177" s="30" t="s">
        <v>1444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1686</v>
      </c>
      <c r="U177" s="122" t="s">
        <v>27</v>
      </c>
      <c r="V177" s="30"/>
      <c r="W177" s="30"/>
    </row>
    <row r="178" spans="1:23" x14ac:dyDescent="0.25">
      <c r="A178" s="26">
        <v>177</v>
      </c>
      <c r="B178" s="26" t="s">
        <v>1474</v>
      </c>
      <c r="C178" s="30" t="s">
        <v>1485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((M178*22000)+(M178*22000)*10%)+8250+((M178*150))</f>
        <v>1664050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2023846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1474</v>
      </c>
      <c r="C179" s="30" t="s">
        <v>1486</v>
      </c>
      <c r="D179" s="26" t="s">
        <v>29</v>
      </c>
      <c r="E179" s="30" t="s">
        <v>1444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1686</v>
      </c>
      <c r="U179" s="122" t="s">
        <v>27</v>
      </c>
      <c r="V179" s="30"/>
      <c r="W179" s="30"/>
    </row>
    <row r="180" spans="1:23" hidden="1" x14ac:dyDescent="0.25">
      <c r="A180" s="26">
        <v>179</v>
      </c>
      <c r="B180" s="26" t="s">
        <v>1474</v>
      </c>
      <c r="C180" s="30" t="s">
        <v>1487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>
        <v>55578800</v>
      </c>
      <c r="T180" s="130" t="s">
        <v>1899</v>
      </c>
      <c r="U180" s="122" t="s">
        <v>27</v>
      </c>
      <c r="V180" s="30"/>
      <c r="W180" s="30"/>
    </row>
    <row r="181" spans="1:23" hidden="1" x14ac:dyDescent="0.25">
      <c r="A181" s="26">
        <v>180</v>
      </c>
      <c r="B181" s="26" t="s">
        <v>1474</v>
      </c>
      <c r="C181" s="30" t="s">
        <v>1488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1504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>
        <v>6212573</v>
      </c>
      <c r="T181" s="130" t="s">
        <v>1703</v>
      </c>
      <c r="U181" s="122" t="s">
        <v>27</v>
      </c>
      <c r="V181" s="30"/>
      <c r="W181" s="30"/>
    </row>
    <row r="182" spans="1:23" hidden="1" x14ac:dyDescent="0.25">
      <c r="A182" s="26">
        <v>181</v>
      </c>
      <c r="B182" s="26" t="s">
        <v>1474</v>
      </c>
      <c r="C182" s="30" t="s">
        <v>1489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>
        <v>55578800</v>
      </c>
      <c r="T182" s="130" t="s">
        <v>1899</v>
      </c>
      <c r="U182" s="122" t="s">
        <v>27</v>
      </c>
      <c r="V182" s="30"/>
      <c r="W182" s="30"/>
    </row>
    <row r="183" spans="1:23" hidden="1" x14ac:dyDescent="0.25">
      <c r="A183" s="26">
        <v>182</v>
      </c>
      <c r="B183" s="26" t="s">
        <v>1474</v>
      </c>
      <c r="C183" s="30" t="s">
        <v>1490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>
        <v>55578800</v>
      </c>
      <c r="T183" s="130" t="s">
        <v>1899</v>
      </c>
      <c r="U183" s="122" t="s">
        <v>27</v>
      </c>
      <c r="V183" s="30"/>
      <c r="W183" s="30"/>
    </row>
    <row r="184" spans="1:23" hidden="1" x14ac:dyDescent="0.25">
      <c r="A184" s="26">
        <v>183</v>
      </c>
      <c r="B184" s="26" t="s">
        <v>1475</v>
      </c>
      <c r="C184" s="30" t="s">
        <v>1491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>
        <v>55578800</v>
      </c>
      <c r="T184" s="130" t="s">
        <v>1899</v>
      </c>
      <c r="U184" s="122" t="s">
        <v>27</v>
      </c>
      <c r="V184" s="30"/>
      <c r="W184" s="30"/>
    </row>
    <row r="185" spans="1:23" hidden="1" x14ac:dyDescent="0.25">
      <c r="A185" s="26">
        <v>184</v>
      </c>
      <c r="B185" s="26" t="s">
        <v>1475</v>
      </c>
      <c r="C185" s="30" t="s">
        <v>1492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>
        <v>55578800</v>
      </c>
      <c r="T185" s="130" t="s">
        <v>1899</v>
      </c>
      <c r="U185" s="122" t="s">
        <v>27</v>
      </c>
      <c r="V185" s="30"/>
      <c r="W185" s="30"/>
    </row>
    <row r="186" spans="1:23" x14ac:dyDescent="0.25">
      <c r="A186" s="26">
        <v>185</v>
      </c>
      <c r="B186" s="26" t="s">
        <v>1475</v>
      </c>
      <c r="C186" s="30" t="s">
        <v>1493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1475</v>
      </c>
      <c r="C187" s="30" t="s">
        <v>1494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1212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((M187*19000)+(M187*19000)*10%)+8250+((M187*150))</f>
        <v>1123900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1404991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hidden="1" x14ac:dyDescent="0.25">
      <c r="A188" s="26">
        <v>187</v>
      </c>
      <c r="B188" s="26" t="s">
        <v>1475</v>
      </c>
      <c r="C188" s="30" t="s">
        <v>1495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>
        <v>55578800</v>
      </c>
      <c r="T188" s="130" t="s">
        <v>1899</v>
      </c>
      <c r="U188" s="122" t="s">
        <v>27</v>
      </c>
      <c r="V188" s="30"/>
      <c r="W188" s="30"/>
    </row>
    <row r="189" spans="1:23" hidden="1" x14ac:dyDescent="0.25">
      <c r="A189" s="26">
        <v>188</v>
      </c>
      <c r="B189" s="26" t="s">
        <v>1475</v>
      </c>
      <c r="C189" s="30" t="s">
        <v>1496</v>
      </c>
      <c r="D189" s="26" t="s">
        <v>29</v>
      </c>
      <c r="E189" s="30" t="s">
        <v>1444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1686</v>
      </c>
      <c r="U189" s="122" t="s">
        <v>27</v>
      </c>
      <c r="V189" s="30"/>
      <c r="W189" s="30"/>
    </row>
    <row r="190" spans="1:23" hidden="1" x14ac:dyDescent="0.25">
      <c r="A190" s="26">
        <v>189</v>
      </c>
      <c r="B190" s="26" t="s">
        <v>1475</v>
      </c>
      <c r="C190" s="30" t="s">
        <v>1497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1505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>
        <v>55578800</v>
      </c>
      <c r="T190" s="130" t="s">
        <v>1899</v>
      </c>
      <c r="U190" s="122" t="s">
        <v>27</v>
      </c>
      <c r="V190" s="30"/>
      <c r="W190" s="30"/>
    </row>
    <row r="191" spans="1:23" x14ac:dyDescent="0.25">
      <c r="A191" s="26">
        <v>190</v>
      </c>
      <c r="B191" s="26" t="s">
        <v>1475</v>
      </c>
      <c r="C191" s="30" t="s">
        <v>1498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hidden="1" x14ac:dyDescent="0.25">
      <c r="A192" s="26">
        <v>191</v>
      </c>
      <c r="B192" s="26" t="s">
        <v>1475</v>
      </c>
      <c r="C192" s="30" t="s">
        <v>1499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>
        <v>55578800</v>
      </c>
      <c r="T192" s="130" t="s">
        <v>1899</v>
      </c>
      <c r="U192" s="122" t="s">
        <v>27</v>
      </c>
      <c r="V192" s="30"/>
      <c r="W192" s="30"/>
    </row>
    <row r="193" spans="1:23" x14ac:dyDescent="0.25">
      <c r="A193" s="26">
        <v>192</v>
      </c>
      <c r="B193" s="26" t="s">
        <v>1475</v>
      </c>
      <c r="C193" s="30" t="s">
        <v>1500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1475</v>
      </c>
      <c r="C194" s="30" t="s">
        <v>1501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1475</v>
      </c>
      <c r="C195" s="30" t="s">
        <v>1502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1212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((M195*19000)+(M195*19000)*10%)+8250+((M195*150))</f>
        <v>1334400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1667961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hidden="1" x14ac:dyDescent="0.25">
      <c r="A196" s="26">
        <v>195</v>
      </c>
      <c r="B196" s="26" t="s">
        <v>1474</v>
      </c>
      <c r="C196" s="30" t="s">
        <v>1628</v>
      </c>
      <c r="D196" s="26" t="s">
        <v>21</v>
      </c>
      <c r="E196" s="30" t="s">
        <v>1317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1645</v>
      </c>
      <c r="U196" s="122" t="s">
        <v>27</v>
      </c>
      <c r="V196" s="30"/>
      <c r="W196" s="30"/>
    </row>
    <row r="197" spans="1:23" x14ac:dyDescent="0.25">
      <c r="A197" s="26">
        <v>196</v>
      </c>
      <c r="B197" s="26" t="s">
        <v>1475</v>
      </c>
      <c r="C197" s="30" t="s">
        <v>1510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1475</v>
      </c>
      <c r="C198" s="30" t="s">
        <v>1511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1475</v>
      </c>
      <c r="C199" s="30" t="s">
        <v>1512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1475</v>
      </c>
      <c r="C200" s="30" t="s">
        <v>1513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1514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1515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1373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1516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hidden="1" x14ac:dyDescent="0.25">
      <c r="A204" s="26">
        <v>203</v>
      </c>
      <c r="B204" s="26" t="s">
        <v>1474</v>
      </c>
      <c r="C204" s="30" t="s">
        <v>1517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>
        <v>55578800</v>
      </c>
      <c r="T204" s="130" t="s">
        <v>1899</v>
      </c>
      <c r="U204" s="122" t="s">
        <v>27</v>
      </c>
      <c r="V204" s="30"/>
      <c r="W204" s="30"/>
    </row>
    <row r="205" spans="1:23" x14ac:dyDescent="0.25">
      <c r="A205" s="26">
        <v>204</v>
      </c>
      <c r="B205" s="26" t="s">
        <v>1474</v>
      </c>
      <c r="C205" s="30" t="s">
        <v>1518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 t="s">
        <v>1474</v>
      </c>
      <c r="C206" s="30" t="s">
        <v>1519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1474</v>
      </c>
      <c r="C207" s="30" t="s">
        <v>1520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1474</v>
      </c>
      <c r="C208" s="30" t="s">
        <v>1521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1197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hidden="1" x14ac:dyDescent="0.25">
      <c r="A209" s="26">
        <v>208</v>
      </c>
      <c r="B209" s="26" t="s">
        <v>1474</v>
      </c>
      <c r="C209" s="30" t="s">
        <v>1522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>
        <v>55578800</v>
      </c>
      <c r="T209" s="130" t="s">
        <v>1899</v>
      </c>
      <c r="U209" s="122" t="s">
        <v>27</v>
      </c>
      <c r="V209" s="30"/>
      <c r="W209" s="30"/>
    </row>
    <row r="210" spans="1:23" hidden="1" x14ac:dyDescent="0.25">
      <c r="A210" s="26">
        <v>209</v>
      </c>
      <c r="B210" s="26" t="s">
        <v>1475</v>
      </c>
      <c r="C210" s="30" t="s">
        <v>1523</v>
      </c>
      <c r="D210" s="26" t="s">
        <v>29</v>
      </c>
      <c r="E210" s="30" t="s">
        <v>1444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1686</v>
      </c>
      <c r="U210" s="122" t="s">
        <v>27</v>
      </c>
      <c r="V210" s="30"/>
      <c r="W210" s="30"/>
    </row>
    <row r="211" spans="1:23" x14ac:dyDescent="0.25">
      <c r="A211" s="26">
        <v>210</v>
      </c>
      <c r="B211" s="26" t="s">
        <v>1474</v>
      </c>
      <c r="C211" s="30" t="s">
        <v>1524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hidden="1" x14ac:dyDescent="0.25">
      <c r="A212" s="26">
        <v>211</v>
      </c>
      <c r="B212" s="26" t="s">
        <v>1474</v>
      </c>
      <c r="C212" s="30" t="s">
        <v>1525</v>
      </c>
      <c r="D212" s="26" t="s">
        <v>29</v>
      </c>
      <c r="E212" s="30" t="s">
        <v>1444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1686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1474</v>
      </c>
      <c r="C213" s="30" t="s">
        <v>1526</v>
      </c>
      <c r="D213" s="26" t="s">
        <v>29</v>
      </c>
      <c r="E213" s="30" t="s">
        <v>1444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1686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1474</v>
      </c>
      <c r="C214" s="30" t="s">
        <v>1527</v>
      </c>
      <c r="D214" s="26" t="s">
        <v>29</v>
      </c>
      <c r="E214" s="30" t="s">
        <v>1444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1686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1474</v>
      </c>
      <c r="C215" s="30" t="s">
        <v>1528</v>
      </c>
      <c r="D215" s="26" t="s">
        <v>29</v>
      </c>
      <c r="E215" s="30" t="s">
        <v>1444</v>
      </c>
      <c r="F215" s="30" t="s">
        <v>23</v>
      </c>
      <c r="G215" s="30" t="s">
        <v>29</v>
      </c>
      <c r="H215" s="30" t="s">
        <v>54</v>
      </c>
      <c r="I215" s="30" t="s">
        <v>1548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1686</v>
      </c>
      <c r="U215" s="122" t="s">
        <v>27</v>
      </c>
      <c r="V215" s="30"/>
      <c r="W215" s="30"/>
    </row>
    <row r="216" spans="1:23" hidden="1" x14ac:dyDescent="0.25">
      <c r="A216" s="26">
        <v>215</v>
      </c>
      <c r="B216" s="26" t="s">
        <v>1474</v>
      </c>
      <c r="C216" s="30" t="s">
        <v>1629</v>
      </c>
      <c r="D216" s="26" t="s">
        <v>21</v>
      </c>
      <c r="E216" s="30" t="s">
        <v>1630</v>
      </c>
      <c r="F216" s="30" t="s">
        <v>23</v>
      </c>
      <c r="G216" s="30" t="s">
        <v>21</v>
      </c>
      <c r="H216" s="30" t="s">
        <v>184</v>
      </c>
      <c r="I216" s="30" t="s">
        <v>1339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1646</v>
      </c>
      <c r="U216" s="122" t="s">
        <v>27</v>
      </c>
      <c r="V216" s="30"/>
      <c r="W216" s="30"/>
    </row>
    <row r="217" spans="1:23" x14ac:dyDescent="0.25">
      <c r="A217" s="26">
        <v>216</v>
      </c>
      <c r="B217" s="26" t="s">
        <v>1475</v>
      </c>
      <c r="C217" s="30" t="s">
        <v>1529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1212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((M217*19000)+(M217*19000)*10%)+8250+((M217*150))</f>
        <v>1797500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2246495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hidden="1" x14ac:dyDescent="0.25">
      <c r="A218" s="26">
        <v>217</v>
      </c>
      <c r="B218" s="26" t="s">
        <v>1475</v>
      </c>
      <c r="C218" s="30" t="s">
        <v>1530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>
        <v>55578800</v>
      </c>
      <c r="T218" s="130" t="s">
        <v>1899</v>
      </c>
      <c r="U218" s="122" t="s">
        <v>27</v>
      </c>
      <c r="V218" s="30"/>
      <c r="W218" s="30"/>
    </row>
    <row r="219" spans="1:23" x14ac:dyDescent="0.25">
      <c r="A219" s="26">
        <v>218</v>
      </c>
      <c r="B219" s="26" t="s">
        <v>1475</v>
      </c>
      <c r="C219" s="30" t="s">
        <v>1531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1475</v>
      </c>
      <c r="C220" s="30" t="s">
        <v>1532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1533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>
        <v>6212573</v>
      </c>
      <c r="T221" s="130" t="s">
        <v>1703</v>
      </c>
      <c r="U221" s="122" t="s">
        <v>27</v>
      </c>
      <c r="V221" s="30"/>
      <c r="W221" s="30"/>
    </row>
    <row r="222" spans="1:23" x14ac:dyDescent="0.25">
      <c r="A222" s="26">
        <v>221</v>
      </c>
      <c r="B222" s="26" t="s">
        <v>1474</v>
      </c>
      <c r="C222" s="30" t="s">
        <v>1534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1548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1535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x14ac:dyDescent="0.25">
      <c r="A224" s="26">
        <v>223</v>
      </c>
      <c r="B224" s="26" t="s">
        <v>1474</v>
      </c>
      <c r="C224" s="30" t="s">
        <v>1536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1537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((M225*22000)+(M225*22000)*10%)+8250+((M225*150))</f>
        <v>2248450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2734174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1538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1539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((M227*41500)+(M227*41500)*10%)+8250+((M227*150))</f>
        <v>1657050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1848942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1540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1541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((M229*19000)+(M229*19000)*10%)+8250+((M229*150))</f>
        <v>829200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1036833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1542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1543</v>
      </c>
      <c r="D231" s="26" t="s">
        <v>29</v>
      </c>
      <c r="E231" s="30" t="s">
        <v>1444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1686</v>
      </c>
      <c r="U231" s="122" t="s">
        <v>27</v>
      </c>
      <c r="V231" s="30"/>
      <c r="W231" s="30"/>
    </row>
    <row r="232" spans="1:23" hidden="1" x14ac:dyDescent="0.25">
      <c r="A232" s="26">
        <v>231</v>
      </c>
      <c r="B232" s="26" t="s">
        <v>1474</v>
      </c>
      <c r="C232" s="30" t="s">
        <v>1631</v>
      </c>
      <c r="D232" s="26" t="s">
        <v>21</v>
      </c>
      <c r="E232" s="30" t="s">
        <v>1632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1647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1474</v>
      </c>
      <c r="C233" s="30" t="s">
        <v>1544</v>
      </c>
      <c r="D233" s="26" t="s">
        <v>29</v>
      </c>
      <c r="E233" s="30" t="s">
        <v>1444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1686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1474</v>
      </c>
      <c r="C234" s="30" t="s">
        <v>1545</v>
      </c>
      <c r="D234" s="26" t="s">
        <v>29</v>
      </c>
      <c r="E234" s="30" t="s">
        <v>1444</v>
      </c>
      <c r="F234" s="30" t="s">
        <v>23</v>
      </c>
      <c r="G234" s="30" t="s">
        <v>29</v>
      </c>
      <c r="H234" s="30" t="s">
        <v>713</v>
      </c>
      <c r="I234" s="30" t="s">
        <v>1445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1686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1474</v>
      </c>
      <c r="C235" s="30" t="s">
        <v>1546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1549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1475</v>
      </c>
      <c r="C236" s="30" t="s">
        <v>1547</v>
      </c>
      <c r="D236" s="26" t="s">
        <v>29</v>
      </c>
      <c r="E236" s="30" t="s">
        <v>1444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1686</v>
      </c>
      <c r="U236" s="122" t="s">
        <v>27</v>
      </c>
      <c r="V236" s="30"/>
      <c r="W236" s="30"/>
    </row>
    <row r="237" spans="1:23" ht="30" hidden="1" x14ac:dyDescent="0.25">
      <c r="A237" s="26">
        <v>236</v>
      </c>
      <c r="B237" s="26" t="s">
        <v>1475</v>
      </c>
      <c r="C237" s="30" t="s">
        <v>1551</v>
      </c>
      <c r="D237" s="26" t="s">
        <v>29</v>
      </c>
      <c r="E237" s="30" t="s">
        <v>1444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231" t="s">
        <v>1860</v>
      </c>
      <c r="T237" s="231" t="s">
        <v>1861</v>
      </c>
      <c r="U237" s="122" t="s">
        <v>27</v>
      </c>
      <c r="V237" s="30"/>
      <c r="W237" s="30"/>
    </row>
    <row r="238" spans="1:23" ht="30" hidden="1" x14ac:dyDescent="0.25">
      <c r="A238" s="26">
        <v>237</v>
      </c>
      <c r="B238" s="26" t="s">
        <v>1475</v>
      </c>
      <c r="C238" s="30" t="s">
        <v>1552</v>
      </c>
      <c r="D238" s="26" t="s">
        <v>29</v>
      </c>
      <c r="E238" s="30" t="s">
        <v>1444</v>
      </c>
      <c r="F238" s="30" t="s">
        <v>23</v>
      </c>
      <c r="G238" s="30" t="s">
        <v>29</v>
      </c>
      <c r="H238" s="30" t="s">
        <v>76</v>
      </c>
      <c r="I238" s="30" t="s">
        <v>1212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231" t="s">
        <v>1860</v>
      </c>
      <c r="T238" s="231" t="s">
        <v>1861</v>
      </c>
      <c r="U238" s="122" t="s">
        <v>27</v>
      </c>
      <c r="V238" s="30"/>
      <c r="W238" s="30"/>
    </row>
    <row r="239" spans="1:23" ht="30" hidden="1" x14ac:dyDescent="0.25">
      <c r="A239" s="26">
        <v>238</v>
      </c>
      <c r="B239" s="26" t="s">
        <v>1475</v>
      </c>
      <c r="C239" s="30" t="s">
        <v>1553</v>
      </c>
      <c r="D239" s="26" t="s">
        <v>29</v>
      </c>
      <c r="E239" s="30" t="s">
        <v>1444</v>
      </c>
      <c r="F239" s="30" t="s">
        <v>23</v>
      </c>
      <c r="G239" s="30" t="s">
        <v>29</v>
      </c>
      <c r="H239" s="30" t="s">
        <v>64</v>
      </c>
      <c r="I239" s="30" t="s">
        <v>1504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231" t="s">
        <v>1860</v>
      </c>
      <c r="T239" s="231" t="s">
        <v>1861</v>
      </c>
      <c r="U239" s="122" t="s">
        <v>27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1554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ht="30" hidden="1" x14ac:dyDescent="0.25">
      <c r="A241" s="26">
        <v>240</v>
      </c>
      <c r="B241" s="26" t="s">
        <v>1474</v>
      </c>
      <c r="C241" s="30" t="s">
        <v>1555</v>
      </c>
      <c r="D241" s="26" t="s">
        <v>29</v>
      </c>
      <c r="E241" s="30" t="s">
        <v>1444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231" t="s">
        <v>1860</v>
      </c>
      <c r="T241" s="231" t="s">
        <v>1861</v>
      </c>
      <c r="U241" s="122" t="s">
        <v>27</v>
      </c>
      <c r="V241" s="30"/>
      <c r="W241" s="30"/>
    </row>
    <row r="242" spans="1:23" ht="30" hidden="1" x14ac:dyDescent="0.25">
      <c r="A242" s="26">
        <v>241</v>
      </c>
      <c r="B242" s="26" t="s">
        <v>1474</v>
      </c>
      <c r="C242" s="30" t="s">
        <v>1556</v>
      </c>
      <c r="D242" s="26" t="s">
        <v>29</v>
      </c>
      <c r="E242" s="30" t="s">
        <v>1444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231" t="s">
        <v>1860</v>
      </c>
      <c r="T242" s="231" t="s">
        <v>1861</v>
      </c>
      <c r="U242" s="122" t="s">
        <v>27</v>
      </c>
      <c r="V242" s="30"/>
      <c r="W242" s="30"/>
    </row>
    <row r="243" spans="1:23" ht="30" hidden="1" x14ac:dyDescent="0.25">
      <c r="A243" s="26">
        <v>242</v>
      </c>
      <c r="B243" s="26" t="s">
        <v>1474</v>
      </c>
      <c r="C243" s="30" t="s">
        <v>1557</v>
      </c>
      <c r="D243" s="26" t="s">
        <v>29</v>
      </c>
      <c r="E243" s="30" t="s">
        <v>1444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12</v>
      </c>
      <c r="N243" s="23">
        <f>((M243*14000)+(M243*14000)*10%)+8250+((0*150))</f>
        <v>193050</v>
      </c>
      <c r="O243" s="21">
        <f t="shared" si="244"/>
        <v>14520</v>
      </c>
      <c r="P243" s="21">
        <f t="shared" si="245"/>
        <v>27444</v>
      </c>
      <c r="Q243" s="21">
        <f t="shared" si="248"/>
        <v>25200</v>
      </c>
      <c r="R243" s="14">
        <f t="shared" si="247"/>
        <v>260214</v>
      </c>
      <c r="S243" s="231" t="s">
        <v>1860</v>
      </c>
      <c r="T243" s="231" t="s">
        <v>1861</v>
      </c>
      <c r="U243" s="122" t="s">
        <v>27</v>
      </c>
      <c r="V243" s="30"/>
      <c r="W243" s="30"/>
    </row>
    <row r="244" spans="1:23" ht="30" hidden="1" x14ac:dyDescent="0.25">
      <c r="A244" s="26">
        <v>243</v>
      </c>
      <c r="B244" s="26" t="s">
        <v>1475</v>
      </c>
      <c r="C244" s="30" t="s">
        <v>1558</v>
      </c>
      <c r="D244" s="26" t="s">
        <v>29</v>
      </c>
      <c r="E244" s="30" t="s">
        <v>1444</v>
      </c>
      <c r="F244" s="30" t="s">
        <v>23</v>
      </c>
      <c r="G244" s="30" t="s">
        <v>29</v>
      </c>
      <c r="H244" s="30" t="s">
        <v>64</v>
      </c>
      <c r="I244" s="30" t="s">
        <v>1504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231" t="s">
        <v>1860</v>
      </c>
      <c r="T244" s="231" t="s">
        <v>1861</v>
      </c>
      <c r="U244" s="122" t="s">
        <v>27</v>
      </c>
      <c r="V244" s="30"/>
      <c r="W244" s="30"/>
    </row>
    <row r="245" spans="1:23" hidden="1" x14ac:dyDescent="0.25">
      <c r="A245" s="26">
        <v>244</v>
      </c>
      <c r="B245" s="26" t="s">
        <v>1475</v>
      </c>
      <c r="C245" s="30" t="s">
        <v>1559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>
        <v>55578800</v>
      </c>
      <c r="T245" s="130" t="s">
        <v>1899</v>
      </c>
      <c r="U245" s="122" t="s">
        <v>27</v>
      </c>
      <c r="V245" s="30"/>
      <c r="W245" s="30"/>
    </row>
    <row r="246" spans="1:23" hidden="1" x14ac:dyDescent="0.25">
      <c r="A246" s="26">
        <v>245</v>
      </c>
      <c r="B246" s="26" t="s">
        <v>1475</v>
      </c>
      <c r="C246" s="30" t="s">
        <v>1560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>
        <v>55578800</v>
      </c>
      <c r="T246" s="130" t="s">
        <v>1899</v>
      </c>
      <c r="U246" s="122" t="s">
        <v>27</v>
      </c>
      <c r="V246" s="30"/>
      <c r="W246" s="30"/>
    </row>
    <row r="247" spans="1:23" hidden="1" x14ac:dyDescent="0.25">
      <c r="A247" s="26">
        <v>246</v>
      </c>
      <c r="B247" s="26" t="s">
        <v>1475</v>
      </c>
      <c r="C247" s="30" t="s">
        <v>1561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>
        <v>55578800</v>
      </c>
      <c r="T247" s="130" t="s">
        <v>1899</v>
      </c>
      <c r="U247" s="122" t="s">
        <v>27</v>
      </c>
      <c r="V247" s="30"/>
      <c r="W247" s="30"/>
    </row>
    <row r="248" spans="1:23" x14ac:dyDescent="0.25">
      <c r="A248" s="26">
        <v>247</v>
      </c>
      <c r="B248" s="26" t="s">
        <v>1474</v>
      </c>
      <c r="C248" s="30" t="s">
        <v>1562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 t="s">
        <v>94</v>
      </c>
      <c r="T248" s="122" t="s">
        <v>94</v>
      </c>
      <c r="U248" s="122" t="s">
        <v>94</v>
      </c>
      <c r="V248" s="30"/>
      <c r="W248" s="30"/>
    </row>
    <row r="249" spans="1:23" ht="30" hidden="1" x14ac:dyDescent="0.25">
      <c r="A249" s="26">
        <v>248</v>
      </c>
      <c r="B249" s="26" t="s">
        <v>1474</v>
      </c>
      <c r="C249" s="30" t="s">
        <v>1563</v>
      </c>
      <c r="D249" s="26" t="s">
        <v>29</v>
      </c>
      <c r="E249" s="30" t="s">
        <v>1444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231" t="s">
        <v>1860</v>
      </c>
      <c r="T249" s="231" t="s">
        <v>1861</v>
      </c>
      <c r="U249" s="122" t="s">
        <v>27</v>
      </c>
      <c r="V249" s="30"/>
      <c r="W249" s="30"/>
    </row>
    <row r="250" spans="1:23" ht="30" hidden="1" x14ac:dyDescent="0.25">
      <c r="A250" s="26">
        <v>249</v>
      </c>
      <c r="B250" s="26" t="s">
        <v>1474</v>
      </c>
      <c r="C250" s="30" t="s">
        <v>1564</v>
      </c>
      <c r="D250" s="26" t="s">
        <v>29</v>
      </c>
      <c r="E250" s="30" t="s">
        <v>1444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231" t="s">
        <v>1860</v>
      </c>
      <c r="T250" s="231" t="s">
        <v>1861</v>
      </c>
      <c r="U250" s="122" t="s">
        <v>27</v>
      </c>
      <c r="V250" s="30"/>
      <c r="W250" s="30"/>
    </row>
    <row r="251" spans="1:23" ht="30" hidden="1" x14ac:dyDescent="0.25">
      <c r="A251" s="26">
        <v>250</v>
      </c>
      <c r="B251" s="26" t="s">
        <v>1474</v>
      </c>
      <c r="C251" s="30" t="s">
        <v>1565</v>
      </c>
      <c r="D251" s="26" t="s">
        <v>29</v>
      </c>
      <c r="E251" s="30" t="s">
        <v>1444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231" t="s">
        <v>1860</v>
      </c>
      <c r="T251" s="231" t="s">
        <v>1861</v>
      </c>
      <c r="U251" s="122" t="s">
        <v>27</v>
      </c>
      <c r="V251" s="30"/>
      <c r="W251" s="30"/>
    </row>
    <row r="252" spans="1:23" ht="30" hidden="1" x14ac:dyDescent="0.25">
      <c r="A252" s="26">
        <v>251</v>
      </c>
      <c r="B252" s="26" t="s">
        <v>1474</v>
      </c>
      <c r="C252" s="30" t="s">
        <v>1566</v>
      </c>
      <c r="D252" s="26" t="s">
        <v>29</v>
      </c>
      <c r="E252" s="30" t="s">
        <v>1444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231" t="s">
        <v>1860</v>
      </c>
      <c r="T252" s="231" t="s">
        <v>1861</v>
      </c>
      <c r="U252" s="122" t="s">
        <v>27</v>
      </c>
      <c r="V252" s="30"/>
      <c r="W252" s="30"/>
    </row>
    <row r="253" spans="1:23" hidden="1" x14ac:dyDescent="0.25">
      <c r="A253" s="26">
        <v>252</v>
      </c>
      <c r="B253" s="26" t="s">
        <v>1474</v>
      </c>
      <c r="C253" s="30" t="s">
        <v>1567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1579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1618</v>
      </c>
      <c r="U253" s="122" t="s">
        <v>27</v>
      </c>
      <c r="V253" s="30"/>
      <c r="W253" s="30"/>
    </row>
    <row r="254" spans="1:23" hidden="1" x14ac:dyDescent="0.25">
      <c r="A254" s="26">
        <v>253</v>
      </c>
      <c r="B254" s="26" t="s">
        <v>1474</v>
      </c>
      <c r="C254" s="30" t="s">
        <v>1633</v>
      </c>
      <c r="D254" s="26" t="s">
        <v>21</v>
      </c>
      <c r="E254" s="30" t="s">
        <v>1637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1618</v>
      </c>
      <c r="U254" s="122" t="s">
        <v>27</v>
      </c>
      <c r="V254" s="30"/>
      <c r="W254" s="30"/>
    </row>
    <row r="255" spans="1:23" hidden="1" x14ac:dyDescent="0.25">
      <c r="A255" s="26">
        <v>254</v>
      </c>
      <c r="B255" s="26" t="s">
        <v>1474</v>
      </c>
      <c r="C255" s="30" t="s">
        <v>1634</v>
      </c>
      <c r="D255" s="26" t="s">
        <v>21</v>
      </c>
      <c r="E255" s="30" t="s">
        <v>1638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1618</v>
      </c>
      <c r="U255" s="122" t="s">
        <v>27</v>
      </c>
      <c r="V255" s="30"/>
      <c r="W255" s="30"/>
    </row>
    <row r="256" spans="1:23" hidden="1" x14ac:dyDescent="0.25">
      <c r="A256" s="26">
        <v>255</v>
      </c>
      <c r="B256" s="26" t="s">
        <v>1474</v>
      </c>
      <c r="C256" s="30" t="s">
        <v>1635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1643</v>
      </c>
      <c r="U256" s="122" t="s">
        <v>27</v>
      </c>
      <c r="V256" s="30"/>
      <c r="W256" s="30"/>
    </row>
    <row r="257" spans="1:23" hidden="1" x14ac:dyDescent="0.25">
      <c r="A257" s="26">
        <v>256</v>
      </c>
      <c r="B257" s="26" t="s">
        <v>1474</v>
      </c>
      <c r="C257" s="30" t="s">
        <v>1636</v>
      </c>
      <c r="D257" s="26" t="s">
        <v>21</v>
      </c>
      <c r="E257" s="30" t="s">
        <v>1639</v>
      </c>
      <c r="F257" s="30" t="s">
        <v>23</v>
      </c>
      <c r="G257" s="30" t="s">
        <v>21</v>
      </c>
      <c r="H257" s="30" t="s">
        <v>184</v>
      </c>
      <c r="I257" s="30" t="s">
        <v>1339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1644</v>
      </c>
      <c r="U257" s="122" t="s">
        <v>27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1568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1569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1570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1475</v>
      </c>
      <c r="C261" s="30" t="s">
        <v>1571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1475</v>
      </c>
      <c r="C262" s="30" t="s">
        <v>1572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1475</v>
      </c>
      <c r="C263" s="30" t="s">
        <v>1573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x14ac:dyDescent="0.25">
      <c r="A264" s="26">
        <v>263</v>
      </c>
      <c r="B264" s="26" t="s">
        <v>1474</v>
      </c>
      <c r="C264" s="30" t="s">
        <v>1574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 t="s">
        <v>94</v>
      </c>
      <c r="T264" s="122" t="s">
        <v>94</v>
      </c>
      <c r="U264" s="122" t="s">
        <v>94</v>
      </c>
      <c r="V264" s="30"/>
      <c r="W264" s="30"/>
    </row>
    <row r="265" spans="1:23" hidden="1" x14ac:dyDescent="0.25">
      <c r="A265" s="26">
        <v>264</v>
      </c>
      <c r="B265" s="26" t="s">
        <v>1474</v>
      </c>
      <c r="C265" s="30" t="s">
        <v>1575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>
        <v>6212573</v>
      </c>
      <c r="T265" s="130" t="s">
        <v>1703</v>
      </c>
      <c r="U265" s="122" t="s">
        <v>27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1576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1577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1474</v>
      </c>
      <c r="C268" s="30" t="s">
        <v>1578</v>
      </c>
      <c r="D268" s="26" t="s">
        <v>29</v>
      </c>
      <c r="E268" s="30" t="s">
        <v>1211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1699</v>
      </c>
      <c r="U268" s="122" t="s">
        <v>27</v>
      </c>
      <c r="V268" s="30"/>
      <c r="W268" s="30"/>
    </row>
    <row r="269" spans="1:23" x14ac:dyDescent="0.25">
      <c r="A269" s="26">
        <v>268</v>
      </c>
      <c r="B269" s="26" t="s">
        <v>1474</v>
      </c>
      <c r="C269" s="96" t="s">
        <v>1584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 t="s">
        <v>94</v>
      </c>
      <c r="T269" s="122" t="s">
        <v>94</v>
      </c>
      <c r="U269" s="122" t="s">
        <v>94</v>
      </c>
      <c r="V269" s="30"/>
      <c r="W269" s="30"/>
    </row>
    <row r="270" spans="1:23" hidden="1" x14ac:dyDescent="0.25">
      <c r="A270" s="26">
        <v>269</v>
      </c>
      <c r="B270" s="26" t="s">
        <v>1474</v>
      </c>
      <c r="C270" s="96" t="s">
        <v>1585</v>
      </c>
      <c r="D270" s="26" t="s">
        <v>29</v>
      </c>
      <c r="E270" s="30" t="s">
        <v>1211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1699</v>
      </c>
      <c r="U270" s="122" t="s">
        <v>27</v>
      </c>
      <c r="V270" s="30"/>
      <c r="W270" s="30"/>
    </row>
    <row r="271" spans="1:23" ht="30" hidden="1" x14ac:dyDescent="0.25">
      <c r="A271" s="26">
        <v>270</v>
      </c>
      <c r="B271" s="26" t="s">
        <v>1474</v>
      </c>
      <c r="C271" s="96" t="s">
        <v>1586</v>
      </c>
      <c r="D271" s="26" t="s">
        <v>29</v>
      </c>
      <c r="E271" s="30" t="s">
        <v>1444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231" t="s">
        <v>1860</v>
      </c>
      <c r="T271" s="231" t="s">
        <v>1861</v>
      </c>
      <c r="U271" s="122" t="s">
        <v>27</v>
      </c>
      <c r="V271" s="30"/>
      <c r="W271" s="30"/>
    </row>
    <row r="272" spans="1:23" x14ac:dyDescent="0.25">
      <c r="A272" s="26">
        <v>271</v>
      </c>
      <c r="B272" s="26" t="s">
        <v>1474</v>
      </c>
      <c r="C272" s="96" t="s">
        <v>1587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96" t="s">
        <v>1588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((M273*22000)+(M273*22000)*10%)+8250+((M273*150))</f>
        <v>1542300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1875861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96" t="s">
        <v>1589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96" t="s">
        <v>1590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107" t="s">
        <v>1591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ht="30" hidden="1" x14ac:dyDescent="0.25">
      <c r="A277" s="26">
        <v>276</v>
      </c>
      <c r="B277" s="26" t="s">
        <v>1475</v>
      </c>
      <c r="C277" s="218" t="s">
        <v>1592</v>
      </c>
      <c r="D277" s="26" t="s">
        <v>29</v>
      </c>
      <c r="E277" s="30" t="s">
        <v>1444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231" t="s">
        <v>1860</v>
      </c>
      <c r="T277" s="231" t="s">
        <v>1861</v>
      </c>
      <c r="U277" s="122" t="s">
        <v>27</v>
      </c>
      <c r="V277" s="30"/>
      <c r="W277" s="30"/>
    </row>
    <row r="278" spans="1:23" ht="30" hidden="1" x14ac:dyDescent="0.25">
      <c r="A278" s="26">
        <v>277</v>
      </c>
      <c r="B278" s="26" t="s">
        <v>1475</v>
      </c>
      <c r="C278" s="218" t="s">
        <v>1593</v>
      </c>
      <c r="D278" s="26" t="s">
        <v>29</v>
      </c>
      <c r="E278" s="30" t="s">
        <v>1444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231" t="s">
        <v>1860</v>
      </c>
      <c r="T278" s="231" t="s">
        <v>1861</v>
      </c>
      <c r="U278" s="122" t="s">
        <v>27</v>
      </c>
      <c r="V278" s="30"/>
      <c r="W278" s="30"/>
    </row>
    <row r="279" spans="1:23" x14ac:dyDescent="0.25">
      <c r="A279" s="26">
        <v>278</v>
      </c>
      <c r="B279" s="26" t="s">
        <v>1475</v>
      </c>
      <c r="C279" s="218" t="s">
        <v>1594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((M279*35500)+(M279*35500)*10%)+8250+((M279*150))</f>
        <v>517850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589061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1475</v>
      </c>
      <c r="C280" s="218" t="s">
        <v>1595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1475</v>
      </c>
      <c r="C281" s="218" t="s">
        <v>1596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1475</v>
      </c>
      <c r="C282" s="218" t="s">
        <v>1597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((M282*27500)+(M282*27500)*10%)+8250+((M282*150))</f>
        <v>889850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1045013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x14ac:dyDescent="0.25">
      <c r="A283" s="26">
        <v>282</v>
      </c>
      <c r="B283" s="26" t="s">
        <v>1475</v>
      </c>
      <c r="C283" s="30" t="s">
        <v>1598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 t="s">
        <v>94</v>
      </c>
      <c r="T283" s="122" t="s">
        <v>94</v>
      </c>
      <c r="U283" s="122" t="s">
        <v>94</v>
      </c>
      <c r="V283" s="30"/>
      <c r="W283" s="30"/>
    </row>
    <row r="284" spans="1:23" hidden="1" x14ac:dyDescent="0.25">
      <c r="A284" s="26">
        <v>283</v>
      </c>
      <c r="B284" s="26" t="s">
        <v>1475</v>
      </c>
      <c r="C284" s="30" t="s">
        <v>1599</v>
      </c>
      <c r="D284" s="26" t="s">
        <v>29</v>
      </c>
      <c r="E284" s="30" t="s">
        <v>1211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1699</v>
      </c>
      <c r="U284" s="122" t="s">
        <v>27</v>
      </c>
      <c r="V284" s="30"/>
      <c r="W284" s="30"/>
    </row>
    <row r="285" spans="1:23" ht="30" hidden="1" x14ac:dyDescent="0.25">
      <c r="A285" s="26">
        <v>284</v>
      </c>
      <c r="B285" s="26" t="s">
        <v>1475</v>
      </c>
      <c r="C285" s="30" t="s">
        <v>1600</v>
      </c>
      <c r="D285" s="26" t="s">
        <v>29</v>
      </c>
      <c r="E285" s="30" t="s">
        <v>1444</v>
      </c>
      <c r="F285" s="30" t="s">
        <v>23</v>
      </c>
      <c r="G285" s="30" t="s">
        <v>29</v>
      </c>
      <c r="H285" s="30" t="s">
        <v>54</v>
      </c>
      <c r="I285" s="30" t="s">
        <v>1472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231" t="s">
        <v>1860</v>
      </c>
      <c r="T285" s="231" t="s">
        <v>1861</v>
      </c>
      <c r="U285" s="122" t="s">
        <v>27</v>
      </c>
      <c r="V285" s="30"/>
      <c r="W285" s="30"/>
    </row>
    <row r="286" spans="1:23" x14ac:dyDescent="0.25">
      <c r="A286" s="26">
        <v>285</v>
      </c>
      <c r="B286" s="26" t="s">
        <v>1475</v>
      </c>
      <c r="C286" s="30" t="s">
        <v>1601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1475</v>
      </c>
      <c r="C287" s="30" t="s">
        <v>1602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1475</v>
      </c>
      <c r="C288" s="30" t="s">
        <v>1603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ht="30" hidden="1" x14ac:dyDescent="0.25">
      <c r="A289" s="26">
        <v>288</v>
      </c>
      <c r="B289" s="26" t="s">
        <v>1474</v>
      </c>
      <c r="C289" s="30" t="s">
        <v>1604</v>
      </c>
      <c r="D289" s="26" t="s">
        <v>29</v>
      </c>
      <c r="E289" s="30" t="s">
        <v>1444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231" t="s">
        <v>1860</v>
      </c>
      <c r="T289" s="231" t="s">
        <v>1861</v>
      </c>
      <c r="U289" s="122" t="s">
        <v>27</v>
      </c>
      <c r="V289" s="30"/>
      <c r="W289" s="30"/>
    </row>
    <row r="290" spans="1:23" hidden="1" x14ac:dyDescent="0.25">
      <c r="A290" s="26">
        <v>289</v>
      </c>
      <c r="B290" s="26" t="s">
        <v>1474</v>
      </c>
      <c r="C290" s="30" t="s">
        <v>1605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1504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>
        <v>6212573</v>
      </c>
      <c r="T290" s="130" t="s">
        <v>1703</v>
      </c>
      <c r="U290" s="122" t="s">
        <v>27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1606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1197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1607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((M292*22000)+(M292*22000)*10%)+8250+((M292*150))</f>
        <v>4878250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5930650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1474</v>
      </c>
      <c r="C293" s="30" t="s">
        <v>1608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1474</v>
      </c>
      <c r="C294" s="30" t="s">
        <v>1609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((M294*41500)+(M294*41500)*10%)+8250+((M294*150))</f>
        <v>466250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521720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1474</v>
      </c>
      <c r="C295" s="30" t="s">
        <v>1610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hidden="1" x14ac:dyDescent="0.25">
      <c r="A296" s="26">
        <v>295</v>
      </c>
      <c r="B296" s="26" t="s">
        <v>1474</v>
      </c>
      <c r="C296" s="30" t="s">
        <v>1640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1686</v>
      </c>
      <c r="U296" s="122" t="s">
        <v>27</v>
      </c>
      <c r="V296" s="30"/>
      <c r="W296" s="30"/>
    </row>
    <row r="297" spans="1:23" ht="30" hidden="1" x14ac:dyDescent="0.25">
      <c r="A297" s="26">
        <v>296</v>
      </c>
      <c r="B297" s="26" t="s">
        <v>1475</v>
      </c>
      <c r="C297" s="30" t="s">
        <v>1611</v>
      </c>
      <c r="D297" s="26" t="s">
        <v>29</v>
      </c>
      <c r="E297" s="30" t="s">
        <v>1444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231" t="s">
        <v>1860</v>
      </c>
      <c r="T297" s="231" t="s">
        <v>1861</v>
      </c>
      <c r="U297" s="122" t="s">
        <v>27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1612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1613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ht="30" hidden="1" x14ac:dyDescent="0.25">
      <c r="A300" s="26">
        <v>299</v>
      </c>
      <c r="B300" s="26" t="s">
        <v>1474</v>
      </c>
      <c r="C300" s="30" t="s">
        <v>1614</v>
      </c>
      <c r="D300" s="26" t="s">
        <v>29</v>
      </c>
      <c r="E300" s="30" t="s">
        <v>1444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231" t="s">
        <v>1860</v>
      </c>
      <c r="T300" s="231" t="s">
        <v>1861</v>
      </c>
      <c r="U300" s="122" t="s">
        <v>27</v>
      </c>
      <c r="V300" s="30"/>
      <c r="W300" s="30"/>
    </row>
    <row r="301" spans="1:23" ht="30" hidden="1" x14ac:dyDescent="0.25">
      <c r="A301" s="26">
        <v>300</v>
      </c>
      <c r="B301" s="26" t="s">
        <v>1474</v>
      </c>
      <c r="C301" s="30" t="s">
        <v>1615</v>
      </c>
      <c r="D301" s="26" t="s">
        <v>29</v>
      </c>
      <c r="E301" s="30" t="s">
        <v>1444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231" t="s">
        <v>1860</v>
      </c>
      <c r="T301" s="231" t="s">
        <v>1861</v>
      </c>
      <c r="U301" s="122" t="s">
        <v>27</v>
      </c>
      <c r="V301" s="30"/>
      <c r="W301" s="30"/>
    </row>
    <row r="302" spans="1:23" ht="30" hidden="1" x14ac:dyDescent="0.25">
      <c r="A302" s="26">
        <v>301</v>
      </c>
      <c r="B302" s="26" t="s">
        <v>1474</v>
      </c>
      <c r="C302" s="30" t="s">
        <v>1616</v>
      </c>
      <c r="D302" s="26" t="s">
        <v>29</v>
      </c>
      <c r="E302" s="30" t="s">
        <v>1444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231" t="s">
        <v>1860</v>
      </c>
      <c r="T302" s="231" t="s">
        <v>1861</v>
      </c>
      <c r="U302" s="122" t="s">
        <v>27</v>
      </c>
      <c r="V302" s="30"/>
      <c r="W302" s="30"/>
    </row>
    <row r="303" spans="1:23" x14ac:dyDescent="0.25">
      <c r="A303" s="26">
        <v>302</v>
      </c>
      <c r="B303" s="26" t="s">
        <v>1474</v>
      </c>
      <c r="C303" s="30" t="s">
        <v>1617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((M303*22000)+(M303*22000)*10%)+8250+((M303*150))</f>
        <v>2467600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3000547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tabSelected="1" topLeftCell="I227" zoomScaleNormal="100" workbookViewId="0">
      <selection activeCell="R241" sqref="R241:R247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1474</v>
      </c>
      <c r="C2" s="30" t="s">
        <v>1687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:Q5" si="2">M2*2000</f>
        <v>126000</v>
      </c>
      <c r="R2" s="14">
        <f t="shared" ref="R2:R4" si="3">SUM(N2:Q2)</f>
        <v>1875861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3" x14ac:dyDescent="0.25">
      <c r="A3" s="26">
        <v>2</v>
      </c>
      <c r="B3" s="26" t="s">
        <v>1474</v>
      </c>
      <c r="C3" s="30" t="s">
        <v>1688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M3*500</f>
        <v>24500</v>
      </c>
      <c r="R3" s="14">
        <f t="shared" si="3"/>
        <v>1003353</v>
      </c>
      <c r="S3" s="122" t="s">
        <v>94</v>
      </c>
      <c r="T3" s="122" t="s">
        <v>94</v>
      </c>
      <c r="U3" s="122" t="s">
        <v>94</v>
      </c>
      <c r="V3" s="30"/>
      <c r="W3" s="30"/>
    </row>
    <row r="4" spans="1:23" x14ac:dyDescent="0.25">
      <c r="A4" s="26">
        <v>3</v>
      </c>
      <c r="B4" s="26" t="s">
        <v>1474</v>
      </c>
      <c r="C4" s="30" t="s">
        <v>1689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si="2"/>
        <v>98000</v>
      </c>
      <c r="R4" s="14">
        <f t="shared" si="3"/>
        <v>1022953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3" x14ac:dyDescent="0.25">
      <c r="A5" s="26">
        <v>4</v>
      </c>
      <c r="B5" s="26" t="s">
        <v>1474</v>
      </c>
      <c r="C5" s="30" t="s">
        <v>1690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4">M5*1210</f>
        <v>252890</v>
      </c>
      <c r="P5" s="21">
        <f t="shared" ref="P5" si="5">(M5*2037)+3000</f>
        <v>428733</v>
      </c>
      <c r="Q5" s="21">
        <f t="shared" si="2"/>
        <v>418000</v>
      </c>
      <c r="R5" s="14">
        <f t="shared" ref="R5" si="6">SUM(N5:Q5)</f>
        <v>4556373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3" x14ac:dyDescent="0.25">
      <c r="A6" s="26">
        <v>5</v>
      </c>
      <c r="B6" s="26" t="s">
        <v>1474</v>
      </c>
      <c r="C6" s="30" t="s">
        <v>1691</v>
      </c>
      <c r="D6" s="26" t="s">
        <v>29</v>
      </c>
      <c r="E6" s="30" t="s">
        <v>1580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((M6*22000)+(M6*22000)*10%)+8250+((M6*165))</f>
        <v>568645</v>
      </c>
      <c r="O6" s="21">
        <f t="shared" ref="O6:O9" si="7">M6*1210</f>
        <v>27830</v>
      </c>
      <c r="P6" s="21">
        <f t="shared" ref="P6:P9" si="8">(M6*2037)+3000</f>
        <v>49851</v>
      </c>
      <c r="Q6" s="21">
        <f>M6*2100</f>
        <v>48300</v>
      </c>
      <c r="R6" s="14">
        <f t="shared" ref="R6:R8" si="9">SUM(N6:Q6)</f>
        <v>694626</v>
      </c>
      <c r="S6" s="122" t="s">
        <v>94</v>
      </c>
      <c r="T6" s="122" t="s">
        <v>94</v>
      </c>
      <c r="U6" s="122" t="s">
        <v>94</v>
      </c>
      <c r="V6" s="30"/>
      <c r="W6" s="30"/>
    </row>
    <row r="7" spans="1:23" x14ac:dyDescent="0.25">
      <c r="A7" s="26">
        <v>6</v>
      </c>
      <c r="B7" s="26" t="s">
        <v>1474</v>
      </c>
      <c r="C7" s="30" t="s">
        <v>1692</v>
      </c>
      <c r="D7" s="26" t="s">
        <v>29</v>
      </c>
      <c r="E7" s="30" t="s">
        <v>1503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7"/>
        <v>12100</v>
      </c>
      <c r="P7" s="21">
        <f t="shared" si="8"/>
        <v>23370</v>
      </c>
      <c r="Q7" s="21">
        <f>M7*2100</f>
        <v>21000</v>
      </c>
      <c r="R7" s="14">
        <f t="shared" si="9"/>
        <v>229720</v>
      </c>
      <c r="S7" s="122">
        <v>10998313</v>
      </c>
      <c r="T7" s="130" t="s">
        <v>1900</v>
      </c>
      <c r="U7" s="122" t="s">
        <v>27</v>
      </c>
      <c r="V7" s="30"/>
      <c r="W7" s="30"/>
    </row>
    <row r="8" spans="1:23" x14ac:dyDescent="0.25">
      <c r="A8" s="26">
        <v>7</v>
      </c>
      <c r="B8" s="26" t="s">
        <v>1475</v>
      </c>
      <c r="C8" s="30" t="s">
        <v>1693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7"/>
        <v>123420</v>
      </c>
      <c r="P8" s="21">
        <f t="shared" si="8"/>
        <v>210774</v>
      </c>
      <c r="Q8" s="21">
        <f t="shared" ref="Q8:Q13" si="10">M8*2000</f>
        <v>204000</v>
      </c>
      <c r="R8" s="14">
        <f t="shared" si="9"/>
        <v>4024644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3" x14ac:dyDescent="0.25">
      <c r="A9" s="26">
        <v>8</v>
      </c>
      <c r="B9" s="26" t="s">
        <v>1475</v>
      </c>
      <c r="C9" s="30" t="s">
        <v>1694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1">((M9*12000)+(M9*12000)*10%)+8250+((0*165))</f>
        <v>232650</v>
      </c>
      <c r="O9" s="21">
        <f t="shared" si="7"/>
        <v>20570</v>
      </c>
      <c r="P9" s="21">
        <f t="shared" si="8"/>
        <v>37629</v>
      </c>
      <c r="Q9" s="21">
        <f t="shared" si="10"/>
        <v>34000</v>
      </c>
      <c r="R9" s="14">
        <f t="shared" ref="R9" si="12">SUM(N9:Q9)</f>
        <v>324849</v>
      </c>
      <c r="S9" s="122" t="s">
        <v>94</v>
      </c>
      <c r="T9" s="122" t="s">
        <v>94</v>
      </c>
      <c r="U9" s="122" t="s">
        <v>94</v>
      </c>
      <c r="V9" s="30"/>
      <c r="W9" s="30"/>
    </row>
    <row r="10" spans="1:23" x14ac:dyDescent="0.25">
      <c r="A10" s="26">
        <v>9</v>
      </c>
      <c r="B10" s="26" t="s">
        <v>1475</v>
      </c>
      <c r="C10" s="30" t="s">
        <v>1695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3">M10*1210</f>
        <v>212960</v>
      </c>
      <c r="P10" s="21">
        <f t="shared" ref="P10:P13" si="14">(M10*2037)+3000</f>
        <v>361512</v>
      </c>
      <c r="Q10" s="21">
        <f t="shared" si="10"/>
        <v>352000</v>
      </c>
      <c r="R10" s="14">
        <f t="shared" ref="R10:R13" si="15">SUM(N10:Q10)</f>
        <v>5220322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3" x14ac:dyDescent="0.25">
      <c r="A11" s="26">
        <v>10</v>
      </c>
      <c r="B11" s="26" t="s">
        <v>1475</v>
      </c>
      <c r="C11" s="30" t="s">
        <v>1696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3"/>
        <v>212960</v>
      </c>
      <c r="P11" s="21">
        <f t="shared" si="14"/>
        <v>361512</v>
      </c>
      <c r="Q11" s="21">
        <f t="shared" si="10"/>
        <v>352000</v>
      </c>
      <c r="R11" s="14">
        <f t="shared" si="15"/>
        <v>3645122</v>
      </c>
      <c r="S11" s="122" t="s">
        <v>94</v>
      </c>
      <c r="T11" s="122" t="s">
        <v>94</v>
      </c>
      <c r="U11" s="122" t="s">
        <v>94</v>
      </c>
      <c r="V11" s="30"/>
      <c r="W11" s="30"/>
    </row>
    <row r="12" spans="1:23" x14ac:dyDescent="0.25">
      <c r="A12" s="26">
        <v>11</v>
      </c>
      <c r="B12" s="26" t="s">
        <v>1475</v>
      </c>
      <c r="C12" s="30" t="s">
        <v>1697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3"/>
        <v>20570</v>
      </c>
      <c r="P12" s="21">
        <f t="shared" si="14"/>
        <v>37629</v>
      </c>
      <c r="Q12" s="21">
        <f t="shared" si="10"/>
        <v>34000</v>
      </c>
      <c r="R12" s="14">
        <f t="shared" si="15"/>
        <v>259399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3" x14ac:dyDescent="0.25">
      <c r="A13" s="26">
        <v>12</v>
      </c>
      <c r="B13" s="26" t="s">
        <v>1475</v>
      </c>
      <c r="C13" s="30" t="s">
        <v>1698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1212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3"/>
        <v>24200</v>
      </c>
      <c r="P13" s="21">
        <f t="shared" si="14"/>
        <v>43740</v>
      </c>
      <c r="Q13" s="21">
        <f t="shared" si="10"/>
        <v>40000</v>
      </c>
      <c r="R13" s="14">
        <f t="shared" si="15"/>
        <v>537190</v>
      </c>
      <c r="S13" s="122" t="s">
        <v>94</v>
      </c>
      <c r="T13" s="122" t="s">
        <v>94</v>
      </c>
      <c r="U13" s="122" t="s">
        <v>94</v>
      </c>
      <c r="V13" s="30"/>
      <c r="W13" s="30"/>
    </row>
    <row r="14" spans="1:23" x14ac:dyDescent="0.25">
      <c r="A14" s="26">
        <v>13</v>
      </c>
      <c r="B14" s="26" t="s">
        <v>1474</v>
      </c>
      <c r="C14" s="30" t="s">
        <v>1707</v>
      </c>
      <c r="D14" s="26" t="s">
        <v>21</v>
      </c>
      <c r="E14" s="69" t="s">
        <v>1708</v>
      </c>
      <c r="F14" s="30" t="s">
        <v>23</v>
      </c>
      <c r="G14" s="69" t="s">
        <v>21</v>
      </c>
      <c r="H14" s="69" t="s">
        <v>40</v>
      </c>
      <c r="I14" s="30" t="s">
        <v>560</v>
      </c>
      <c r="J14" s="111">
        <v>44502</v>
      </c>
      <c r="K14" s="30">
        <v>1</v>
      </c>
      <c r="L14" s="30">
        <v>12</v>
      </c>
      <c r="M14" s="30">
        <v>12</v>
      </c>
      <c r="N14" s="23">
        <f>((M14*5000)+(M14*5000)*10%)+8250+((M14*165))</f>
        <v>76230</v>
      </c>
      <c r="O14" s="21">
        <f>M14*869</f>
        <v>10428</v>
      </c>
      <c r="P14" s="21">
        <f>(M14*1153)+20000</f>
        <v>33836</v>
      </c>
      <c r="Q14" s="21">
        <f>M14*1100</f>
        <v>13200</v>
      </c>
      <c r="R14" s="14">
        <f t="shared" ref="R14" si="16">SUM(N14:Q14)</f>
        <v>133694</v>
      </c>
      <c r="S14" s="122">
        <v>249814</v>
      </c>
      <c r="T14" s="130" t="s">
        <v>1814</v>
      </c>
      <c r="U14" s="122" t="s">
        <v>27</v>
      </c>
      <c r="V14" s="30"/>
      <c r="W14" s="30"/>
    </row>
    <row r="15" spans="1:23" x14ac:dyDescent="0.25">
      <c r="A15" s="26">
        <v>14</v>
      </c>
      <c r="B15" s="26" t="s">
        <v>1474</v>
      </c>
      <c r="C15" s="30" t="s">
        <v>1709</v>
      </c>
      <c r="D15" s="26" t="s">
        <v>21</v>
      </c>
      <c r="E15" s="30" t="s">
        <v>1046</v>
      </c>
      <c r="F15" s="30" t="s">
        <v>23</v>
      </c>
      <c r="G15" s="30" t="s">
        <v>21</v>
      </c>
      <c r="H15" s="30" t="s">
        <v>171</v>
      </c>
      <c r="I15" s="30" t="s">
        <v>189</v>
      </c>
      <c r="J15" s="36">
        <v>44503</v>
      </c>
      <c r="K15" s="30">
        <v>3</v>
      </c>
      <c r="L15" s="30">
        <v>63</v>
      </c>
      <c r="M15" s="30">
        <v>63</v>
      </c>
      <c r="N15" s="23">
        <f>((M15*6500)+(M15*6500)*10%)+8250+((M15*0))</f>
        <v>458700</v>
      </c>
      <c r="O15" s="21">
        <f t="shared" ref="O15:O17" si="17">M15*869</f>
        <v>54747</v>
      </c>
      <c r="P15" s="21">
        <f t="shared" ref="P15:P17" si="18">(M15*1153)+20000</f>
        <v>92639</v>
      </c>
      <c r="Q15" s="21">
        <f t="shared" ref="Q15:Q17" si="19">M15*1100</f>
        <v>69300</v>
      </c>
      <c r="R15" s="14">
        <f t="shared" ref="R15:R23" si="20">SUM(N15:Q15)</f>
        <v>675386</v>
      </c>
      <c r="S15" s="122">
        <v>676000</v>
      </c>
      <c r="T15" s="130" t="s">
        <v>1809</v>
      </c>
      <c r="U15" s="122" t="s">
        <v>27</v>
      </c>
      <c r="V15" s="30"/>
      <c r="W15" s="30"/>
    </row>
    <row r="16" spans="1:23" x14ac:dyDescent="0.25">
      <c r="A16" s="26">
        <v>15</v>
      </c>
      <c r="B16" s="26" t="s">
        <v>1474</v>
      </c>
      <c r="C16" s="30" t="s">
        <v>1710</v>
      </c>
      <c r="D16" s="26" t="s">
        <v>21</v>
      </c>
      <c r="E16" s="30" t="s">
        <v>631</v>
      </c>
      <c r="F16" s="30" t="s">
        <v>23</v>
      </c>
      <c r="G16" s="30" t="s">
        <v>21</v>
      </c>
      <c r="H16" s="30" t="s">
        <v>50</v>
      </c>
      <c r="I16" s="30" t="s">
        <v>25</v>
      </c>
      <c r="J16" s="36">
        <v>44503</v>
      </c>
      <c r="K16" s="30">
        <v>1</v>
      </c>
      <c r="L16" s="30">
        <v>38</v>
      </c>
      <c r="M16" s="30">
        <v>38</v>
      </c>
      <c r="N16" s="23">
        <f>((M16*30600)+(M16*30600)*10%)+8250+((M16*0))</f>
        <v>1287330</v>
      </c>
      <c r="O16" s="21">
        <f t="shared" si="17"/>
        <v>33022</v>
      </c>
      <c r="P16" s="21">
        <f t="shared" si="18"/>
        <v>63814</v>
      </c>
      <c r="Q16" s="21">
        <f>M16*500</f>
        <v>19000</v>
      </c>
      <c r="R16" s="14">
        <f t="shared" si="20"/>
        <v>1403166</v>
      </c>
      <c r="S16" s="122" t="s">
        <v>94</v>
      </c>
      <c r="T16" s="122" t="s">
        <v>94</v>
      </c>
      <c r="U16" s="122" t="s">
        <v>94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1711</v>
      </c>
      <c r="D17" s="26" t="s">
        <v>21</v>
      </c>
      <c r="E17" s="30" t="s">
        <v>1712</v>
      </c>
      <c r="F17" s="30" t="s">
        <v>23</v>
      </c>
      <c r="G17" s="30" t="s">
        <v>21</v>
      </c>
      <c r="H17" s="30" t="s">
        <v>40</v>
      </c>
      <c r="I17" s="30" t="s">
        <v>560</v>
      </c>
      <c r="J17" s="36">
        <v>44503</v>
      </c>
      <c r="K17" s="30">
        <v>1</v>
      </c>
      <c r="L17" s="30">
        <v>15</v>
      </c>
      <c r="M17" s="30">
        <v>15</v>
      </c>
      <c r="N17" s="23">
        <f t="shared" ref="N17" si="21">((M17*5000)+(M17*5000)*10%)+8250+((M17*165))</f>
        <v>93225</v>
      </c>
      <c r="O17" s="21">
        <f t="shared" si="17"/>
        <v>13035</v>
      </c>
      <c r="P17" s="21">
        <f t="shared" si="18"/>
        <v>37295</v>
      </c>
      <c r="Q17" s="21">
        <f t="shared" si="19"/>
        <v>16500</v>
      </c>
      <c r="R17" s="14">
        <f t="shared" si="20"/>
        <v>160055</v>
      </c>
      <c r="S17" s="122">
        <v>160055</v>
      </c>
      <c r="T17" s="130" t="s">
        <v>1704</v>
      </c>
      <c r="U17" s="122" t="s">
        <v>27</v>
      </c>
      <c r="V17" s="30"/>
      <c r="W17" s="30"/>
    </row>
    <row r="18" spans="1:23" x14ac:dyDescent="0.25">
      <c r="A18" s="26">
        <v>17</v>
      </c>
      <c r="B18" s="26" t="s">
        <v>1475</v>
      </c>
      <c r="C18" s="30" t="s">
        <v>1713</v>
      </c>
      <c r="D18" s="26" t="s">
        <v>29</v>
      </c>
      <c r="E18" s="30" t="s">
        <v>815</v>
      </c>
      <c r="F18" s="30" t="s">
        <v>23</v>
      </c>
      <c r="G18" s="30" t="s">
        <v>29</v>
      </c>
      <c r="H18" s="30" t="s">
        <v>24</v>
      </c>
      <c r="I18" s="30" t="s">
        <v>138</v>
      </c>
      <c r="J18" s="140">
        <v>44503</v>
      </c>
      <c r="K18" s="30">
        <v>3</v>
      </c>
      <c r="L18" s="30">
        <v>42</v>
      </c>
      <c r="M18" s="30">
        <v>42</v>
      </c>
      <c r="N18" s="23">
        <f>((M18*22000)+(M18*22000)*10%)+8250+((M18*150))</f>
        <v>1030950</v>
      </c>
      <c r="O18" s="21">
        <f t="shared" ref="O18:O23" si="22">M18*1210</f>
        <v>50820</v>
      </c>
      <c r="P18" s="21">
        <f t="shared" ref="P18:P23" si="23">(M18*2037)+3000</f>
        <v>88554</v>
      </c>
      <c r="Q18" s="21">
        <f t="shared" ref="Q18:Q20" si="24">M18*2000</f>
        <v>84000</v>
      </c>
      <c r="R18" s="14">
        <f t="shared" si="20"/>
        <v>1254324</v>
      </c>
      <c r="S18" s="122" t="s">
        <v>94</v>
      </c>
      <c r="T18" s="122" t="s">
        <v>94</v>
      </c>
      <c r="U18" s="122" t="s">
        <v>94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1714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184</v>
      </c>
      <c r="I19" s="30" t="s">
        <v>256</v>
      </c>
      <c r="J19" s="140">
        <v>44503</v>
      </c>
      <c r="K19" s="30">
        <v>12</v>
      </c>
      <c r="L19" s="30">
        <v>162</v>
      </c>
      <c r="M19" s="30">
        <v>162</v>
      </c>
      <c r="N19" s="23">
        <f>((M19*14000)+(M19*14000)*10%)+8250+((0*150))</f>
        <v>2503050</v>
      </c>
      <c r="O19" s="21">
        <f t="shared" si="22"/>
        <v>196020</v>
      </c>
      <c r="P19" s="21">
        <f t="shared" si="23"/>
        <v>332994</v>
      </c>
      <c r="Q19" s="21">
        <f t="shared" si="24"/>
        <v>324000</v>
      </c>
      <c r="R19" s="14">
        <f t="shared" si="20"/>
        <v>3356064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1715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50</v>
      </c>
      <c r="I20" s="30" t="s">
        <v>58</v>
      </c>
      <c r="J20" s="140">
        <v>44503</v>
      </c>
      <c r="K20" s="30">
        <v>3</v>
      </c>
      <c r="L20" s="30">
        <v>38</v>
      </c>
      <c r="M20" s="30">
        <v>42</v>
      </c>
      <c r="N20" s="23">
        <f>((M20*31000)+(M20*31000)*10%)+8250+((0*150))</f>
        <v>1440450</v>
      </c>
      <c r="O20" s="21">
        <f t="shared" si="22"/>
        <v>50820</v>
      </c>
      <c r="P20" s="21">
        <f t="shared" si="23"/>
        <v>88554</v>
      </c>
      <c r="Q20" s="21">
        <f t="shared" si="24"/>
        <v>84000</v>
      </c>
      <c r="R20" s="14">
        <f t="shared" si="20"/>
        <v>1663824</v>
      </c>
      <c r="S20" s="122" t="s">
        <v>94</v>
      </c>
      <c r="T20" s="122" t="s">
        <v>94</v>
      </c>
      <c r="U20" s="122" t="s">
        <v>94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1716</v>
      </c>
      <c r="D21" s="26" t="s">
        <v>29</v>
      </c>
      <c r="E21" s="30" t="s">
        <v>1503</v>
      </c>
      <c r="F21" s="30" t="s">
        <v>23</v>
      </c>
      <c r="G21" s="30" t="s">
        <v>29</v>
      </c>
      <c r="H21" s="30" t="s">
        <v>713</v>
      </c>
      <c r="I21" s="30" t="s">
        <v>1730</v>
      </c>
      <c r="J21" s="140">
        <v>44503</v>
      </c>
      <c r="K21" s="30">
        <v>3</v>
      </c>
      <c r="L21" s="30">
        <v>59</v>
      </c>
      <c r="M21" s="30">
        <v>59</v>
      </c>
      <c r="N21" s="23">
        <f>((M21*14000)+(M21*14000)*10%)+8250+((0*150))</f>
        <v>916850</v>
      </c>
      <c r="O21" s="21">
        <f t="shared" si="22"/>
        <v>71390</v>
      </c>
      <c r="P21" s="21">
        <f t="shared" si="23"/>
        <v>123183</v>
      </c>
      <c r="Q21" s="21">
        <f t="shared" ref="Q21:Q22" si="25">M21*2100</f>
        <v>123900</v>
      </c>
      <c r="R21" s="14">
        <f t="shared" si="20"/>
        <v>1235323</v>
      </c>
      <c r="S21" s="122">
        <v>10998313</v>
      </c>
      <c r="T21" s="130" t="s">
        <v>1900</v>
      </c>
      <c r="U21" s="122" t="s">
        <v>27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1717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72</v>
      </c>
      <c r="I22" s="30" t="s">
        <v>261</v>
      </c>
      <c r="J22" s="140">
        <v>44503</v>
      </c>
      <c r="K22" s="30">
        <v>1</v>
      </c>
      <c r="L22" s="30">
        <v>13</v>
      </c>
      <c r="M22" s="30">
        <v>13</v>
      </c>
      <c r="N22" s="23">
        <f>((M22*16500)+(M22*16500)*10%)+8250+((0*150))</f>
        <v>244200</v>
      </c>
      <c r="O22" s="21">
        <f t="shared" si="22"/>
        <v>15730</v>
      </c>
      <c r="P22" s="21">
        <f t="shared" si="23"/>
        <v>29481</v>
      </c>
      <c r="Q22" s="21">
        <f t="shared" si="25"/>
        <v>27300</v>
      </c>
      <c r="R22" s="14">
        <f t="shared" si="20"/>
        <v>316711</v>
      </c>
      <c r="S22" s="122">
        <v>10998313</v>
      </c>
      <c r="T22" s="130" t="s">
        <v>1900</v>
      </c>
      <c r="U22" s="122" t="s">
        <v>27</v>
      </c>
      <c r="V22" s="30"/>
      <c r="W22" s="30"/>
    </row>
    <row r="23" spans="1:23" x14ac:dyDescent="0.25">
      <c r="A23" s="26">
        <v>22</v>
      </c>
      <c r="B23" s="26" t="s">
        <v>1475</v>
      </c>
      <c r="C23" s="30" t="s">
        <v>1718</v>
      </c>
      <c r="D23" s="26" t="s">
        <v>29</v>
      </c>
      <c r="E23" s="30" t="s">
        <v>815</v>
      </c>
      <c r="F23" s="30" t="s">
        <v>23</v>
      </c>
      <c r="G23" s="30" t="s">
        <v>29</v>
      </c>
      <c r="H23" s="30" t="s">
        <v>263</v>
      </c>
      <c r="I23" s="30" t="s">
        <v>264</v>
      </c>
      <c r="J23" s="140">
        <v>44503</v>
      </c>
      <c r="K23" s="30">
        <v>2</v>
      </c>
      <c r="L23" s="30">
        <v>12</v>
      </c>
      <c r="M23" s="30">
        <v>14</v>
      </c>
      <c r="N23" s="23">
        <f>((M23*10500)+(M23*10500)*10%)+8250+((0*150))</f>
        <v>169950</v>
      </c>
      <c r="O23" s="21">
        <f t="shared" si="22"/>
        <v>16940</v>
      </c>
      <c r="P23" s="21">
        <f t="shared" si="23"/>
        <v>31518</v>
      </c>
      <c r="Q23" s="21">
        <f t="shared" ref="Q23:Q24" si="26">M23*2000</f>
        <v>28000</v>
      </c>
      <c r="R23" s="14">
        <f t="shared" si="20"/>
        <v>246408</v>
      </c>
      <c r="S23" s="122" t="s">
        <v>94</v>
      </c>
      <c r="T23" s="122" t="s">
        <v>94</v>
      </c>
      <c r="U23" s="122" t="s">
        <v>94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1719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76</v>
      </c>
      <c r="I24" s="30" t="s">
        <v>1122</v>
      </c>
      <c r="J24" s="140">
        <v>44503</v>
      </c>
      <c r="K24" s="30">
        <v>1</v>
      </c>
      <c r="L24" s="30">
        <v>17</v>
      </c>
      <c r="M24" s="30">
        <v>17</v>
      </c>
      <c r="N24" s="23">
        <f>((M24*19000)+(M24*19000)*10%)+8250+((M24*150))</f>
        <v>366100</v>
      </c>
      <c r="O24" s="21">
        <f t="shared" ref="O24" si="27">M24*1210</f>
        <v>20570</v>
      </c>
      <c r="P24" s="21">
        <f t="shared" ref="P24" si="28">(M24*2037)+3000</f>
        <v>37629</v>
      </c>
      <c r="Q24" s="21">
        <f t="shared" si="26"/>
        <v>34000</v>
      </c>
      <c r="R24" s="14">
        <f t="shared" ref="R24" si="29">SUM(N24:Q24)</f>
        <v>458299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1475</v>
      </c>
      <c r="C25" s="30" t="s">
        <v>1720</v>
      </c>
      <c r="D25" s="26" t="s">
        <v>29</v>
      </c>
      <c r="E25" s="30" t="s">
        <v>1503</v>
      </c>
      <c r="F25" s="30" t="s">
        <v>23</v>
      </c>
      <c r="G25" s="30" t="s">
        <v>29</v>
      </c>
      <c r="H25" s="30" t="s">
        <v>86</v>
      </c>
      <c r="I25" s="30" t="s">
        <v>87</v>
      </c>
      <c r="J25" s="140">
        <v>44503</v>
      </c>
      <c r="K25" s="30">
        <v>1</v>
      </c>
      <c r="L25" s="30">
        <v>16</v>
      </c>
      <c r="M25" s="30">
        <v>16</v>
      </c>
      <c r="N25" s="23">
        <f>((M25*47600)+(M25*47600)*10%)+8250+((M25*0))</f>
        <v>846010</v>
      </c>
      <c r="O25" s="21">
        <f t="shared" ref="O25:O35" si="30">M25*1210</f>
        <v>19360</v>
      </c>
      <c r="P25" s="21">
        <f t="shared" ref="P25:P35" si="31">(M25*2037)+3000</f>
        <v>35592</v>
      </c>
      <c r="Q25" s="21">
        <f>M25*2100</f>
        <v>33600</v>
      </c>
      <c r="R25" s="14">
        <f t="shared" ref="R25:R35" si="32">SUM(N25:Q25)</f>
        <v>934562</v>
      </c>
      <c r="S25" s="122">
        <v>10998313</v>
      </c>
      <c r="T25" s="130" t="s">
        <v>1900</v>
      </c>
      <c r="U25" s="122" t="s">
        <v>27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1721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713</v>
      </c>
      <c r="I26" s="30" t="s">
        <v>1445</v>
      </c>
      <c r="J26" s="140">
        <v>44503</v>
      </c>
      <c r="K26" s="30">
        <v>5</v>
      </c>
      <c r="L26" s="30">
        <v>25</v>
      </c>
      <c r="M26" s="30">
        <v>79</v>
      </c>
      <c r="N26" s="23">
        <f>((M26*14000)+(M26*14000)*10%)+8250+((0*150))</f>
        <v>1224850</v>
      </c>
      <c r="O26" s="21">
        <f t="shared" si="30"/>
        <v>95590</v>
      </c>
      <c r="P26" s="21">
        <f t="shared" si="31"/>
        <v>163923</v>
      </c>
      <c r="Q26" s="21">
        <f t="shared" ref="Q26" si="33">M26*2000</f>
        <v>158000</v>
      </c>
      <c r="R26" s="14">
        <f t="shared" si="32"/>
        <v>1642363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1722</v>
      </c>
      <c r="D27" s="26" t="s">
        <v>29</v>
      </c>
      <c r="E27" s="30" t="s">
        <v>631</v>
      </c>
      <c r="F27" s="30" t="s">
        <v>23</v>
      </c>
      <c r="G27" s="30" t="s">
        <v>29</v>
      </c>
      <c r="H27" s="30" t="s">
        <v>79</v>
      </c>
      <c r="I27" s="30" t="s">
        <v>486</v>
      </c>
      <c r="J27" s="140">
        <v>44503</v>
      </c>
      <c r="K27" s="30">
        <v>13</v>
      </c>
      <c r="L27" s="30">
        <v>209</v>
      </c>
      <c r="M27" s="30">
        <v>209</v>
      </c>
      <c r="N27" s="23">
        <f>((M27*15000)+(M27*15000)*10%)+8250+((0*150))</f>
        <v>3456750</v>
      </c>
      <c r="O27" s="21">
        <f t="shared" si="30"/>
        <v>252890</v>
      </c>
      <c r="P27" s="21">
        <f t="shared" si="31"/>
        <v>428733</v>
      </c>
      <c r="Q27" s="21">
        <f t="shared" ref="Q27:Q29" si="34">M27*500</f>
        <v>104500</v>
      </c>
      <c r="R27" s="14">
        <f t="shared" si="32"/>
        <v>4242873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x14ac:dyDescent="0.25">
      <c r="A28" s="26">
        <v>27</v>
      </c>
      <c r="B28" s="26" t="s">
        <v>1475</v>
      </c>
      <c r="C28" s="30" t="s">
        <v>1723</v>
      </c>
      <c r="D28" s="26" t="s">
        <v>29</v>
      </c>
      <c r="E28" s="30" t="s">
        <v>631</v>
      </c>
      <c r="F28" s="30" t="s">
        <v>23</v>
      </c>
      <c r="G28" s="30" t="s">
        <v>29</v>
      </c>
      <c r="H28" s="30" t="s">
        <v>241</v>
      </c>
      <c r="I28" s="30" t="s">
        <v>242</v>
      </c>
      <c r="J28" s="140">
        <v>44503</v>
      </c>
      <c r="K28" s="30">
        <v>1</v>
      </c>
      <c r="L28" s="30">
        <v>6</v>
      </c>
      <c r="M28" s="30">
        <v>20</v>
      </c>
      <c r="N28" s="23">
        <f>((M28*27500)+(M28*27500)*10%)+8250+((M28*165))</f>
        <v>616550</v>
      </c>
      <c r="O28" s="21">
        <f t="shared" si="30"/>
        <v>24200</v>
      </c>
      <c r="P28" s="21">
        <f t="shared" si="31"/>
        <v>43740</v>
      </c>
      <c r="Q28" s="21">
        <f t="shared" si="34"/>
        <v>10000</v>
      </c>
      <c r="R28" s="14">
        <f t="shared" si="32"/>
        <v>694490</v>
      </c>
      <c r="S28" s="122" t="s">
        <v>94</v>
      </c>
      <c r="T28" s="122" t="s">
        <v>94</v>
      </c>
      <c r="U28" s="122" t="s">
        <v>94</v>
      </c>
      <c r="V28" s="30"/>
      <c r="W28" s="30"/>
    </row>
    <row r="29" spans="1:23" x14ac:dyDescent="0.25">
      <c r="A29" s="26">
        <v>28</v>
      </c>
      <c r="B29" s="26" t="s">
        <v>1475</v>
      </c>
      <c r="C29" s="30" t="s">
        <v>1724</v>
      </c>
      <c r="D29" s="26" t="s">
        <v>29</v>
      </c>
      <c r="E29" s="30" t="s">
        <v>631</v>
      </c>
      <c r="F29" s="30" t="s">
        <v>23</v>
      </c>
      <c r="G29" s="30" t="s">
        <v>29</v>
      </c>
      <c r="H29" s="30" t="s">
        <v>64</v>
      </c>
      <c r="I29" s="30" t="s">
        <v>1731</v>
      </c>
      <c r="J29" s="140">
        <v>44503</v>
      </c>
      <c r="K29" s="30">
        <v>3</v>
      </c>
      <c r="L29" s="30">
        <v>45</v>
      </c>
      <c r="M29" s="30">
        <v>60</v>
      </c>
      <c r="N29" s="23">
        <f>((M29*14400)+(M29*14400)*10%)+8250+((0*150))</f>
        <v>958650</v>
      </c>
      <c r="O29" s="21">
        <f t="shared" si="30"/>
        <v>72600</v>
      </c>
      <c r="P29" s="21">
        <f t="shared" si="31"/>
        <v>125220</v>
      </c>
      <c r="Q29" s="21">
        <f t="shared" si="34"/>
        <v>30000</v>
      </c>
      <c r="R29" s="14">
        <f t="shared" si="32"/>
        <v>1186470</v>
      </c>
      <c r="S29" s="122" t="s">
        <v>94</v>
      </c>
      <c r="T29" s="122" t="s">
        <v>94</v>
      </c>
      <c r="U29" s="122" t="s">
        <v>94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1725</v>
      </c>
      <c r="D30" s="26" t="s">
        <v>29</v>
      </c>
      <c r="E30" s="30" t="s">
        <v>1503</v>
      </c>
      <c r="F30" s="30" t="s">
        <v>23</v>
      </c>
      <c r="G30" s="30" t="s">
        <v>29</v>
      </c>
      <c r="H30" s="30" t="s">
        <v>50</v>
      </c>
      <c r="I30" s="30" t="s">
        <v>58</v>
      </c>
      <c r="J30" s="140">
        <v>44503</v>
      </c>
      <c r="K30" s="30">
        <v>1</v>
      </c>
      <c r="L30" s="30">
        <v>15</v>
      </c>
      <c r="M30" s="30">
        <v>15</v>
      </c>
      <c r="N30" s="23">
        <f>((M30*31000)+(M30*31000)*10%)+8250+((0*150))</f>
        <v>519750</v>
      </c>
      <c r="O30" s="21">
        <f t="shared" si="30"/>
        <v>18150</v>
      </c>
      <c r="P30" s="21">
        <f t="shared" si="31"/>
        <v>33555</v>
      </c>
      <c r="Q30" s="21">
        <f>M30*2100</f>
        <v>31500</v>
      </c>
      <c r="R30" s="14">
        <f t="shared" si="32"/>
        <v>602955</v>
      </c>
      <c r="S30" s="122">
        <v>10998313</v>
      </c>
      <c r="T30" s="130" t="s">
        <v>1900</v>
      </c>
      <c r="U30" s="122" t="s">
        <v>27</v>
      </c>
      <c r="V30" s="30"/>
      <c r="W30" s="30"/>
    </row>
    <row r="31" spans="1:23" x14ac:dyDescent="0.25">
      <c r="A31" s="26">
        <v>30</v>
      </c>
      <c r="B31" s="26" t="s">
        <v>1474</v>
      </c>
      <c r="C31" s="30" t="s">
        <v>1726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109</v>
      </c>
      <c r="I31" s="30" t="s">
        <v>1373</v>
      </c>
      <c r="J31" s="140">
        <v>44503</v>
      </c>
      <c r="K31" s="30">
        <v>1</v>
      </c>
      <c r="L31" s="30">
        <v>3</v>
      </c>
      <c r="M31" s="30">
        <v>10</v>
      </c>
      <c r="N31" s="23">
        <f>((M31*37400)+(M31*37400)*10%)+8250+((0*150))</f>
        <v>419650</v>
      </c>
      <c r="O31" s="21">
        <f t="shared" si="30"/>
        <v>12100</v>
      </c>
      <c r="P31" s="21">
        <f t="shared" si="31"/>
        <v>23370</v>
      </c>
      <c r="Q31" s="21">
        <f t="shared" ref="Q31:Q32" si="35">M31*2000</f>
        <v>20000</v>
      </c>
      <c r="R31" s="14">
        <f t="shared" si="32"/>
        <v>475120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1474</v>
      </c>
      <c r="C32" s="30" t="s">
        <v>1727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281</v>
      </c>
      <c r="I32" s="30" t="s">
        <v>998</v>
      </c>
      <c r="J32" s="140">
        <v>44503</v>
      </c>
      <c r="K32" s="30">
        <v>6</v>
      </c>
      <c r="L32" s="30">
        <v>49</v>
      </c>
      <c r="M32" s="30">
        <v>49</v>
      </c>
      <c r="N32" s="23">
        <f>((M32*14000)+(M32*14000)*10%)+8250+((0*150))</f>
        <v>762850</v>
      </c>
      <c r="O32" s="21">
        <f t="shared" si="30"/>
        <v>59290</v>
      </c>
      <c r="P32" s="21">
        <f t="shared" si="31"/>
        <v>102813</v>
      </c>
      <c r="Q32" s="21">
        <f t="shared" si="35"/>
        <v>98000</v>
      </c>
      <c r="R32" s="14">
        <f t="shared" si="32"/>
        <v>1022953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1474</v>
      </c>
      <c r="C33" s="30" t="s">
        <v>1728</v>
      </c>
      <c r="D33" s="26" t="s">
        <v>29</v>
      </c>
      <c r="E33" s="30" t="s">
        <v>631</v>
      </c>
      <c r="F33" s="30" t="s">
        <v>23</v>
      </c>
      <c r="G33" s="30" t="s">
        <v>29</v>
      </c>
      <c r="H33" s="30" t="s">
        <v>231</v>
      </c>
      <c r="I33" s="30" t="s">
        <v>583</v>
      </c>
      <c r="J33" s="140">
        <v>44503</v>
      </c>
      <c r="K33" s="30">
        <v>6</v>
      </c>
      <c r="L33" s="30">
        <v>82</v>
      </c>
      <c r="M33" s="30">
        <v>82</v>
      </c>
      <c r="N33" s="23">
        <f>((M33*24000)+(M33*24000)*10%)+8250+((0*165))</f>
        <v>2173050</v>
      </c>
      <c r="O33" s="21">
        <f t="shared" si="30"/>
        <v>99220</v>
      </c>
      <c r="P33" s="21">
        <f t="shared" si="31"/>
        <v>170034</v>
      </c>
      <c r="Q33" s="21">
        <f>M33*500</f>
        <v>41000</v>
      </c>
      <c r="R33" s="14">
        <f t="shared" si="32"/>
        <v>2483304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1474</v>
      </c>
      <c r="C34" s="30" t="s">
        <v>1729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104</v>
      </c>
      <c r="I34" s="30" t="s">
        <v>105</v>
      </c>
      <c r="J34" s="140">
        <v>44503</v>
      </c>
      <c r="K34" s="30">
        <v>1</v>
      </c>
      <c r="L34" s="30">
        <v>3</v>
      </c>
      <c r="M34" s="30">
        <v>10</v>
      </c>
      <c r="N34" s="23">
        <f>((M34*35000)+(M34*35000)*10%)+8250+((M34*165))</f>
        <v>394900</v>
      </c>
      <c r="O34" s="21">
        <f t="shared" si="30"/>
        <v>12100</v>
      </c>
      <c r="P34" s="21">
        <f t="shared" si="31"/>
        <v>23370</v>
      </c>
      <c r="Q34" s="21">
        <f t="shared" ref="Q34:Q35" si="36">M34*2000</f>
        <v>20000</v>
      </c>
      <c r="R34" s="14">
        <f t="shared" si="32"/>
        <v>450370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1474</v>
      </c>
      <c r="C35" s="30" t="s">
        <v>1732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24</v>
      </c>
      <c r="I35" s="30" t="s">
        <v>1751</v>
      </c>
      <c r="J35" s="140">
        <v>44504</v>
      </c>
      <c r="K35" s="30">
        <v>6</v>
      </c>
      <c r="L35" s="30">
        <v>48</v>
      </c>
      <c r="M35" s="30">
        <v>48</v>
      </c>
      <c r="N35" s="23">
        <f>((M35*22000)+(M35*22000)*10%)+8250+((M35*150))</f>
        <v>1177050</v>
      </c>
      <c r="O35" s="21">
        <f t="shared" si="30"/>
        <v>58080</v>
      </c>
      <c r="P35" s="21">
        <f t="shared" si="31"/>
        <v>100776</v>
      </c>
      <c r="Q35" s="21">
        <f t="shared" si="36"/>
        <v>96000</v>
      </c>
      <c r="R35" s="14">
        <f t="shared" si="32"/>
        <v>1431906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1474</v>
      </c>
      <c r="C36" s="30" t="s">
        <v>1733</v>
      </c>
      <c r="D36" s="26" t="s">
        <v>29</v>
      </c>
      <c r="E36" s="30" t="s">
        <v>491</v>
      </c>
      <c r="F36" s="30" t="s">
        <v>23</v>
      </c>
      <c r="G36" s="30" t="s">
        <v>29</v>
      </c>
      <c r="H36" s="30" t="s">
        <v>109</v>
      </c>
      <c r="I36" s="30" t="s">
        <v>1373</v>
      </c>
      <c r="J36" s="140">
        <v>44504</v>
      </c>
      <c r="K36" s="30">
        <v>1</v>
      </c>
      <c r="L36" s="30">
        <v>11</v>
      </c>
      <c r="M36" s="30">
        <v>14</v>
      </c>
      <c r="N36" s="23">
        <f>((M36*37400)+(M36*37400)*10%)+8250+((0*150))</f>
        <v>584210</v>
      </c>
      <c r="O36" s="21">
        <f t="shared" ref="O36" si="37">M36*1210</f>
        <v>16940</v>
      </c>
      <c r="P36" s="21">
        <f t="shared" ref="P36" si="38">(M36*2037)+3000</f>
        <v>31518</v>
      </c>
      <c r="Q36" s="21">
        <f>M36*1100</f>
        <v>15400</v>
      </c>
      <c r="R36" s="14">
        <f t="shared" ref="R36" si="39">SUM(N36:Q36)</f>
        <v>648068</v>
      </c>
      <c r="S36" s="122">
        <v>12310692</v>
      </c>
      <c r="T36" s="130" t="s">
        <v>1969</v>
      </c>
      <c r="U36" s="122" t="s">
        <v>27</v>
      </c>
      <c r="V36" s="30"/>
      <c r="W36" s="30"/>
    </row>
    <row r="37" spans="1:23" ht="45" x14ac:dyDescent="0.25">
      <c r="A37" s="26">
        <v>36</v>
      </c>
      <c r="B37" s="26" t="s">
        <v>1474</v>
      </c>
      <c r="C37" s="30" t="s">
        <v>1734</v>
      </c>
      <c r="D37" s="26" t="s">
        <v>29</v>
      </c>
      <c r="E37" s="30" t="s">
        <v>1752</v>
      </c>
      <c r="F37" s="30" t="s">
        <v>23</v>
      </c>
      <c r="G37" s="30" t="s">
        <v>29</v>
      </c>
      <c r="H37" s="30" t="s">
        <v>709</v>
      </c>
      <c r="I37" s="30" t="s">
        <v>533</v>
      </c>
      <c r="J37" s="140">
        <v>44504</v>
      </c>
      <c r="K37" s="30">
        <v>7</v>
      </c>
      <c r="L37" s="30">
        <v>290</v>
      </c>
      <c r="M37" s="30">
        <v>290</v>
      </c>
      <c r="N37" s="23">
        <f>((M37*32000)+(M37*32000)*10%)+8250+((0*150))</f>
        <v>10216250</v>
      </c>
      <c r="O37" s="21">
        <f t="shared" ref="O37:O39" si="40">M37*1210</f>
        <v>350900</v>
      </c>
      <c r="P37" s="21">
        <f t="shared" ref="P37:P39" si="41">(M37*2037)+3000</f>
        <v>593730</v>
      </c>
      <c r="Q37" s="21">
        <f>M37*3100</f>
        <v>899000</v>
      </c>
      <c r="R37" s="14">
        <f t="shared" ref="R37:R39" si="42">SUM(N37:Q37)</f>
        <v>12059880</v>
      </c>
      <c r="S37" s="230" t="s">
        <v>1807</v>
      </c>
      <c r="T37" s="229" t="s">
        <v>1808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1735</v>
      </c>
      <c r="D38" s="26" t="s">
        <v>29</v>
      </c>
      <c r="E38" s="30" t="s">
        <v>491</v>
      </c>
      <c r="F38" s="30" t="s">
        <v>23</v>
      </c>
      <c r="G38" s="30" t="s">
        <v>29</v>
      </c>
      <c r="H38" s="30" t="s">
        <v>184</v>
      </c>
      <c r="I38" s="30" t="s">
        <v>256</v>
      </c>
      <c r="J38" s="140">
        <v>44504</v>
      </c>
      <c r="K38" s="30">
        <v>1</v>
      </c>
      <c r="L38" s="30">
        <v>8</v>
      </c>
      <c r="M38" s="30">
        <v>10</v>
      </c>
      <c r="N38" s="23">
        <f>((M38*14000)+(M38*14000)*10%)+8250+((0*150))</f>
        <v>162250</v>
      </c>
      <c r="O38" s="21">
        <f t="shared" si="40"/>
        <v>12100</v>
      </c>
      <c r="P38" s="21">
        <f t="shared" si="41"/>
        <v>23370</v>
      </c>
      <c r="Q38" s="21">
        <f>M38*1100</f>
        <v>11000</v>
      </c>
      <c r="R38" s="14">
        <f t="shared" si="42"/>
        <v>208720</v>
      </c>
      <c r="S38" s="122">
        <v>12310692</v>
      </c>
      <c r="T38" s="130" t="s">
        <v>1969</v>
      </c>
      <c r="U38" s="122" t="s">
        <v>27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1736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184</v>
      </c>
      <c r="I39" s="30" t="s">
        <v>724</v>
      </c>
      <c r="J39" s="140">
        <v>44504</v>
      </c>
      <c r="K39" s="30">
        <v>10</v>
      </c>
      <c r="L39" s="30">
        <v>202</v>
      </c>
      <c r="M39" s="30">
        <v>202</v>
      </c>
      <c r="N39" s="23">
        <f>((M39*14000)+(M39*14000)*10%)+8250+((0*150))</f>
        <v>3119050</v>
      </c>
      <c r="O39" s="21">
        <f t="shared" si="40"/>
        <v>244420</v>
      </c>
      <c r="P39" s="21">
        <f t="shared" si="41"/>
        <v>414474</v>
      </c>
      <c r="Q39" s="21">
        <f t="shared" ref="Q39" si="43">M39*2000</f>
        <v>404000</v>
      </c>
      <c r="R39" s="14">
        <f t="shared" si="42"/>
        <v>4181944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ht="45" x14ac:dyDescent="0.25">
      <c r="A40" s="26">
        <v>39</v>
      </c>
      <c r="B40" s="26" t="s">
        <v>1474</v>
      </c>
      <c r="C40" s="30" t="s">
        <v>1737</v>
      </c>
      <c r="D40" s="26" t="s">
        <v>29</v>
      </c>
      <c r="E40" s="30" t="s">
        <v>1752</v>
      </c>
      <c r="F40" s="30" t="s">
        <v>23</v>
      </c>
      <c r="G40" s="30" t="s">
        <v>29</v>
      </c>
      <c r="H40" s="30" t="s">
        <v>709</v>
      </c>
      <c r="I40" s="30" t="s">
        <v>533</v>
      </c>
      <c r="J40" s="140">
        <v>44504</v>
      </c>
      <c r="K40" s="30">
        <v>12</v>
      </c>
      <c r="L40" s="30">
        <v>372</v>
      </c>
      <c r="M40" s="30">
        <v>372</v>
      </c>
      <c r="N40" s="23">
        <f>((M40*32000)+(M40*32000)*10%)+8250+((0*150))</f>
        <v>13102650</v>
      </c>
      <c r="O40" s="21">
        <f t="shared" ref="O40:O42" si="44">M40*1210</f>
        <v>450120</v>
      </c>
      <c r="P40" s="21">
        <f t="shared" ref="P40:P42" si="45">(M40*2037)+3000</f>
        <v>760764</v>
      </c>
      <c r="Q40" s="21">
        <f>M40*3100</f>
        <v>1153200</v>
      </c>
      <c r="R40" s="14">
        <f t="shared" ref="R40:R42" si="46">SUM(N40:Q40)</f>
        <v>15466734</v>
      </c>
      <c r="S40" s="230" t="s">
        <v>1807</v>
      </c>
      <c r="T40" s="229" t="s">
        <v>1808</v>
      </c>
      <c r="U40" s="122" t="s">
        <v>27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1738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184</v>
      </c>
      <c r="I41" s="30" t="s">
        <v>724</v>
      </c>
      <c r="J41" s="140">
        <v>44504</v>
      </c>
      <c r="K41" s="30">
        <v>7</v>
      </c>
      <c r="L41" s="30">
        <v>54</v>
      </c>
      <c r="M41" s="30">
        <v>54</v>
      </c>
      <c r="N41" s="23">
        <f>((M41*14000)+(M41*14000)*10%)+8250+((0*150))</f>
        <v>839850</v>
      </c>
      <c r="O41" s="21">
        <f t="shared" si="44"/>
        <v>65340</v>
      </c>
      <c r="P41" s="21">
        <f t="shared" si="45"/>
        <v>112998</v>
      </c>
      <c r="Q41" s="21">
        <f t="shared" ref="Q41" si="47">M41*2000</f>
        <v>108000</v>
      </c>
      <c r="R41" s="14">
        <f t="shared" si="46"/>
        <v>1126188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1474</v>
      </c>
      <c r="C42" s="30" t="s">
        <v>1739</v>
      </c>
      <c r="D42" s="26" t="s">
        <v>29</v>
      </c>
      <c r="E42" s="30" t="s">
        <v>491</v>
      </c>
      <c r="F42" s="30" t="s">
        <v>23</v>
      </c>
      <c r="G42" s="30" t="s">
        <v>29</v>
      </c>
      <c r="H42" s="30" t="s">
        <v>24</v>
      </c>
      <c r="I42" s="30" t="s">
        <v>128</v>
      </c>
      <c r="J42" s="140">
        <v>44504</v>
      </c>
      <c r="K42" s="30">
        <v>1</v>
      </c>
      <c r="L42" s="30">
        <v>7</v>
      </c>
      <c r="M42" s="30">
        <v>10</v>
      </c>
      <c r="N42" s="23">
        <f>((M42*22000)+(M42*22000)*10%)+8250+((M42*165))</f>
        <v>251900</v>
      </c>
      <c r="O42" s="21">
        <f t="shared" si="44"/>
        <v>12100</v>
      </c>
      <c r="P42" s="21">
        <f t="shared" si="45"/>
        <v>23370</v>
      </c>
      <c r="Q42" s="21">
        <f>M42*1100</f>
        <v>11000</v>
      </c>
      <c r="R42" s="14">
        <f t="shared" si="46"/>
        <v>298370</v>
      </c>
      <c r="S42" s="122">
        <v>12310692</v>
      </c>
      <c r="T42" s="130" t="s">
        <v>1969</v>
      </c>
      <c r="U42" s="122" t="s">
        <v>27</v>
      </c>
      <c r="V42" s="30"/>
      <c r="W42" s="30"/>
    </row>
    <row r="43" spans="1:23" ht="45" x14ac:dyDescent="0.25">
      <c r="A43" s="26">
        <v>42</v>
      </c>
      <c r="B43" s="26" t="s">
        <v>1474</v>
      </c>
      <c r="C43" s="30" t="s">
        <v>1740</v>
      </c>
      <c r="D43" s="26" t="s">
        <v>29</v>
      </c>
      <c r="E43" s="30" t="s">
        <v>1752</v>
      </c>
      <c r="F43" s="30" t="s">
        <v>23</v>
      </c>
      <c r="G43" s="30" t="s">
        <v>29</v>
      </c>
      <c r="H43" s="30" t="s">
        <v>709</v>
      </c>
      <c r="I43" s="30" t="s">
        <v>533</v>
      </c>
      <c r="J43" s="140">
        <v>44504</v>
      </c>
      <c r="K43" s="30">
        <v>12</v>
      </c>
      <c r="L43" s="30">
        <v>370</v>
      </c>
      <c r="M43" s="30">
        <v>370</v>
      </c>
      <c r="N43" s="23">
        <f>((M43*32000)+(M43*32000)*10%)+8250+((0*150))</f>
        <v>13032250</v>
      </c>
      <c r="O43" s="21">
        <f t="shared" ref="O43:O53" si="48">M43*1210</f>
        <v>447700</v>
      </c>
      <c r="P43" s="21">
        <f t="shared" ref="P43:P53" si="49">(M43*2037)+3000</f>
        <v>756690</v>
      </c>
      <c r="Q43" s="21">
        <f>M43*3100</f>
        <v>1147000</v>
      </c>
      <c r="R43" s="14">
        <f t="shared" ref="R43:R47" si="50">SUM(N43:Q43)</f>
        <v>15383640</v>
      </c>
      <c r="S43" s="230" t="s">
        <v>1807</v>
      </c>
      <c r="T43" s="229" t="s">
        <v>1808</v>
      </c>
      <c r="U43" s="122" t="s">
        <v>27</v>
      </c>
      <c r="V43" s="30"/>
      <c r="W43" s="30"/>
    </row>
    <row r="44" spans="1:23" ht="45" x14ac:dyDescent="0.25">
      <c r="A44" s="26">
        <v>43</v>
      </c>
      <c r="B44" s="26" t="s">
        <v>1474</v>
      </c>
      <c r="C44" s="30" t="s">
        <v>1741</v>
      </c>
      <c r="D44" s="26" t="s">
        <v>29</v>
      </c>
      <c r="E44" s="30" t="s">
        <v>1752</v>
      </c>
      <c r="F44" s="30" t="s">
        <v>23</v>
      </c>
      <c r="G44" s="30" t="s">
        <v>29</v>
      </c>
      <c r="H44" s="30" t="s">
        <v>709</v>
      </c>
      <c r="I44" s="30" t="s">
        <v>533</v>
      </c>
      <c r="J44" s="140">
        <v>44504</v>
      </c>
      <c r="K44" s="30">
        <v>12</v>
      </c>
      <c r="L44" s="30">
        <v>372</v>
      </c>
      <c r="M44" s="30">
        <v>372</v>
      </c>
      <c r="N44" s="23">
        <f>((M44*32000)+(M44*32000)*10%)+8250+((0*150))</f>
        <v>13102650</v>
      </c>
      <c r="O44" s="21">
        <f t="shared" si="48"/>
        <v>450120</v>
      </c>
      <c r="P44" s="21">
        <f t="shared" si="49"/>
        <v>760764</v>
      </c>
      <c r="Q44" s="21">
        <f>M44*3100</f>
        <v>1153200</v>
      </c>
      <c r="R44" s="14">
        <f t="shared" si="50"/>
        <v>15466734</v>
      </c>
      <c r="S44" s="230" t="s">
        <v>1807</v>
      </c>
      <c r="T44" s="229" t="s">
        <v>1808</v>
      </c>
      <c r="U44" s="122" t="s">
        <v>27</v>
      </c>
      <c r="V44" s="30"/>
      <c r="W44" s="30"/>
    </row>
    <row r="45" spans="1:23" x14ac:dyDescent="0.25">
      <c r="A45" s="26">
        <v>44</v>
      </c>
      <c r="B45" s="26" t="s">
        <v>1474</v>
      </c>
      <c r="C45" s="30" t="s">
        <v>1742</v>
      </c>
      <c r="D45" s="26" t="s">
        <v>29</v>
      </c>
      <c r="E45" s="30" t="s">
        <v>815</v>
      </c>
      <c r="F45" s="30" t="s">
        <v>23</v>
      </c>
      <c r="G45" s="30" t="s">
        <v>29</v>
      </c>
      <c r="H45" s="30" t="s">
        <v>1197</v>
      </c>
      <c r="I45" s="30" t="s">
        <v>1753</v>
      </c>
      <c r="J45" s="140">
        <v>44504</v>
      </c>
      <c r="K45" s="30">
        <v>2</v>
      </c>
      <c r="L45" s="30">
        <v>22</v>
      </c>
      <c r="M45" s="30">
        <v>22</v>
      </c>
      <c r="N45" s="23">
        <f>((M45*46400)+(M45*46400)*10%)+8250+((0*150))</f>
        <v>1131130</v>
      </c>
      <c r="O45" s="21">
        <f t="shared" si="48"/>
        <v>26620</v>
      </c>
      <c r="P45" s="21">
        <f t="shared" si="49"/>
        <v>47814</v>
      </c>
      <c r="Q45" s="21">
        <f t="shared" ref="Q45" si="51">M45*2000</f>
        <v>44000</v>
      </c>
      <c r="R45" s="14">
        <f t="shared" si="50"/>
        <v>1249564</v>
      </c>
      <c r="S45" s="122" t="s">
        <v>94</v>
      </c>
      <c r="T45" s="122" t="s">
        <v>94</v>
      </c>
      <c r="U45" s="122" t="s">
        <v>94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1743</v>
      </c>
      <c r="D46" s="26" t="s">
        <v>29</v>
      </c>
      <c r="E46" s="30" t="s">
        <v>491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44504</v>
      </c>
      <c r="K46" s="30">
        <v>1</v>
      </c>
      <c r="L46" s="30">
        <v>33</v>
      </c>
      <c r="M46" s="30">
        <v>33</v>
      </c>
      <c r="N46" s="23">
        <f>((M46*35500)+(M46*35500)*10%)+8250+((0*150))</f>
        <v>1296900</v>
      </c>
      <c r="O46" s="21">
        <f t="shared" si="48"/>
        <v>39930</v>
      </c>
      <c r="P46" s="21">
        <f t="shared" si="49"/>
        <v>70221</v>
      </c>
      <c r="Q46" s="21">
        <f t="shared" ref="Q46:Q47" si="52">M46*1100</f>
        <v>36300</v>
      </c>
      <c r="R46" s="14">
        <f t="shared" si="50"/>
        <v>1443351</v>
      </c>
      <c r="S46" s="122">
        <v>12310692</v>
      </c>
      <c r="T46" s="130" t="s">
        <v>1969</v>
      </c>
      <c r="U46" s="122" t="s">
        <v>27</v>
      </c>
      <c r="V46" s="30"/>
      <c r="W46" s="30"/>
    </row>
    <row r="47" spans="1:23" x14ac:dyDescent="0.25">
      <c r="A47" s="26">
        <v>46</v>
      </c>
      <c r="B47" s="26" t="s">
        <v>1475</v>
      </c>
      <c r="C47" s="30" t="s">
        <v>1744</v>
      </c>
      <c r="D47" s="26" t="s">
        <v>29</v>
      </c>
      <c r="E47" s="30" t="s">
        <v>491</v>
      </c>
      <c r="F47" s="30" t="s">
        <v>23</v>
      </c>
      <c r="G47" s="30" t="s">
        <v>29</v>
      </c>
      <c r="H47" s="30" t="s">
        <v>64</v>
      </c>
      <c r="I47" s="30" t="s">
        <v>1504</v>
      </c>
      <c r="J47" s="140">
        <v>44504</v>
      </c>
      <c r="K47" s="30">
        <v>1</v>
      </c>
      <c r="L47" s="30">
        <v>23</v>
      </c>
      <c r="M47" s="30">
        <v>23</v>
      </c>
      <c r="N47" s="23">
        <f>((M47*14400)+(M47*14400)*10%)+8250+((0*150))</f>
        <v>372570</v>
      </c>
      <c r="O47" s="21">
        <f t="shared" si="48"/>
        <v>27830</v>
      </c>
      <c r="P47" s="21">
        <f t="shared" si="49"/>
        <v>49851</v>
      </c>
      <c r="Q47" s="21">
        <f t="shared" si="52"/>
        <v>25300</v>
      </c>
      <c r="R47" s="14">
        <f t="shared" si="50"/>
        <v>475551</v>
      </c>
      <c r="S47" s="122">
        <v>12310692</v>
      </c>
      <c r="T47" s="130" t="s">
        <v>1969</v>
      </c>
      <c r="U47" s="122" t="s">
        <v>27</v>
      </c>
      <c r="V47" s="30"/>
      <c r="W47" s="30"/>
    </row>
    <row r="48" spans="1:23" x14ac:dyDescent="0.25">
      <c r="A48" s="26">
        <v>47</v>
      </c>
      <c r="B48" s="26" t="s">
        <v>1475</v>
      </c>
      <c r="C48" s="30" t="s">
        <v>1745</v>
      </c>
      <c r="D48" s="26" t="s">
        <v>29</v>
      </c>
      <c r="E48" s="30" t="s">
        <v>815</v>
      </c>
      <c r="F48" s="30" t="s">
        <v>23</v>
      </c>
      <c r="G48" s="30" t="s">
        <v>29</v>
      </c>
      <c r="H48" s="30" t="s">
        <v>171</v>
      </c>
      <c r="I48" s="30" t="s">
        <v>1446</v>
      </c>
      <c r="J48" s="140">
        <v>44504</v>
      </c>
      <c r="K48" s="30">
        <v>3</v>
      </c>
      <c r="L48" s="30">
        <v>23</v>
      </c>
      <c r="M48" s="30">
        <v>23</v>
      </c>
      <c r="N48" s="23">
        <f t="shared" ref="N48" si="53">((M48*12000)+(M48*12000)*10%)+8250+((0*165))</f>
        <v>311850</v>
      </c>
      <c r="O48" s="21">
        <f t="shared" si="48"/>
        <v>27830</v>
      </c>
      <c r="P48" s="21">
        <f t="shared" si="49"/>
        <v>49851</v>
      </c>
      <c r="Q48" s="21">
        <f t="shared" ref="Q48" si="54">M48*2000</f>
        <v>46000</v>
      </c>
      <c r="R48" s="14">
        <f t="shared" ref="R48" si="55">SUM(N48:Q48)</f>
        <v>435531</v>
      </c>
      <c r="S48" s="122" t="s">
        <v>94</v>
      </c>
      <c r="T48" s="122" t="s">
        <v>94</v>
      </c>
      <c r="U48" s="122" t="s">
        <v>94</v>
      </c>
      <c r="V48" s="30"/>
      <c r="W48" s="30"/>
    </row>
    <row r="49" spans="1:23" x14ac:dyDescent="0.25">
      <c r="A49" s="26">
        <v>48</v>
      </c>
      <c r="B49" s="26" t="s">
        <v>1475</v>
      </c>
      <c r="C49" s="30" t="s">
        <v>1746</v>
      </c>
      <c r="D49" s="26" t="s">
        <v>29</v>
      </c>
      <c r="E49" s="30" t="s">
        <v>491</v>
      </c>
      <c r="F49" s="30" t="s">
        <v>23</v>
      </c>
      <c r="G49" s="30" t="s">
        <v>29</v>
      </c>
      <c r="H49" s="30" t="s">
        <v>241</v>
      </c>
      <c r="I49" s="30" t="s">
        <v>1472</v>
      </c>
      <c r="J49" s="140">
        <v>44504</v>
      </c>
      <c r="K49" s="30">
        <v>1</v>
      </c>
      <c r="L49" s="30">
        <v>8</v>
      </c>
      <c r="M49" s="30">
        <v>10</v>
      </c>
      <c r="N49" s="23">
        <f>((M49*27500)+(M49*27500)*10%)+8250+((M49*165))</f>
        <v>312400</v>
      </c>
      <c r="O49" s="21">
        <f t="shared" si="48"/>
        <v>12100</v>
      </c>
      <c r="P49" s="21">
        <f t="shared" si="49"/>
        <v>23370</v>
      </c>
      <c r="Q49" s="21">
        <f>M49*1100</f>
        <v>11000</v>
      </c>
      <c r="R49" s="14">
        <f t="shared" ref="R49:R58" si="56">SUM(N49:Q49)</f>
        <v>358870</v>
      </c>
      <c r="S49" s="122">
        <v>12310692</v>
      </c>
      <c r="T49" s="130" t="s">
        <v>1969</v>
      </c>
      <c r="U49" s="122" t="s">
        <v>27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1747</v>
      </c>
      <c r="D50" s="26" t="s">
        <v>29</v>
      </c>
      <c r="E50" s="30" t="s">
        <v>815</v>
      </c>
      <c r="F50" s="30" t="s">
        <v>23</v>
      </c>
      <c r="G50" s="30" t="s">
        <v>29</v>
      </c>
      <c r="H50" s="30" t="s">
        <v>210</v>
      </c>
      <c r="I50" s="30" t="s">
        <v>1002</v>
      </c>
      <c r="J50" s="140">
        <v>44504</v>
      </c>
      <c r="K50" s="30">
        <v>2</v>
      </c>
      <c r="L50" s="30">
        <v>10</v>
      </c>
      <c r="M50" s="30">
        <v>10</v>
      </c>
      <c r="N50" s="23">
        <f>((M50*8500)+(M50*8500)*10%)+8250+((0*150))</f>
        <v>101750</v>
      </c>
      <c r="O50" s="21">
        <f t="shared" si="48"/>
        <v>12100</v>
      </c>
      <c r="P50" s="21">
        <f t="shared" si="49"/>
        <v>23370</v>
      </c>
      <c r="Q50" s="21">
        <f t="shared" ref="Q50" si="57">M50*2000</f>
        <v>20000</v>
      </c>
      <c r="R50" s="14">
        <f t="shared" si="56"/>
        <v>157220</v>
      </c>
      <c r="S50" s="122" t="s">
        <v>94</v>
      </c>
      <c r="T50" s="122" t="s">
        <v>94</v>
      </c>
      <c r="U50" s="122" t="s">
        <v>94</v>
      </c>
      <c r="V50" s="30"/>
      <c r="W50" s="30"/>
    </row>
    <row r="51" spans="1:23" x14ac:dyDescent="0.25">
      <c r="A51" s="26">
        <v>50</v>
      </c>
      <c r="B51" s="26" t="s">
        <v>1475</v>
      </c>
      <c r="C51" s="30" t="s">
        <v>1748</v>
      </c>
      <c r="D51" s="26" t="s">
        <v>29</v>
      </c>
      <c r="E51" s="30" t="s">
        <v>1503</v>
      </c>
      <c r="F51" s="30" t="s">
        <v>23</v>
      </c>
      <c r="G51" s="30" t="s">
        <v>29</v>
      </c>
      <c r="H51" s="30" t="s">
        <v>112</v>
      </c>
      <c r="I51" s="30" t="s">
        <v>997</v>
      </c>
      <c r="J51" s="140">
        <v>44504</v>
      </c>
      <c r="K51" s="30">
        <v>1</v>
      </c>
      <c r="L51" s="30">
        <v>8</v>
      </c>
      <c r="M51" s="30">
        <v>10</v>
      </c>
      <c r="N51" s="23">
        <f>((M51*41500)+(M51*41500)*10%)+8250+((M51*165))</f>
        <v>466400</v>
      </c>
      <c r="O51" s="21">
        <f t="shared" si="48"/>
        <v>12100</v>
      </c>
      <c r="P51" s="21">
        <f t="shared" si="49"/>
        <v>23370</v>
      </c>
      <c r="Q51" s="21">
        <f>M51*2100</f>
        <v>21000</v>
      </c>
      <c r="R51" s="14">
        <f t="shared" si="56"/>
        <v>522870</v>
      </c>
      <c r="S51" s="122">
        <v>10998313</v>
      </c>
      <c r="T51" s="130" t="s">
        <v>1900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1749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24</v>
      </c>
      <c r="I52" s="30" t="s">
        <v>138</v>
      </c>
      <c r="J52" s="140">
        <v>44504</v>
      </c>
      <c r="K52" s="30">
        <v>5</v>
      </c>
      <c r="L52" s="30">
        <v>49</v>
      </c>
      <c r="M52" s="30">
        <v>70</v>
      </c>
      <c r="N52" s="23">
        <f>((M52*22000)+(M52*22000)*10%)+8250+((M52*150))</f>
        <v>1712750</v>
      </c>
      <c r="O52" s="21">
        <f t="shared" si="48"/>
        <v>84700</v>
      </c>
      <c r="P52" s="21">
        <f t="shared" si="49"/>
        <v>145590</v>
      </c>
      <c r="Q52" s="21">
        <f t="shared" ref="Q52" si="58">M52*2000</f>
        <v>140000</v>
      </c>
      <c r="R52" s="14">
        <f t="shared" si="56"/>
        <v>2083040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1750</v>
      </c>
      <c r="D53" s="26" t="s">
        <v>29</v>
      </c>
      <c r="E53" s="30" t="s">
        <v>1503</v>
      </c>
      <c r="F53" s="30" t="s">
        <v>23</v>
      </c>
      <c r="G53" s="30" t="s">
        <v>29</v>
      </c>
      <c r="H53" s="30" t="s">
        <v>713</v>
      </c>
      <c r="I53" s="30" t="s">
        <v>1445</v>
      </c>
      <c r="J53" s="140">
        <v>44504</v>
      </c>
      <c r="K53" s="30">
        <v>1</v>
      </c>
      <c r="L53" s="30">
        <v>8</v>
      </c>
      <c r="M53" s="30">
        <v>10</v>
      </c>
      <c r="N53" s="23">
        <f>((M53*14000)+(M53*14000)*10%)+8250+((0*150))</f>
        <v>162250</v>
      </c>
      <c r="O53" s="21">
        <f t="shared" si="48"/>
        <v>12100</v>
      </c>
      <c r="P53" s="21">
        <f t="shared" si="49"/>
        <v>23370</v>
      </c>
      <c r="Q53" s="21">
        <f>M53*2100</f>
        <v>21000</v>
      </c>
      <c r="R53" s="14">
        <f t="shared" si="56"/>
        <v>218720</v>
      </c>
      <c r="S53" s="122">
        <v>10998313</v>
      </c>
      <c r="T53" s="130" t="s">
        <v>1900</v>
      </c>
      <c r="U53" s="122" t="s">
        <v>27</v>
      </c>
      <c r="V53" s="30"/>
      <c r="W53" s="30"/>
    </row>
    <row r="54" spans="1:23" x14ac:dyDescent="0.25">
      <c r="A54" s="26">
        <v>53</v>
      </c>
      <c r="B54" s="26" t="s">
        <v>1474</v>
      </c>
      <c r="C54" s="30" t="s">
        <v>1754</v>
      </c>
      <c r="D54" s="26" t="s">
        <v>21</v>
      </c>
      <c r="E54" s="30" t="s">
        <v>1756</v>
      </c>
      <c r="F54" s="30" t="s">
        <v>23</v>
      </c>
      <c r="G54" s="30" t="s">
        <v>21</v>
      </c>
      <c r="H54" s="30" t="s">
        <v>171</v>
      </c>
      <c r="I54" s="30" t="s">
        <v>189</v>
      </c>
      <c r="J54" s="36">
        <v>44505</v>
      </c>
      <c r="K54" s="30">
        <v>1</v>
      </c>
      <c r="L54" s="30">
        <v>12</v>
      </c>
      <c r="M54" s="30">
        <v>12</v>
      </c>
      <c r="N54" s="23">
        <f t="shared" ref="N54:N55" si="59">((M54*6500)+(M54*6500)*10%)+8250+((M54*0))</f>
        <v>94050</v>
      </c>
      <c r="O54" s="21">
        <f t="shared" ref="O54:O55" si="60">M54*869</f>
        <v>10428</v>
      </c>
      <c r="P54" s="21">
        <f t="shared" ref="P54:P55" si="61">(M54*1153)+20000</f>
        <v>33836</v>
      </c>
      <c r="Q54" s="21">
        <f t="shared" ref="Q54:Q55" si="62">M54*1100</f>
        <v>13200</v>
      </c>
      <c r="R54" s="14">
        <f t="shared" si="56"/>
        <v>151514</v>
      </c>
      <c r="S54" s="122">
        <v>151514</v>
      </c>
      <c r="T54" s="130" t="s">
        <v>1811</v>
      </c>
      <c r="U54" s="122" t="s">
        <v>27</v>
      </c>
      <c r="V54" s="30"/>
      <c r="W54" s="30"/>
    </row>
    <row r="55" spans="1:23" x14ac:dyDescent="0.25">
      <c r="A55" s="26">
        <v>54</v>
      </c>
      <c r="B55" s="26" t="s">
        <v>1474</v>
      </c>
      <c r="C55" s="30" t="s">
        <v>1755</v>
      </c>
      <c r="D55" s="26" t="s">
        <v>21</v>
      </c>
      <c r="E55" s="30" t="s">
        <v>1163</v>
      </c>
      <c r="F55" s="30" t="s">
        <v>23</v>
      </c>
      <c r="G55" s="30" t="s">
        <v>21</v>
      </c>
      <c r="H55" s="30" t="s">
        <v>171</v>
      </c>
      <c r="I55" s="30" t="s">
        <v>189</v>
      </c>
      <c r="J55" s="36">
        <v>44505</v>
      </c>
      <c r="K55" s="30">
        <v>3</v>
      </c>
      <c r="L55" s="30">
        <v>40</v>
      </c>
      <c r="M55" s="30">
        <v>40</v>
      </c>
      <c r="N55" s="23">
        <f t="shared" si="59"/>
        <v>294250</v>
      </c>
      <c r="O55" s="21">
        <f t="shared" si="60"/>
        <v>34760</v>
      </c>
      <c r="P55" s="21">
        <f t="shared" si="61"/>
        <v>66120</v>
      </c>
      <c r="Q55" s="21">
        <f t="shared" si="62"/>
        <v>44000</v>
      </c>
      <c r="R55" s="14">
        <f t="shared" si="56"/>
        <v>439130</v>
      </c>
      <c r="S55" s="122">
        <v>440000</v>
      </c>
      <c r="T55" s="130" t="s">
        <v>1810</v>
      </c>
      <c r="U55" s="122" t="s">
        <v>27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1757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44505</v>
      </c>
      <c r="K56" s="30">
        <v>2</v>
      </c>
      <c r="L56" s="30">
        <v>29</v>
      </c>
      <c r="M56" s="30">
        <v>29</v>
      </c>
      <c r="N56" s="23">
        <f>((M56*31000)+(M56*31000)*10%)+8250+((0*150))</f>
        <v>997150</v>
      </c>
      <c r="O56" s="21">
        <f t="shared" ref="O56:O63" si="63">M56*1210</f>
        <v>35090</v>
      </c>
      <c r="P56" s="21">
        <f t="shared" ref="P56:P63" si="64">(M56*2037)+3000</f>
        <v>62073</v>
      </c>
      <c r="Q56" s="21">
        <f t="shared" ref="Q56:Q60" si="65">M56*2000</f>
        <v>58000</v>
      </c>
      <c r="R56" s="14">
        <f t="shared" si="56"/>
        <v>1152313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1758</v>
      </c>
      <c r="D57" s="26" t="s">
        <v>29</v>
      </c>
      <c r="E57" s="30" t="s">
        <v>815</v>
      </c>
      <c r="F57" s="30" t="s">
        <v>23</v>
      </c>
      <c r="G57" s="30" t="s">
        <v>29</v>
      </c>
      <c r="H57" s="30" t="s">
        <v>50</v>
      </c>
      <c r="I57" s="30" t="s">
        <v>58</v>
      </c>
      <c r="J57" s="140">
        <v>44505</v>
      </c>
      <c r="K57" s="30">
        <v>3</v>
      </c>
      <c r="L57" s="30">
        <v>31</v>
      </c>
      <c r="M57" s="30">
        <v>31</v>
      </c>
      <c r="N57" s="23">
        <f>((M57*31000)+(M57*31000)*10%)+8250+((0*150))</f>
        <v>1065350</v>
      </c>
      <c r="O57" s="21">
        <f t="shared" si="63"/>
        <v>37510</v>
      </c>
      <c r="P57" s="21">
        <f t="shared" si="64"/>
        <v>66147</v>
      </c>
      <c r="Q57" s="21">
        <f t="shared" si="65"/>
        <v>62000</v>
      </c>
      <c r="R57" s="14">
        <f t="shared" si="56"/>
        <v>1231007</v>
      </c>
      <c r="S57" s="122" t="s">
        <v>94</v>
      </c>
      <c r="T57" s="122" t="s">
        <v>94</v>
      </c>
      <c r="U57" s="122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1759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60</v>
      </c>
      <c r="I58" s="30" t="s">
        <v>61</v>
      </c>
      <c r="J58" s="140">
        <v>44505</v>
      </c>
      <c r="K58" s="30">
        <v>3</v>
      </c>
      <c r="L58" s="30">
        <v>55</v>
      </c>
      <c r="M58" s="30">
        <v>55</v>
      </c>
      <c r="N58" s="23">
        <f>((M58*14500)+(M58*14500)*10%)+8250+((0*150))</f>
        <v>885500</v>
      </c>
      <c r="O58" s="21">
        <f t="shared" si="63"/>
        <v>66550</v>
      </c>
      <c r="P58" s="21">
        <f t="shared" si="64"/>
        <v>115035</v>
      </c>
      <c r="Q58" s="21">
        <f t="shared" si="65"/>
        <v>110000</v>
      </c>
      <c r="R58" s="14">
        <f t="shared" si="56"/>
        <v>1177085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1760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713</v>
      </c>
      <c r="I59" s="30" t="s">
        <v>1445</v>
      </c>
      <c r="J59" s="140">
        <v>44505</v>
      </c>
      <c r="K59" s="30">
        <v>1</v>
      </c>
      <c r="L59" s="30">
        <v>30</v>
      </c>
      <c r="M59" s="30">
        <v>30</v>
      </c>
      <c r="N59" s="23">
        <f>((M59*14000)+(M59*14000)*10%)+8250+((0*150))</f>
        <v>470250</v>
      </c>
      <c r="O59" s="21">
        <f t="shared" si="63"/>
        <v>36300</v>
      </c>
      <c r="P59" s="21">
        <f t="shared" si="64"/>
        <v>64110</v>
      </c>
      <c r="Q59" s="21">
        <f t="shared" si="65"/>
        <v>60000</v>
      </c>
      <c r="R59" s="14">
        <f t="shared" ref="R59:R63" si="66">SUM(N59:Q59)</f>
        <v>630660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1761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76</v>
      </c>
      <c r="I60" s="30" t="s">
        <v>1122</v>
      </c>
      <c r="J60" s="140">
        <v>44505</v>
      </c>
      <c r="K60" s="30">
        <v>3</v>
      </c>
      <c r="L60" s="30">
        <v>30</v>
      </c>
      <c r="M60" s="30">
        <v>34</v>
      </c>
      <c r="N60" s="23">
        <f>((M60*19000)+(M60*19000)*10%)+8250+((M60*150))</f>
        <v>723950</v>
      </c>
      <c r="O60" s="21">
        <f t="shared" si="63"/>
        <v>41140</v>
      </c>
      <c r="P60" s="21">
        <f t="shared" si="64"/>
        <v>72258</v>
      </c>
      <c r="Q60" s="21">
        <f t="shared" si="65"/>
        <v>68000</v>
      </c>
      <c r="R60" s="14">
        <f t="shared" si="66"/>
        <v>905348</v>
      </c>
      <c r="S60" s="122" t="s">
        <v>94</v>
      </c>
      <c r="T60" s="122" t="s">
        <v>94</v>
      </c>
      <c r="U60" s="122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1762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486</v>
      </c>
      <c r="J61" s="140">
        <v>44505</v>
      </c>
      <c r="K61" s="30">
        <v>4</v>
      </c>
      <c r="L61" s="30">
        <v>51</v>
      </c>
      <c r="M61" s="30">
        <v>51</v>
      </c>
      <c r="N61" s="23">
        <f>((M61*15000)+(M61*15000)*10%)+8250+((0*150))</f>
        <v>849750</v>
      </c>
      <c r="O61" s="21">
        <f t="shared" si="63"/>
        <v>61710</v>
      </c>
      <c r="P61" s="21">
        <f t="shared" si="64"/>
        <v>106887</v>
      </c>
      <c r="Q61" s="21">
        <f>M61*500</f>
        <v>25500</v>
      </c>
      <c r="R61" s="14">
        <f t="shared" si="66"/>
        <v>1043847</v>
      </c>
      <c r="S61" s="122" t="s">
        <v>94</v>
      </c>
      <c r="T61" s="122" t="s">
        <v>94</v>
      </c>
      <c r="U61" s="122" t="s">
        <v>94</v>
      </c>
      <c r="V61" s="30"/>
      <c r="W61" s="30"/>
    </row>
    <row r="62" spans="1:23" x14ac:dyDescent="0.25">
      <c r="A62" s="26">
        <v>61</v>
      </c>
      <c r="B62" s="26" t="s">
        <v>1474</v>
      </c>
      <c r="C62" s="30" t="s">
        <v>1763</v>
      </c>
      <c r="D62" s="26" t="s">
        <v>29</v>
      </c>
      <c r="E62" s="30" t="s">
        <v>1503</v>
      </c>
      <c r="F62" s="30" t="s">
        <v>23</v>
      </c>
      <c r="G62" s="30" t="s">
        <v>29</v>
      </c>
      <c r="H62" s="30" t="s">
        <v>153</v>
      </c>
      <c r="I62" s="30" t="s">
        <v>154</v>
      </c>
      <c r="J62" s="140">
        <v>44505</v>
      </c>
      <c r="K62" s="30">
        <v>1</v>
      </c>
      <c r="L62" s="30">
        <v>10</v>
      </c>
      <c r="M62" s="30">
        <v>10</v>
      </c>
      <c r="N62" s="23">
        <f>((M62*35500)+(M62*35500)*10%)+8250+((0*150))</f>
        <v>398750</v>
      </c>
      <c r="O62" s="21">
        <f t="shared" si="63"/>
        <v>12100</v>
      </c>
      <c r="P62" s="21">
        <f t="shared" si="64"/>
        <v>23370</v>
      </c>
      <c r="Q62" s="21">
        <f>M62*2100</f>
        <v>21000</v>
      </c>
      <c r="R62" s="14">
        <f t="shared" si="66"/>
        <v>455220</v>
      </c>
      <c r="S62" s="122">
        <v>10998313</v>
      </c>
      <c r="T62" s="130" t="s">
        <v>1900</v>
      </c>
      <c r="U62" s="122" t="s">
        <v>27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1764</v>
      </c>
      <c r="D63" s="26" t="s">
        <v>29</v>
      </c>
      <c r="E63" s="30" t="s">
        <v>815</v>
      </c>
      <c r="F63" s="30" t="s">
        <v>23</v>
      </c>
      <c r="G63" s="30" t="s">
        <v>29</v>
      </c>
      <c r="H63" s="30" t="s">
        <v>24</v>
      </c>
      <c r="I63" s="30" t="s">
        <v>128</v>
      </c>
      <c r="J63" s="140">
        <v>44505</v>
      </c>
      <c r="K63" s="30">
        <v>5</v>
      </c>
      <c r="L63" s="30">
        <v>25</v>
      </c>
      <c r="M63" s="30">
        <v>28</v>
      </c>
      <c r="N63" s="23">
        <f>((M63*22000)+(M63*22000)*10%)+8250+((M63*150))</f>
        <v>690050</v>
      </c>
      <c r="O63" s="21">
        <f t="shared" si="63"/>
        <v>33880</v>
      </c>
      <c r="P63" s="21">
        <f t="shared" si="64"/>
        <v>60036</v>
      </c>
      <c r="Q63" s="21">
        <f t="shared" ref="Q63" si="67">M63*2000</f>
        <v>56000</v>
      </c>
      <c r="R63" s="14">
        <f t="shared" si="66"/>
        <v>839966</v>
      </c>
      <c r="S63" s="122" t="s">
        <v>94</v>
      </c>
      <c r="T63" s="122" t="s">
        <v>94</v>
      </c>
      <c r="U63" s="122" t="s">
        <v>94</v>
      </c>
      <c r="V63" s="30"/>
      <c r="W63" s="30"/>
    </row>
    <row r="64" spans="1:23" x14ac:dyDescent="0.25">
      <c r="A64" s="26">
        <v>63</v>
      </c>
      <c r="B64" s="26" t="s">
        <v>1474</v>
      </c>
      <c r="C64" s="30" t="s">
        <v>1765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494</v>
      </c>
      <c r="I64" s="30" t="s">
        <v>1548</v>
      </c>
      <c r="J64" s="140">
        <v>44505</v>
      </c>
      <c r="K64" s="30">
        <v>2</v>
      </c>
      <c r="L64" s="30">
        <v>19</v>
      </c>
      <c r="M64" s="30">
        <v>19</v>
      </c>
      <c r="N64" s="23">
        <f>((M64*53500)+(M64*53500)*10%)+8250+((M64*0))</f>
        <v>1126400</v>
      </c>
      <c r="O64" s="21">
        <f t="shared" ref="O64:O70" si="68">M64*1210</f>
        <v>22990</v>
      </c>
      <c r="P64" s="21">
        <f t="shared" ref="P64:P70" si="69">(M64*2037)+3000</f>
        <v>41703</v>
      </c>
      <c r="Q64" s="21">
        <f>M64*2100</f>
        <v>39900</v>
      </c>
      <c r="R64" s="14">
        <f t="shared" ref="R64:R70" si="70">SUM(N64:Q64)</f>
        <v>1230993</v>
      </c>
      <c r="S64" s="122">
        <v>10998313</v>
      </c>
      <c r="T64" s="130" t="s">
        <v>1900</v>
      </c>
      <c r="U64" s="122" t="s">
        <v>27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1766</v>
      </c>
      <c r="D65" s="26" t="s">
        <v>29</v>
      </c>
      <c r="E65" s="30" t="s">
        <v>815</v>
      </c>
      <c r="F65" s="30" t="s">
        <v>23</v>
      </c>
      <c r="G65" s="30" t="s">
        <v>29</v>
      </c>
      <c r="H65" s="30" t="s">
        <v>69</v>
      </c>
      <c r="I65" s="30" t="s">
        <v>488</v>
      </c>
      <c r="J65" s="140">
        <v>44505</v>
      </c>
      <c r="K65" s="30">
        <v>7</v>
      </c>
      <c r="L65" s="30">
        <v>80</v>
      </c>
      <c r="M65" s="30">
        <v>112</v>
      </c>
      <c r="N65" s="23">
        <f>((M65*11000)+(M65*11000)*10%)+8250+((0*165))</f>
        <v>1363450</v>
      </c>
      <c r="O65" s="21">
        <f t="shared" si="68"/>
        <v>135520</v>
      </c>
      <c r="P65" s="21">
        <f t="shared" si="69"/>
        <v>231144</v>
      </c>
      <c r="Q65" s="21">
        <f t="shared" ref="Q65" si="71">M65*2000</f>
        <v>224000</v>
      </c>
      <c r="R65" s="14">
        <f t="shared" si="70"/>
        <v>1954114</v>
      </c>
      <c r="S65" s="122" t="s">
        <v>94</v>
      </c>
      <c r="T65" s="122" t="s">
        <v>94</v>
      </c>
      <c r="U65" s="122" t="s">
        <v>94</v>
      </c>
      <c r="V65" s="30"/>
      <c r="W65" s="30"/>
    </row>
    <row r="66" spans="1:23" x14ac:dyDescent="0.25">
      <c r="A66" s="26">
        <v>65</v>
      </c>
      <c r="B66" s="26" t="s">
        <v>1474</v>
      </c>
      <c r="C66" s="30" t="s">
        <v>1767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241</v>
      </c>
      <c r="I66" s="30" t="s">
        <v>1548</v>
      </c>
      <c r="J66" s="140">
        <v>44505</v>
      </c>
      <c r="K66" s="30">
        <v>2</v>
      </c>
      <c r="L66" s="30">
        <v>31</v>
      </c>
      <c r="M66" s="30">
        <v>31</v>
      </c>
      <c r="N66" s="23">
        <f>((M66*27500)+(M66*27500)*10%)+8250+((M66*165))</f>
        <v>951115</v>
      </c>
      <c r="O66" s="21">
        <f t="shared" si="68"/>
        <v>37510</v>
      </c>
      <c r="P66" s="21">
        <f t="shared" si="69"/>
        <v>66147</v>
      </c>
      <c r="Q66" s="21">
        <f>M66*500</f>
        <v>15500</v>
      </c>
      <c r="R66" s="14">
        <f t="shared" si="70"/>
        <v>1070272</v>
      </c>
      <c r="S66" s="122" t="s">
        <v>94</v>
      </c>
      <c r="T66" s="122" t="s">
        <v>94</v>
      </c>
      <c r="U66" s="122" t="s">
        <v>94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1768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113</v>
      </c>
      <c r="J67" s="140">
        <v>44505</v>
      </c>
      <c r="K67" s="30">
        <v>1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si="68"/>
        <v>36300</v>
      </c>
      <c r="P67" s="21">
        <f t="shared" si="69"/>
        <v>64110</v>
      </c>
      <c r="Q67" s="21">
        <f t="shared" ref="Q67" si="72">M67*2000</f>
        <v>60000</v>
      </c>
      <c r="R67" s="14">
        <f t="shared" si="70"/>
        <v>1543110</v>
      </c>
      <c r="S67" s="122" t="s">
        <v>94</v>
      </c>
      <c r="T67" s="122" t="s">
        <v>94</v>
      </c>
      <c r="U67" s="122" t="s">
        <v>94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1769</v>
      </c>
      <c r="D68" s="26" t="s">
        <v>29</v>
      </c>
      <c r="E68" s="30" t="s">
        <v>631</v>
      </c>
      <c r="F68" s="30" t="s">
        <v>23</v>
      </c>
      <c r="G68" s="30" t="s">
        <v>29</v>
      </c>
      <c r="H68" s="30" t="s">
        <v>54</v>
      </c>
      <c r="I68" s="30" t="s">
        <v>1548</v>
      </c>
      <c r="J68" s="140">
        <v>44505</v>
      </c>
      <c r="K68" s="30">
        <v>1</v>
      </c>
      <c r="L68" s="30">
        <v>23</v>
      </c>
      <c r="M68" s="30">
        <v>23</v>
      </c>
      <c r="N68" s="23">
        <f>((M68*58500)+(M68*58500)*10%)+8250+((0*150))</f>
        <v>1488300</v>
      </c>
      <c r="O68" s="21">
        <f t="shared" si="68"/>
        <v>27830</v>
      </c>
      <c r="P68" s="21">
        <f t="shared" si="69"/>
        <v>49851</v>
      </c>
      <c r="Q68" s="21">
        <f t="shared" ref="Q68:Q69" si="73">M68*500</f>
        <v>11500</v>
      </c>
      <c r="R68" s="14">
        <f t="shared" si="70"/>
        <v>1577481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1770</v>
      </c>
      <c r="D69" s="26" t="s">
        <v>29</v>
      </c>
      <c r="E69" s="30" t="s">
        <v>631</v>
      </c>
      <c r="F69" s="30" t="s">
        <v>23</v>
      </c>
      <c r="G69" s="30" t="s">
        <v>29</v>
      </c>
      <c r="H69" s="30" t="s">
        <v>101</v>
      </c>
      <c r="I69" s="30" t="s">
        <v>999</v>
      </c>
      <c r="J69" s="140">
        <v>44505</v>
      </c>
      <c r="K69" s="30">
        <v>1</v>
      </c>
      <c r="L69" s="30">
        <v>25</v>
      </c>
      <c r="M69" s="30">
        <v>25</v>
      </c>
      <c r="N69" s="23">
        <f>((M69*36000)+(M69*36000)*10%)+8250+((M69*165))</f>
        <v>1002375</v>
      </c>
      <c r="O69" s="21">
        <f t="shared" si="68"/>
        <v>30250</v>
      </c>
      <c r="P69" s="21">
        <f t="shared" si="69"/>
        <v>53925</v>
      </c>
      <c r="Q69" s="21">
        <f t="shared" si="73"/>
        <v>12500</v>
      </c>
      <c r="R69" s="14">
        <f t="shared" si="70"/>
        <v>1099050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1771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231</v>
      </c>
      <c r="I70" s="30" t="s">
        <v>583</v>
      </c>
      <c r="J70" s="140">
        <v>44505</v>
      </c>
      <c r="K70" s="30">
        <v>6</v>
      </c>
      <c r="L70" s="30">
        <v>86</v>
      </c>
      <c r="M70" s="30">
        <v>86</v>
      </c>
      <c r="N70" s="23">
        <f>((M70*24000)+(M70*24000)*10%)+8250+((0*165))</f>
        <v>2278650</v>
      </c>
      <c r="O70" s="21">
        <f t="shared" si="68"/>
        <v>104060</v>
      </c>
      <c r="P70" s="21">
        <f t="shared" si="69"/>
        <v>178182</v>
      </c>
      <c r="Q70" s="21">
        <f t="shared" ref="Q70" si="74">M70*2000</f>
        <v>172000</v>
      </c>
      <c r="R70" s="14">
        <f t="shared" si="70"/>
        <v>2732892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x14ac:dyDescent="0.25">
      <c r="A71" s="26">
        <v>70</v>
      </c>
      <c r="B71" s="26" t="s">
        <v>1474</v>
      </c>
      <c r="C71" s="30" t="s">
        <v>1772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69</v>
      </c>
      <c r="I71" s="30" t="s">
        <v>70</v>
      </c>
      <c r="J71" s="140">
        <v>44505</v>
      </c>
      <c r="K71" s="30">
        <v>1</v>
      </c>
      <c r="L71" s="30">
        <v>27</v>
      </c>
      <c r="M71" s="30">
        <v>27</v>
      </c>
      <c r="N71" s="23">
        <f>((M71*11000)+(M71*11000)*10%)+8250+((0*165))</f>
        <v>334950</v>
      </c>
      <c r="O71" s="21">
        <f t="shared" ref="O71:O72" si="75">M71*1210</f>
        <v>32670</v>
      </c>
      <c r="P71" s="21">
        <f t="shared" ref="P71:P72" si="76">(M71*2037)+3000</f>
        <v>57999</v>
      </c>
      <c r="Q71" s="21">
        <f>M71*500</f>
        <v>13500</v>
      </c>
      <c r="R71" s="14">
        <f t="shared" ref="R71:R72" si="77">SUM(N71:Q71)</f>
        <v>439119</v>
      </c>
      <c r="S71" s="122" t="s">
        <v>94</v>
      </c>
      <c r="T71" s="122" t="s">
        <v>94</v>
      </c>
      <c r="U71" s="122" t="s">
        <v>94</v>
      </c>
      <c r="V71" s="30"/>
      <c r="W71" s="30"/>
    </row>
    <row r="72" spans="1:23" x14ac:dyDescent="0.25">
      <c r="A72" s="26">
        <v>71</v>
      </c>
      <c r="B72" s="26" t="s">
        <v>1474</v>
      </c>
      <c r="C72" s="30" t="s">
        <v>1773</v>
      </c>
      <c r="D72" s="26" t="s">
        <v>29</v>
      </c>
      <c r="E72" s="30" t="s">
        <v>1503</v>
      </c>
      <c r="F72" s="30" t="s">
        <v>23</v>
      </c>
      <c r="G72" s="30" t="s">
        <v>29</v>
      </c>
      <c r="H72" s="30" t="s">
        <v>494</v>
      </c>
      <c r="I72" s="30" t="s">
        <v>495</v>
      </c>
      <c r="J72" s="140">
        <v>44505</v>
      </c>
      <c r="K72" s="30">
        <v>2</v>
      </c>
      <c r="L72" s="30">
        <v>69</v>
      </c>
      <c r="M72" s="30">
        <v>69</v>
      </c>
      <c r="N72" s="23">
        <f>((M72*53500)+(M72*53500)*10%)+8250+((M72*0))</f>
        <v>4068900</v>
      </c>
      <c r="O72" s="21">
        <f t="shared" si="75"/>
        <v>83490</v>
      </c>
      <c r="P72" s="21">
        <f t="shared" si="76"/>
        <v>143553</v>
      </c>
      <c r="Q72" s="21">
        <f>M72*2100</f>
        <v>144900</v>
      </c>
      <c r="R72" s="14">
        <f t="shared" si="77"/>
        <v>4440843</v>
      </c>
      <c r="S72" s="122">
        <v>10998313</v>
      </c>
      <c r="T72" s="130" t="s">
        <v>1900</v>
      </c>
      <c r="U72" s="122" t="s">
        <v>27</v>
      </c>
      <c r="V72" s="30"/>
      <c r="W72" s="30"/>
    </row>
    <row r="73" spans="1:23" x14ac:dyDescent="0.25">
      <c r="A73" s="26">
        <v>72</v>
      </c>
      <c r="B73" s="26" t="s">
        <v>1474</v>
      </c>
      <c r="C73" s="30" t="s">
        <v>1774</v>
      </c>
      <c r="D73" s="26" t="s">
        <v>29</v>
      </c>
      <c r="E73" s="30" t="s">
        <v>815</v>
      </c>
      <c r="F73" s="30" t="s">
        <v>23</v>
      </c>
      <c r="G73" s="30" t="s">
        <v>29</v>
      </c>
      <c r="H73" s="30" t="s">
        <v>713</v>
      </c>
      <c r="I73" s="30" t="s">
        <v>714</v>
      </c>
      <c r="J73" s="140">
        <v>44505</v>
      </c>
      <c r="K73" s="30">
        <v>6</v>
      </c>
      <c r="L73" s="30">
        <v>82</v>
      </c>
      <c r="M73" s="30">
        <v>82</v>
      </c>
      <c r="N73" s="23">
        <f>((M73*14000)+(M73*14000)*10%)+8250+((0*150))</f>
        <v>1271050</v>
      </c>
      <c r="O73" s="21">
        <f t="shared" ref="O73:O83" si="78">M73*1210</f>
        <v>99220</v>
      </c>
      <c r="P73" s="21">
        <f t="shared" ref="P73:P83" si="79">(M73*2037)+3000</f>
        <v>170034</v>
      </c>
      <c r="Q73" s="21">
        <f t="shared" ref="Q73:Q74" si="80">M73*2000</f>
        <v>164000</v>
      </c>
      <c r="R73" s="14">
        <f t="shared" ref="R73:R83" si="81">SUM(N73:Q73)</f>
        <v>1704304</v>
      </c>
      <c r="S73" s="122" t="s">
        <v>94</v>
      </c>
      <c r="T73" s="122" t="s">
        <v>94</v>
      </c>
      <c r="U73" s="122" t="s">
        <v>94</v>
      </c>
      <c r="V73" s="30"/>
      <c r="W73" s="30"/>
    </row>
    <row r="74" spans="1:23" x14ac:dyDescent="0.25">
      <c r="A74" s="26">
        <v>73</v>
      </c>
      <c r="B74" s="26" t="s">
        <v>1474</v>
      </c>
      <c r="C74" s="30" t="s">
        <v>1775</v>
      </c>
      <c r="D74" s="26" t="s">
        <v>29</v>
      </c>
      <c r="E74" s="30" t="s">
        <v>815</v>
      </c>
      <c r="F74" s="30" t="s">
        <v>23</v>
      </c>
      <c r="G74" s="30" t="s">
        <v>29</v>
      </c>
      <c r="H74" s="30" t="s">
        <v>69</v>
      </c>
      <c r="I74" s="30" t="s">
        <v>70</v>
      </c>
      <c r="J74" s="140">
        <v>44505</v>
      </c>
      <c r="K74" s="30">
        <v>2</v>
      </c>
      <c r="L74" s="30">
        <v>10</v>
      </c>
      <c r="M74" s="30">
        <v>12</v>
      </c>
      <c r="N74" s="23">
        <f>((M74*11000)+(M74*11000)*10%)+8250+((0*165))</f>
        <v>153450</v>
      </c>
      <c r="O74" s="21">
        <f t="shared" si="78"/>
        <v>14520</v>
      </c>
      <c r="P74" s="21">
        <f t="shared" si="79"/>
        <v>27444</v>
      </c>
      <c r="Q74" s="21">
        <f t="shared" si="80"/>
        <v>24000</v>
      </c>
      <c r="R74" s="14">
        <f t="shared" si="81"/>
        <v>219414</v>
      </c>
      <c r="S74" s="122" t="s">
        <v>94</v>
      </c>
      <c r="T74" s="122" t="s">
        <v>94</v>
      </c>
      <c r="U74" s="122" t="s">
        <v>94</v>
      </c>
      <c r="V74" s="30"/>
      <c r="W74" s="30"/>
    </row>
    <row r="75" spans="1:23" x14ac:dyDescent="0.25">
      <c r="A75" s="26">
        <v>74</v>
      </c>
      <c r="B75" s="26" t="s">
        <v>1474</v>
      </c>
      <c r="C75" s="30" t="s">
        <v>1776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104</v>
      </c>
      <c r="I75" s="30" t="s">
        <v>105</v>
      </c>
      <c r="J75" s="140">
        <v>44506</v>
      </c>
      <c r="K75" s="30">
        <v>2</v>
      </c>
      <c r="L75" s="30">
        <v>53</v>
      </c>
      <c r="M75" s="30">
        <v>53</v>
      </c>
      <c r="N75" s="23">
        <f>((M75*35000)+(M75*35000)*10%)+8250+((M75*165))</f>
        <v>2057495</v>
      </c>
      <c r="O75" s="21">
        <f t="shared" si="78"/>
        <v>64130</v>
      </c>
      <c r="P75" s="21">
        <f t="shared" si="79"/>
        <v>110961</v>
      </c>
      <c r="Q75" s="21">
        <f>M75*500</f>
        <v>26500</v>
      </c>
      <c r="R75" s="14">
        <f t="shared" si="81"/>
        <v>2259086</v>
      </c>
      <c r="S75" s="122" t="s">
        <v>94</v>
      </c>
      <c r="T75" s="122" t="s">
        <v>94</v>
      </c>
      <c r="U75" s="122" t="s">
        <v>94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1777</v>
      </c>
      <c r="D76" s="26" t="s">
        <v>29</v>
      </c>
      <c r="E76" s="30" t="s">
        <v>815</v>
      </c>
      <c r="F76" s="30" t="s">
        <v>23</v>
      </c>
      <c r="G76" s="30" t="s">
        <v>29</v>
      </c>
      <c r="H76" s="30" t="s">
        <v>713</v>
      </c>
      <c r="I76" s="30" t="s">
        <v>1445</v>
      </c>
      <c r="J76" s="140">
        <v>44506</v>
      </c>
      <c r="K76" s="30">
        <v>9</v>
      </c>
      <c r="L76" s="30">
        <v>109</v>
      </c>
      <c r="M76" s="30">
        <v>140</v>
      </c>
      <c r="N76" s="23">
        <f>((M76*14000)+(M76*14000)*10%)+8250+((0*150))</f>
        <v>2164250</v>
      </c>
      <c r="O76" s="21">
        <f t="shared" si="78"/>
        <v>169400</v>
      </c>
      <c r="P76" s="21">
        <f t="shared" si="79"/>
        <v>288180</v>
      </c>
      <c r="Q76" s="21">
        <f t="shared" ref="Q76:Q77" si="82">M76*2000</f>
        <v>280000</v>
      </c>
      <c r="R76" s="14">
        <f t="shared" si="81"/>
        <v>2901830</v>
      </c>
      <c r="S76" s="122" t="s">
        <v>94</v>
      </c>
      <c r="T76" s="122" t="s">
        <v>94</v>
      </c>
      <c r="U76" s="122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1778</v>
      </c>
      <c r="D77" s="26" t="s">
        <v>29</v>
      </c>
      <c r="E77" s="30" t="s">
        <v>815</v>
      </c>
      <c r="F77" s="30" t="s">
        <v>23</v>
      </c>
      <c r="G77" s="30" t="s">
        <v>29</v>
      </c>
      <c r="H77" s="30" t="s">
        <v>69</v>
      </c>
      <c r="I77" s="30" t="s">
        <v>488</v>
      </c>
      <c r="J77" s="140">
        <v>44506</v>
      </c>
      <c r="K77" s="30">
        <v>3</v>
      </c>
      <c r="L77" s="30">
        <v>10</v>
      </c>
      <c r="M77" s="30">
        <v>80</v>
      </c>
      <c r="N77" s="23">
        <f>((M77*11000)+(M77*11000)*10%)+8250+((0*165))</f>
        <v>976250</v>
      </c>
      <c r="O77" s="21">
        <f t="shared" si="78"/>
        <v>96800</v>
      </c>
      <c r="P77" s="21">
        <f t="shared" si="79"/>
        <v>165960</v>
      </c>
      <c r="Q77" s="21">
        <f t="shared" si="82"/>
        <v>160000</v>
      </c>
      <c r="R77" s="14">
        <f t="shared" si="81"/>
        <v>1399010</v>
      </c>
      <c r="S77" s="122" t="s">
        <v>94</v>
      </c>
      <c r="T77" s="122" t="s">
        <v>94</v>
      </c>
      <c r="U77" s="122" t="s">
        <v>94</v>
      </c>
      <c r="V77" s="30"/>
      <c r="W77" s="30"/>
    </row>
    <row r="78" spans="1:23" x14ac:dyDescent="0.25">
      <c r="A78" s="26">
        <v>77</v>
      </c>
      <c r="B78" s="26" t="s">
        <v>1474</v>
      </c>
      <c r="C78" s="30" t="s">
        <v>1779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153</v>
      </c>
      <c r="I78" s="30" t="s">
        <v>154</v>
      </c>
      <c r="J78" s="140">
        <v>44506</v>
      </c>
      <c r="K78" s="30">
        <v>11</v>
      </c>
      <c r="L78" s="30">
        <v>108</v>
      </c>
      <c r="M78" s="30">
        <v>139</v>
      </c>
      <c r="N78" s="23">
        <f>((M78*35500)+(M78*35500)*10%)+8250+((0*150))</f>
        <v>5436200</v>
      </c>
      <c r="O78" s="21">
        <f t="shared" si="78"/>
        <v>168190</v>
      </c>
      <c r="P78" s="21">
        <f t="shared" si="79"/>
        <v>286143</v>
      </c>
      <c r="Q78" s="21">
        <f t="shared" ref="Q78:Q79" si="83">M78*500</f>
        <v>69500</v>
      </c>
      <c r="R78" s="14">
        <f t="shared" si="81"/>
        <v>5960033</v>
      </c>
      <c r="S78" s="122" t="s">
        <v>94</v>
      </c>
      <c r="T78" s="122" t="s">
        <v>94</v>
      </c>
      <c r="U78" s="122" t="s">
        <v>94</v>
      </c>
      <c r="V78" s="30"/>
      <c r="W78" s="30"/>
    </row>
    <row r="79" spans="1:23" x14ac:dyDescent="0.25">
      <c r="A79" s="26">
        <v>78</v>
      </c>
      <c r="B79" s="26" t="s">
        <v>1475</v>
      </c>
      <c r="C79" s="30" t="s">
        <v>1780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79</v>
      </c>
      <c r="I79" s="30" t="s">
        <v>486</v>
      </c>
      <c r="J79" s="140">
        <v>44506</v>
      </c>
      <c r="K79" s="30">
        <v>10</v>
      </c>
      <c r="L79" s="30">
        <v>94</v>
      </c>
      <c r="M79" s="30">
        <v>94</v>
      </c>
      <c r="N79" s="23">
        <f>((M79*15000)+(M79*15000)*10%)+8250+((0*150))</f>
        <v>1559250</v>
      </c>
      <c r="O79" s="21">
        <f t="shared" si="78"/>
        <v>113740</v>
      </c>
      <c r="P79" s="21">
        <f t="shared" si="79"/>
        <v>194478</v>
      </c>
      <c r="Q79" s="21">
        <f t="shared" si="83"/>
        <v>47000</v>
      </c>
      <c r="R79" s="14">
        <f t="shared" si="81"/>
        <v>1914468</v>
      </c>
      <c r="S79" s="122" t="s">
        <v>94</v>
      </c>
      <c r="T79" s="122" t="s">
        <v>94</v>
      </c>
      <c r="U79" s="122" t="s">
        <v>94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1781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50</v>
      </c>
      <c r="I80" s="30" t="s">
        <v>58</v>
      </c>
      <c r="J80" s="140">
        <v>44506</v>
      </c>
      <c r="K80" s="30">
        <v>2</v>
      </c>
      <c r="L80" s="30">
        <v>27</v>
      </c>
      <c r="M80" s="30">
        <v>27</v>
      </c>
      <c r="N80" s="23">
        <f>((M80*31000)+(M80*31000)*10%)+8250+((0*150))</f>
        <v>928950</v>
      </c>
      <c r="O80" s="21">
        <f t="shared" si="78"/>
        <v>32670</v>
      </c>
      <c r="P80" s="21">
        <f t="shared" si="79"/>
        <v>57999</v>
      </c>
      <c r="Q80" s="21">
        <f t="shared" ref="Q80" si="84">M80*2000</f>
        <v>54000</v>
      </c>
      <c r="R80" s="14">
        <f t="shared" si="81"/>
        <v>1073619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3" x14ac:dyDescent="0.25">
      <c r="A81" s="26">
        <v>80</v>
      </c>
      <c r="B81" s="26" t="s">
        <v>1475</v>
      </c>
      <c r="C81" s="30" t="s">
        <v>1782</v>
      </c>
      <c r="D81" s="26" t="s">
        <v>29</v>
      </c>
      <c r="E81" s="30" t="s">
        <v>491</v>
      </c>
      <c r="F81" s="30" t="s">
        <v>23</v>
      </c>
      <c r="G81" s="30" t="s">
        <v>29</v>
      </c>
      <c r="H81" s="30" t="s">
        <v>101</v>
      </c>
      <c r="I81" s="30" t="s">
        <v>102</v>
      </c>
      <c r="J81" s="140">
        <v>44506</v>
      </c>
      <c r="K81" s="30">
        <v>9</v>
      </c>
      <c r="L81" s="30">
        <v>201</v>
      </c>
      <c r="M81" s="30">
        <v>201</v>
      </c>
      <c r="N81" s="23">
        <f>((M81*36000)+(M81*36000)*10%)+8250+((M81*165))</f>
        <v>8001015</v>
      </c>
      <c r="O81" s="21">
        <f t="shared" si="78"/>
        <v>243210</v>
      </c>
      <c r="P81" s="21">
        <f t="shared" si="79"/>
        <v>412437</v>
      </c>
      <c r="Q81" s="21">
        <f>M81*1100</f>
        <v>221100</v>
      </c>
      <c r="R81" s="14">
        <f t="shared" si="81"/>
        <v>8877762</v>
      </c>
      <c r="S81" s="122">
        <v>12310692</v>
      </c>
      <c r="T81" s="130" t="s">
        <v>1969</v>
      </c>
      <c r="U81" s="122" t="s">
        <v>27</v>
      </c>
      <c r="V81" s="30"/>
      <c r="W81" s="30"/>
    </row>
    <row r="82" spans="1:23" x14ac:dyDescent="0.25">
      <c r="A82" s="26">
        <v>81</v>
      </c>
      <c r="B82" s="26" t="s">
        <v>1475</v>
      </c>
      <c r="C82" s="30" t="s">
        <v>1783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210</v>
      </c>
      <c r="I82" s="30" t="s">
        <v>1002</v>
      </c>
      <c r="J82" s="140">
        <v>44506</v>
      </c>
      <c r="K82" s="30">
        <v>5</v>
      </c>
      <c r="L82" s="30">
        <v>112</v>
      </c>
      <c r="M82" s="30">
        <v>112</v>
      </c>
      <c r="N82" s="23">
        <f>((M82*8500)+(M82*8500)*10%)+8250+((0*150))</f>
        <v>1055450</v>
      </c>
      <c r="O82" s="21">
        <f t="shared" si="78"/>
        <v>135520</v>
      </c>
      <c r="P82" s="21">
        <f t="shared" si="79"/>
        <v>231144</v>
      </c>
      <c r="Q82" s="21">
        <f t="shared" ref="Q82" si="85">M82*2000</f>
        <v>224000</v>
      </c>
      <c r="R82" s="14">
        <f t="shared" si="81"/>
        <v>1646114</v>
      </c>
      <c r="S82" s="122" t="s">
        <v>94</v>
      </c>
      <c r="T82" s="122" t="s">
        <v>94</v>
      </c>
      <c r="U82" s="122" t="s">
        <v>94</v>
      </c>
      <c r="V82" s="30"/>
      <c r="W82" s="30"/>
    </row>
    <row r="83" spans="1:23" x14ac:dyDescent="0.25">
      <c r="A83" s="26">
        <v>82</v>
      </c>
      <c r="B83" s="26" t="s">
        <v>1475</v>
      </c>
      <c r="C83" s="30" t="s">
        <v>1784</v>
      </c>
      <c r="D83" s="26" t="s">
        <v>29</v>
      </c>
      <c r="E83" s="30" t="s">
        <v>346</v>
      </c>
      <c r="F83" s="30" t="s">
        <v>23</v>
      </c>
      <c r="G83" s="30" t="s">
        <v>29</v>
      </c>
      <c r="H83" s="30" t="s">
        <v>263</v>
      </c>
      <c r="I83" s="30" t="s">
        <v>1505</v>
      </c>
      <c r="J83" s="140">
        <v>44507</v>
      </c>
      <c r="K83" s="30">
        <v>15</v>
      </c>
      <c r="L83" s="30">
        <v>183</v>
      </c>
      <c r="M83" s="30">
        <v>183</v>
      </c>
      <c r="N83" s="23">
        <f>((M83*10500)+(M83*10500)*10%)+8250+((0*150))</f>
        <v>2121900</v>
      </c>
      <c r="O83" s="21">
        <f t="shared" si="78"/>
        <v>221430</v>
      </c>
      <c r="P83" s="21">
        <f t="shared" si="79"/>
        <v>375771</v>
      </c>
      <c r="Q83" s="21">
        <f>M83*1100</f>
        <v>201300</v>
      </c>
      <c r="R83" s="14">
        <f t="shared" si="81"/>
        <v>2920401</v>
      </c>
      <c r="S83" s="122">
        <v>2920950</v>
      </c>
      <c r="T83" s="130" t="s">
        <v>1863</v>
      </c>
      <c r="U83" s="122" t="s">
        <v>27</v>
      </c>
      <c r="V83" s="30"/>
      <c r="W83" s="30"/>
    </row>
    <row r="84" spans="1:23" x14ac:dyDescent="0.25">
      <c r="A84" s="26">
        <v>83</v>
      </c>
      <c r="B84" s="26" t="s">
        <v>1475</v>
      </c>
      <c r="C84" s="30" t="s">
        <v>1785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50</v>
      </c>
      <c r="I84" s="30" t="s">
        <v>58</v>
      </c>
      <c r="J84" s="140">
        <v>44507</v>
      </c>
      <c r="K84" s="30">
        <v>5</v>
      </c>
      <c r="L84" s="30">
        <v>91</v>
      </c>
      <c r="M84" s="30">
        <v>91</v>
      </c>
      <c r="N84" s="23">
        <f>((M84*31000)+(M84*31000)*10%)+8250+((0*150))</f>
        <v>3111350</v>
      </c>
      <c r="O84" s="21">
        <f t="shared" ref="O84" si="86">M84*1210</f>
        <v>110110</v>
      </c>
      <c r="P84" s="21">
        <f t="shared" ref="P84" si="87">(M84*2037)+3000</f>
        <v>188367</v>
      </c>
      <c r="Q84" s="21">
        <f t="shared" ref="Q84" si="88">M84*2000</f>
        <v>182000</v>
      </c>
      <c r="R84" s="14">
        <f t="shared" ref="R84" si="89">SUM(N84:Q84)</f>
        <v>3591827</v>
      </c>
      <c r="S84" s="122" t="s">
        <v>94</v>
      </c>
      <c r="T84" s="122" t="s">
        <v>94</v>
      </c>
      <c r="U84" s="122" t="s">
        <v>94</v>
      </c>
      <c r="V84" s="30"/>
      <c r="W84" s="30"/>
    </row>
    <row r="85" spans="1:23" x14ac:dyDescent="0.25">
      <c r="A85" s="26">
        <v>84</v>
      </c>
      <c r="B85" s="26" t="s">
        <v>1474</v>
      </c>
      <c r="C85" s="30" t="s">
        <v>1786</v>
      </c>
      <c r="D85" s="26" t="s">
        <v>29</v>
      </c>
      <c r="E85" s="30" t="s">
        <v>1503</v>
      </c>
      <c r="F85" s="30" t="s">
        <v>23</v>
      </c>
      <c r="G85" s="30" t="s">
        <v>29</v>
      </c>
      <c r="H85" s="30" t="s">
        <v>153</v>
      </c>
      <c r="I85" s="30" t="s">
        <v>154</v>
      </c>
      <c r="J85" s="140">
        <v>44507</v>
      </c>
      <c r="K85" s="30">
        <v>1</v>
      </c>
      <c r="L85" s="30">
        <v>18</v>
      </c>
      <c r="M85" s="30">
        <v>18</v>
      </c>
      <c r="N85" s="23">
        <f>((M85*35500)+(M85*35500)*10%)+8250+((0*150))</f>
        <v>711150</v>
      </c>
      <c r="O85" s="21">
        <f t="shared" ref="O85:O87" si="90">M85*1210</f>
        <v>21780</v>
      </c>
      <c r="P85" s="21">
        <f t="shared" ref="P85:P87" si="91">(M85*2037)+3000</f>
        <v>39666</v>
      </c>
      <c r="Q85" s="21">
        <f>M85*2100</f>
        <v>37800</v>
      </c>
      <c r="R85" s="14">
        <f t="shared" ref="R85:R87" si="92">SUM(N85:Q85)</f>
        <v>810396</v>
      </c>
      <c r="S85" s="122">
        <v>10998313</v>
      </c>
      <c r="T85" s="130" t="s">
        <v>1900</v>
      </c>
      <c r="U85" s="122" t="s">
        <v>27</v>
      </c>
      <c r="V85" s="30"/>
      <c r="W85" s="30"/>
    </row>
    <row r="86" spans="1:23" x14ac:dyDescent="0.25">
      <c r="A86" s="26">
        <v>85</v>
      </c>
      <c r="B86" s="26" t="s">
        <v>1474</v>
      </c>
      <c r="C86" s="30" t="s">
        <v>1787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231</v>
      </c>
      <c r="I86" s="30" t="s">
        <v>583</v>
      </c>
      <c r="J86" s="140">
        <v>44507</v>
      </c>
      <c r="K86" s="30">
        <v>2</v>
      </c>
      <c r="L86" s="30">
        <v>6</v>
      </c>
      <c r="M86" s="30">
        <v>10</v>
      </c>
      <c r="N86" s="23">
        <f>((M86*24000)+(M86*24000)*10%)+8250+((0*165))</f>
        <v>272250</v>
      </c>
      <c r="O86" s="21">
        <f t="shared" si="90"/>
        <v>12100</v>
      </c>
      <c r="P86" s="21">
        <f t="shared" si="91"/>
        <v>23370</v>
      </c>
      <c r="Q86" s="21">
        <f t="shared" ref="Q86" si="93">M86*2000</f>
        <v>20000</v>
      </c>
      <c r="R86" s="14">
        <f t="shared" si="92"/>
        <v>327720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3" x14ac:dyDescent="0.25">
      <c r="A87" s="26">
        <v>86</v>
      </c>
      <c r="B87" s="26" t="s">
        <v>1474</v>
      </c>
      <c r="C87" s="30" t="s">
        <v>1788</v>
      </c>
      <c r="D87" s="26" t="s">
        <v>29</v>
      </c>
      <c r="E87" s="30" t="s">
        <v>1503</v>
      </c>
      <c r="F87" s="30" t="s">
        <v>23</v>
      </c>
      <c r="G87" s="30" t="s">
        <v>29</v>
      </c>
      <c r="H87" s="30" t="s">
        <v>112</v>
      </c>
      <c r="I87" s="30" t="s">
        <v>87</v>
      </c>
      <c r="J87" s="140">
        <v>44508</v>
      </c>
      <c r="K87" s="30">
        <v>1</v>
      </c>
      <c r="L87" s="30">
        <v>12</v>
      </c>
      <c r="M87" s="30">
        <v>12</v>
      </c>
      <c r="N87" s="23">
        <f>((M87*41500)+(M87*41500)*10%)+8250+((M87*165))</f>
        <v>558030</v>
      </c>
      <c r="O87" s="21">
        <f t="shared" si="90"/>
        <v>14520</v>
      </c>
      <c r="P87" s="21">
        <f t="shared" si="91"/>
        <v>27444</v>
      </c>
      <c r="Q87" s="21">
        <f>M87*2100</f>
        <v>25200</v>
      </c>
      <c r="R87" s="14">
        <f t="shared" si="92"/>
        <v>625194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3" x14ac:dyDescent="0.25">
      <c r="A88" s="26">
        <v>87</v>
      </c>
      <c r="B88" s="26" t="s">
        <v>1475</v>
      </c>
      <c r="C88" s="30" t="s">
        <v>1789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50</v>
      </c>
      <c r="I88" s="30" t="s">
        <v>58</v>
      </c>
      <c r="J88" s="140">
        <v>44509</v>
      </c>
      <c r="K88" s="30">
        <v>2</v>
      </c>
      <c r="L88" s="30">
        <v>28</v>
      </c>
      <c r="M88" s="30">
        <v>31</v>
      </c>
      <c r="N88" s="23">
        <f>((M88*31000)+(M88*31000)*10%)+8250+((0*150))</f>
        <v>1065350</v>
      </c>
      <c r="O88" s="21">
        <f t="shared" ref="O88:O91" si="94">M88*1210</f>
        <v>37510</v>
      </c>
      <c r="P88" s="21">
        <f t="shared" ref="P88:P91" si="95">(M88*2037)+3000</f>
        <v>66147</v>
      </c>
      <c r="Q88" s="21">
        <f t="shared" ref="Q88" si="96">M88*2000</f>
        <v>62000</v>
      </c>
      <c r="R88" s="14">
        <f t="shared" ref="R88:R91" si="97">SUM(N88:Q88)</f>
        <v>1231007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3" x14ac:dyDescent="0.25">
      <c r="A89" s="26">
        <v>88</v>
      </c>
      <c r="B89" s="26" t="s">
        <v>1475</v>
      </c>
      <c r="C89" s="30" t="s">
        <v>1790</v>
      </c>
      <c r="D89" s="26" t="s">
        <v>29</v>
      </c>
      <c r="E89" s="30" t="s">
        <v>1503</v>
      </c>
      <c r="F89" s="30" t="s">
        <v>23</v>
      </c>
      <c r="G89" s="30" t="s">
        <v>29</v>
      </c>
      <c r="H89" s="30" t="s">
        <v>101</v>
      </c>
      <c r="I89" s="30" t="s">
        <v>102</v>
      </c>
      <c r="J89" s="140">
        <v>44509</v>
      </c>
      <c r="K89" s="30">
        <v>1</v>
      </c>
      <c r="L89" s="30">
        <v>11</v>
      </c>
      <c r="M89" s="30">
        <v>11</v>
      </c>
      <c r="N89" s="23">
        <f>((M89*36000)+(M89*36000)*10%)+8250+((M89*165))</f>
        <v>445665</v>
      </c>
      <c r="O89" s="21">
        <f t="shared" si="94"/>
        <v>13310</v>
      </c>
      <c r="P89" s="21">
        <f t="shared" si="95"/>
        <v>25407</v>
      </c>
      <c r="Q89" s="21">
        <f>M89*2100</f>
        <v>23100</v>
      </c>
      <c r="R89" s="14">
        <f t="shared" si="97"/>
        <v>507482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3" x14ac:dyDescent="0.25">
      <c r="A90" s="26">
        <v>89</v>
      </c>
      <c r="B90" s="26" t="s">
        <v>1475</v>
      </c>
      <c r="C90" s="30" t="s">
        <v>1791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24</v>
      </c>
      <c r="I90" s="30" t="s">
        <v>93</v>
      </c>
      <c r="J90" s="140">
        <v>44509</v>
      </c>
      <c r="K90" s="30">
        <v>2</v>
      </c>
      <c r="L90" s="30">
        <v>41</v>
      </c>
      <c r="M90" s="30">
        <v>41</v>
      </c>
      <c r="N90" s="23">
        <f>((M90*22000)+(M90*22000)*10%)+8250+((M90*150))</f>
        <v>1006600</v>
      </c>
      <c r="O90" s="21">
        <f t="shared" si="94"/>
        <v>49610</v>
      </c>
      <c r="P90" s="21">
        <f t="shared" si="95"/>
        <v>86517</v>
      </c>
      <c r="Q90" s="21">
        <f t="shared" ref="Q90" si="98">M90*2000</f>
        <v>82000</v>
      </c>
      <c r="R90" s="14">
        <f t="shared" si="97"/>
        <v>1224727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3" x14ac:dyDescent="0.25">
      <c r="A91" s="26">
        <v>90</v>
      </c>
      <c r="B91" s="26" t="s">
        <v>1475</v>
      </c>
      <c r="C91" s="30" t="s">
        <v>1792</v>
      </c>
      <c r="D91" s="26" t="s">
        <v>29</v>
      </c>
      <c r="E91" s="30" t="s">
        <v>1503</v>
      </c>
      <c r="F91" s="30" t="s">
        <v>23</v>
      </c>
      <c r="G91" s="30" t="s">
        <v>29</v>
      </c>
      <c r="H91" s="30" t="s">
        <v>1799</v>
      </c>
      <c r="I91" s="30" t="s">
        <v>486</v>
      </c>
      <c r="J91" s="140">
        <v>44509</v>
      </c>
      <c r="K91" s="30">
        <v>1</v>
      </c>
      <c r="L91" s="30">
        <v>8</v>
      </c>
      <c r="M91" s="30">
        <v>10</v>
      </c>
      <c r="N91" s="23">
        <f>((M91*23800)+(M91*23800)*10%)+8250+((M91*0))</f>
        <v>270050</v>
      </c>
      <c r="O91" s="21">
        <f t="shared" si="94"/>
        <v>12100</v>
      </c>
      <c r="P91" s="21">
        <f t="shared" si="95"/>
        <v>23370</v>
      </c>
      <c r="Q91" s="21">
        <f>M91*2100</f>
        <v>21000</v>
      </c>
      <c r="R91" s="14">
        <f t="shared" si="97"/>
        <v>326520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3" x14ac:dyDescent="0.25">
      <c r="A92" s="26">
        <v>91</v>
      </c>
      <c r="B92" s="26" t="s">
        <v>1475</v>
      </c>
      <c r="C92" s="30" t="s">
        <v>1793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76</v>
      </c>
      <c r="I92" s="30" t="s">
        <v>1122</v>
      </c>
      <c r="J92" s="140">
        <v>44509</v>
      </c>
      <c r="K92" s="30">
        <v>2</v>
      </c>
      <c r="L92" s="30">
        <v>31</v>
      </c>
      <c r="M92" s="30">
        <v>31</v>
      </c>
      <c r="N92" s="23">
        <f>((M92*19000)+(M92*19000)*10%)+8250+((M92*150))</f>
        <v>660800</v>
      </c>
      <c r="O92" s="21">
        <f t="shared" ref="O92" si="99">M92*1210</f>
        <v>37510</v>
      </c>
      <c r="P92" s="21">
        <f t="shared" ref="P92" si="100">(M92*2037)+3000</f>
        <v>66147</v>
      </c>
      <c r="Q92" s="21">
        <f t="shared" ref="Q92:Q93" si="101">M92*2000</f>
        <v>62000</v>
      </c>
      <c r="R92" s="14">
        <f t="shared" ref="R92" si="102">SUM(N92:Q92)</f>
        <v>826457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3" x14ac:dyDescent="0.25">
      <c r="A93" s="26">
        <v>92</v>
      </c>
      <c r="B93" s="26" t="s">
        <v>1475</v>
      </c>
      <c r="C93" s="30" t="s">
        <v>1794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210</v>
      </c>
      <c r="I93" s="30" t="s">
        <v>1002</v>
      </c>
      <c r="J93" s="140">
        <v>44509</v>
      </c>
      <c r="K93" s="30">
        <v>5</v>
      </c>
      <c r="L93" s="30">
        <v>68</v>
      </c>
      <c r="M93" s="30">
        <v>68</v>
      </c>
      <c r="N93" s="23">
        <f>((M93*8500)+(M93*8500)*10%)+8250+((0*150))</f>
        <v>644050</v>
      </c>
      <c r="O93" s="21">
        <f t="shared" ref="O93" si="103">M93*1210</f>
        <v>82280</v>
      </c>
      <c r="P93" s="21">
        <f t="shared" ref="P93" si="104">(M93*2037)+3000</f>
        <v>141516</v>
      </c>
      <c r="Q93" s="21">
        <f t="shared" si="101"/>
        <v>136000</v>
      </c>
      <c r="R93" s="14">
        <f t="shared" ref="R93" si="105">SUM(N93:Q93)</f>
        <v>1003846</v>
      </c>
      <c r="S93" s="122" t="s">
        <v>94</v>
      </c>
      <c r="T93" s="122" t="s">
        <v>94</v>
      </c>
      <c r="U93" s="122" t="s">
        <v>94</v>
      </c>
      <c r="V93" s="30"/>
      <c r="W93" s="30"/>
    </row>
    <row r="94" spans="1:23" x14ac:dyDescent="0.25">
      <c r="A94" s="26">
        <v>93</v>
      </c>
      <c r="B94" s="26" t="s">
        <v>1475</v>
      </c>
      <c r="C94" s="30" t="s">
        <v>1795</v>
      </c>
      <c r="D94" s="26" t="s">
        <v>29</v>
      </c>
      <c r="E94" s="30" t="s">
        <v>631</v>
      </c>
      <c r="F94" s="30" t="s">
        <v>23</v>
      </c>
      <c r="G94" s="30" t="s">
        <v>29</v>
      </c>
      <c r="H94" s="30" t="s">
        <v>79</v>
      </c>
      <c r="I94" s="30" t="s">
        <v>486</v>
      </c>
      <c r="J94" s="140">
        <v>44509</v>
      </c>
      <c r="K94" s="30">
        <v>7</v>
      </c>
      <c r="L94" s="30">
        <v>100</v>
      </c>
      <c r="M94" s="30">
        <v>100</v>
      </c>
      <c r="N94" s="23">
        <f>((M94*15000)+(M94*15000)*10%)+8250+((0*150))</f>
        <v>1658250</v>
      </c>
      <c r="O94" s="21">
        <f t="shared" ref="O94:O95" si="106">M94*1210</f>
        <v>121000</v>
      </c>
      <c r="P94" s="21">
        <f t="shared" ref="P94:P95" si="107">(M94*2037)+3000</f>
        <v>206700</v>
      </c>
      <c r="Q94" s="21">
        <f>M94*500</f>
        <v>50000</v>
      </c>
      <c r="R94" s="14">
        <f t="shared" ref="R94:R95" si="108">SUM(N94:Q94)</f>
        <v>2035950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3" x14ac:dyDescent="0.25">
      <c r="A95" s="26">
        <v>94</v>
      </c>
      <c r="B95" s="26" t="s">
        <v>1474</v>
      </c>
      <c r="C95" s="30" t="s">
        <v>1796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1197</v>
      </c>
      <c r="I95" s="30" t="s">
        <v>138</v>
      </c>
      <c r="J95" s="140">
        <v>44509</v>
      </c>
      <c r="K95" s="30">
        <v>2</v>
      </c>
      <c r="L95" s="30">
        <v>24</v>
      </c>
      <c r="M95" s="30">
        <v>24</v>
      </c>
      <c r="N95" s="23">
        <f>((M95*46400)+(M95*46400)*10%)+8250+((0*150))</f>
        <v>1233210</v>
      </c>
      <c r="O95" s="21">
        <f t="shared" si="106"/>
        <v>29040</v>
      </c>
      <c r="P95" s="21">
        <f t="shared" si="107"/>
        <v>51888</v>
      </c>
      <c r="Q95" s="21">
        <f t="shared" ref="Q95:Q97" si="109">M95*2000</f>
        <v>48000</v>
      </c>
      <c r="R95" s="14">
        <f t="shared" si="108"/>
        <v>1362138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3" x14ac:dyDescent="0.25">
      <c r="A96" s="26">
        <v>95</v>
      </c>
      <c r="B96" s="26" t="s">
        <v>1474</v>
      </c>
      <c r="C96" s="30" t="s">
        <v>1797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713</v>
      </c>
      <c r="I96" s="30" t="s">
        <v>1730</v>
      </c>
      <c r="J96" s="140">
        <v>44509</v>
      </c>
      <c r="K96" s="30">
        <v>2</v>
      </c>
      <c r="L96" s="30">
        <v>12</v>
      </c>
      <c r="M96" s="30">
        <v>12</v>
      </c>
      <c r="N96" s="23">
        <f>((M96*14000)+(M96*14000)*10%)+8250+((0*150))</f>
        <v>193050</v>
      </c>
      <c r="O96" s="21">
        <f t="shared" ref="O96:O97" si="110">M96*1210</f>
        <v>14520</v>
      </c>
      <c r="P96" s="21">
        <f t="shared" ref="P96:P97" si="111">(M96*2037)+3000</f>
        <v>27444</v>
      </c>
      <c r="Q96" s="21">
        <f t="shared" si="109"/>
        <v>24000</v>
      </c>
      <c r="R96" s="14">
        <f t="shared" ref="R96:R104" si="112">SUM(N96:Q96)</f>
        <v>259014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1474</v>
      </c>
      <c r="C97" s="30" t="s">
        <v>1798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281</v>
      </c>
      <c r="I97" s="30" t="s">
        <v>998</v>
      </c>
      <c r="J97" s="140">
        <v>44509</v>
      </c>
      <c r="K97" s="30">
        <v>3</v>
      </c>
      <c r="L97" s="30">
        <v>27</v>
      </c>
      <c r="M97" s="30">
        <v>27</v>
      </c>
      <c r="N97" s="23">
        <f>((M97*14000)+(M97*14000)*10%)+8250+((0*150))</f>
        <v>424050</v>
      </c>
      <c r="O97" s="21">
        <f t="shared" si="110"/>
        <v>32670</v>
      </c>
      <c r="P97" s="21">
        <f t="shared" si="111"/>
        <v>57999</v>
      </c>
      <c r="Q97" s="21">
        <f t="shared" si="109"/>
        <v>54000</v>
      </c>
      <c r="R97" s="14">
        <f t="shared" si="112"/>
        <v>568719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x14ac:dyDescent="0.25">
      <c r="A98" s="26">
        <v>97</v>
      </c>
      <c r="B98" s="26" t="s">
        <v>1474</v>
      </c>
      <c r="C98" s="30" t="s">
        <v>1800</v>
      </c>
      <c r="D98" s="26" t="s">
        <v>21</v>
      </c>
      <c r="E98" s="30" t="s">
        <v>1804</v>
      </c>
      <c r="F98" s="30" t="s">
        <v>23</v>
      </c>
      <c r="G98" s="30" t="s">
        <v>21</v>
      </c>
      <c r="H98" s="30" t="s">
        <v>24</v>
      </c>
      <c r="I98" s="30" t="s">
        <v>25</v>
      </c>
      <c r="J98" s="36">
        <v>44509</v>
      </c>
      <c r="K98" s="30">
        <v>1</v>
      </c>
      <c r="L98" s="30">
        <v>14</v>
      </c>
      <c r="M98" s="30">
        <v>14</v>
      </c>
      <c r="N98" s="23">
        <f>((M98*32550)+(M98*32550)*10%)+8250+((M98*165))</f>
        <v>511830</v>
      </c>
      <c r="O98" s="21">
        <f t="shared" ref="O98:O102" si="113">M98*869</f>
        <v>12166</v>
      </c>
      <c r="P98" s="21">
        <f t="shared" ref="P98:P102" si="114">(M98*1153)+20000</f>
        <v>36142</v>
      </c>
      <c r="Q98" s="21">
        <f t="shared" ref="Q98:Q99" si="115">M98*1100</f>
        <v>15400</v>
      </c>
      <c r="R98" s="14">
        <f t="shared" si="112"/>
        <v>575538</v>
      </c>
      <c r="S98" s="122">
        <v>575538</v>
      </c>
      <c r="T98" s="130" t="s">
        <v>1812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1474</v>
      </c>
      <c r="C99" s="30" t="s">
        <v>1801</v>
      </c>
      <c r="D99" s="26" t="s">
        <v>21</v>
      </c>
      <c r="E99" s="30" t="s">
        <v>1805</v>
      </c>
      <c r="F99" s="30" t="s">
        <v>23</v>
      </c>
      <c r="G99" s="30" t="s">
        <v>21</v>
      </c>
      <c r="H99" s="30" t="s">
        <v>40</v>
      </c>
      <c r="I99" s="30" t="s">
        <v>564</v>
      </c>
      <c r="J99" s="36">
        <v>44509</v>
      </c>
      <c r="K99" s="30">
        <v>1</v>
      </c>
      <c r="L99" s="30">
        <v>10</v>
      </c>
      <c r="M99" s="30">
        <v>10</v>
      </c>
      <c r="N99" s="23">
        <f>((M99*5000)+(M99*5000)*10%)+8250+((M99*165))</f>
        <v>64900</v>
      </c>
      <c r="O99" s="21">
        <f t="shared" si="113"/>
        <v>8690</v>
      </c>
      <c r="P99" s="21">
        <f t="shared" si="114"/>
        <v>31530</v>
      </c>
      <c r="Q99" s="21">
        <f t="shared" si="115"/>
        <v>11000</v>
      </c>
      <c r="R99" s="14">
        <f t="shared" si="112"/>
        <v>116120</v>
      </c>
      <c r="S99" s="122">
        <v>249814</v>
      </c>
      <c r="T99" s="130" t="s">
        <v>1814</v>
      </c>
      <c r="U99" s="122" t="s">
        <v>27</v>
      </c>
      <c r="V99" s="30"/>
      <c r="W99" s="30"/>
    </row>
    <row r="100" spans="1:23" x14ac:dyDescent="0.25">
      <c r="A100" s="26">
        <v>99</v>
      </c>
      <c r="B100" s="26" t="s">
        <v>1474</v>
      </c>
      <c r="C100" s="30" t="s">
        <v>1802</v>
      </c>
      <c r="D100" s="26" t="s">
        <v>21</v>
      </c>
      <c r="E100" s="30" t="s">
        <v>631</v>
      </c>
      <c r="F100" s="30" t="s">
        <v>23</v>
      </c>
      <c r="G100" s="30" t="s">
        <v>21</v>
      </c>
      <c r="H100" s="30" t="s">
        <v>50</v>
      </c>
      <c r="I100" s="30" t="s">
        <v>25</v>
      </c>
      <c r="J100" s="36">
        <v>44509</v>
      </c>
      <c r="K100" s="30">
        <v>1</v>
      </c>
      <c r="L100" s="30">
        <v>7</v>
      </c>
      <c r="M100" s="30">
        <v>10</v>
      </c>
      <c r="N100" s="23">
        <f>((M100*30600)+(M100*30600)*10%)+8250+((M100*0))</f>
        <v>344850</v>
      </c>
      <c r="O100" s="21">
        <f t="shared" si="113"/>
        <v>8690</v>
      </c>
      <c r="P100" s="21">
        <f t="shared" si="114"/>
        <v>31530</v>
      </c>
      <c r="Q100" s="21">
        <f>M100*500</f>
        <v>5000</v>
      </c>
      <c r="R100" s="14">
        <f t="shared" si="112"/>
        <v>390070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x14ac:dyDescent="0.25">
      <c r="A101" s="26">
        <v>100</v>
      </c>
      <c r="B101" s="26" t="s">
        <v>1474</v>
      </c>
      <c r="C101" s="30" t="s">
        <v>1803</v>
      </c>
      <c r="D101" s="26" t="s">
        <v>21</v>
      </c>
      <c r="E101" s="30" t="s">
        <v>1806</v>
      </c>
      <c r="F101" s="30" t="s">
        <v>23</v>
      </c>
      <c r="G101" s="30" t="s">
        <v>21</v>
      </c>
      <c r="H101" s="30" t="s">
        <v>621</v>
      </c>
      <c r="I101" s="30" t="s">
        <v>1049</v>
      </c>
      <c r="J101" s="36">
        <v>44509</v>
      </c>
      <c r="K101" s="30">
        <v>1</v>
      </c>
      <c r="L101" s="30">
        <v>56</v>
      </c>
      <c r="M101" s="30">
        <v>107</v>
      </c>
      <c r="N101" s="23">
        <f>((M101*7500)+(M101*7500)*10%)+8250+((M101*0))</f>
        <v>891000</v>
      </c>
      <c r="O101" s="21">
        <f t="shared" si="113"/>
        <v>92983</v>
      </c>
      <c r="P101" s="21">
        <f t="shared" si="114"/>
        <v>143371</v>
      </c>
      <c r="Q101" s="21">
        <f>M101*2500</f>
        <v>267500</v>
      </c>
      <c r="R101" s="14">
        <f t="shared" si="112"/>
        <v>1394854</v>
      </c>
      <c r="S101" s="122">
        <v>1676050</v>
      </c>
      <c r="T101" s="130" t="s">
        <v>1813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1815</v>
      </c>
      <c r="D102" s="26" t="s">
        <v>21</v>
      </c>
      <c r="E102" s="30" t="s">
        <v>1046</v>
      </c>
      <c r="F102" s="30" t="s">
        <v>23</v>
      </c>
      <c r="G102" s="30" t="s">
        <v>21</v>
      </c>
      <c r="H102" s="30" t="s">
        <v>171</v>
      </c>
      <c r="I102" s="30" t="s">
        <v>189</v>
      </c>
      <c r="J102" s="36">
        <v>44510</v>
      </c>
      <c r="K102" s="30">
        <v>5</v>
      </c>
      <c r="L102" s="30">
        <v>82</v>
      </c>
      <c r="M102" s="30">
        <v>82</v>
      </c>
      <c r="N102" s="23">
        <f>((M102*6500)+(M102*6500)*10%)+8250+((M102*0))</f>
        <v>594550</v>
      </c>
      <c r="O102" s="21">
        <f t="shared" si="113"/>
        <v>71258</v>
      </c>
      <c r="P102" s="21">
        <f t="shared" si="114"/>
        <v>114546</v>
      </c>
      <c r="Q102" s="21">
        <f t="shared" ref="Q102" si="116">M102*1100</f>
        <v>90200</v>
      </c>
      <c r="R102" s="14">
        <f t="shared" si="112"/>
        <v>870554</v>
      </c>
      <c r="S102" s="122">
        <v>871000</v>
      </c>
      <c r="T102" s="130" t="s">
        <v>1813</v>
      </c>
      <c r="U102" s="122" t="s">
        <v>27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1816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210</v>
      </c>
      <c r="I103" s="30" t="s">
        <v>1002</v>
      </c>
      <c r="J103" s="140">
        <v>44510</v>
      </c>
      <c r="K103" s="30">
        <v>2</v>
      </c>
      <c r="L103" s="30">
        <v>36</v>
      </c>
      <c r="M103" s="30">
        <v>36</v>
      </c>
      <c r="N103" s="23">
        <f>((M103*8500)+(M103*8500)*10%)+8250+((0*150))</f>
        <v>344850</v>
      </c>
      <c r="O103" s="21">
        <f t="shared" ref="O103:O104" si="117">M103*1210</f>
        <v>43560</v>
      </c>
      <c r="P103" s="21">
        <f t="shared" ref="P103:P104" si="118">(M103*2037)+3000</f>
        <v>76332</v>
      </c>
      <c r="Q103" s="21">
        <f t="shared" ref="Q103" si="119">M103*2000</f>
        <v>72000</v>
      </c>
      <c r="R103" s="14">
        <f t="shared" si="112"/>
        <v>536742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1817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486</v>
      </c>
      <c r="J104" s="140">
        <v>44510</v>
      </c>
      <c r="K104" s="30">
        <v>4</v>
      </c>
      <c r="L104" s="30">
        <v>42</v>
      </c>
      <c r="M104" s="30">
        <v>42</v>
      </c>
      <c r="N104" s="23">
        <f>((M104*15000)+(M104*15000)*10%)+8250+((0*150))</f>
        <v>701250</v>
      </c>
      <c r="O104" s="21">
        <f t="shared" si="117"/>
        <v>50820</v>
      </c>
      <c r="P104" s="21">
        <f t="shared" si="118"/>
        <v>88554</v>
      </c>
      <c r="Q104" s="21">
        <f>M104*500</f>
        <v>21000</v>
      </c>
      <c r="R104" s="14">
        <f t="shared" si="112"/>
        <v>861624</v>
      </c>
      <c r="S104" s="122" t="s">
        <v>94</v>
      </c>
      <c r="T104" s="122" t="s">
        <v>94</v>
      </c>
      <c r="U104" s="122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1818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24</v>
      </c>
      <c r="I105" s="30" t="s">
        <v>138</v>
      </c>
      <c r="J105" s="140">
        <v>44510</v>
      </c>
      <c r="K105" s="30">
        <v>12</v>
      </c>
      <c r="L105" s="30">
        <v>142</v>
      </c>
      <c r="M105" s="30">
        <v>162</v>
      </c>
      <c r="N105" s="23">
        <f>((M105*22000)+(M105*22000)*10%)+8250+((M105*150))</f>
        <v>3952950</v>
      </c>
      <c r="O105" s="21">
        <f t="shared" ref="O105:O109" si="120">M105*1210</f>
        <v>196020</v>
      </c>
      <c r="P105" s="21">
        <f t="shared" ref="P105:P109" si="121">(M105*2037)+3000</f>
        <v>332994</v>
      </c>
      <c r="Q105" s="21">
        <f t="shared" ref="Q105:Q109" si="122">M105*2000</f>
        <v>324000</v>
      </c>
      <c r="R105" s="14">
        <f t="shared" ref="R105:R109" si="123">SUM(N105:Q105)</f>
        <v>4805964</v>
      </c>
      <c r="S105" s="122" t="s">
        <v>94</v>
      </c>
      <c r="T105" s="122" t="s">
        <v>94</v>
      </c>
      <c r="U105" s="122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1819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50</v>
      </c>
      <c r="I106" s="30" t="s">
        <v>58</v>
      </c>
      <c r="J106" s="140">
        <v>44510</v>
      </c>
      <c r="K106" s="30">
        <v>6</v>
      </c>
      <c r="L106" s="30">
        <v>127</v>
      </c>
      <c r="M106" s="30">
        <v>127</v>
      </c>
      <c r="N106" s="23">
        <f>((M106*31000)+(M106*31000)*10%)+8250+((0*150))</f>
        <v>4338950</v>
      </c>
      <c r="O106" s="21">
        <f t="shared" si="120"/>
        <v>153670</v>
      </c>
      <c r="P106" s="21">
        <f t="shared" si="121"/>
        <v>261699</v>
      </c>
      <c r="Q106" s="21">
        <f t="shared" si="122"/>
        <v>254000</v>
      </c>
      <c r="R106" s="14">
        <f t="shared" si="123"/>
        <v>5008319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1820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1197</v>
      </c>
      <c r="I107" s="30" t="s">
        <v>502</v>
      </c>
      <c r="J107" s="140">
        <v>44510</v>
      </c>
      <c r="K107" s="30">
        <v>1</v>
      </c>
      <c r="L107" s="30">
        <v>20</v>
      </c>
      <c r="M107" s="30">
        <v>20</v>
      </c>
      <c r="N107" s="23">
        <f>((M107*46400)+(M107*46400)*10%)+8250+((0*150))</f>
        <v>1029050</v>
      </c>
      <c r="O107" s="21">
        <f t="shared" si="120"/>
        <v>24200</v>
      </c>
      <c r="P107" s="21">
        <f t="shared" si="121"/>
        <v>43740</v>
      </c>
      <c r="Q107" s="21">
        <f t="shared" si="122"/>
        <v>40000</v>
      </c>
      <c r="R107" s="14">
        <f t="shared" si="123"/>
        <v>1136990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x14ac:dyDescent="0.25">
      <c r="A108" s="26">
        <v>107</v>
      </c>
      <c r="B108" s="26" t="s">
        <v>1474</v>
      </c>
      <c r="C108" s="30" t="s">
        <v>1821</v>
      </c>
      <c r="D108" s="26" t="s">
        <v>29</v>
      </c>
      <c r="E108" s="30" t="s">
        <v>815</v>
      </c>
      <c r="F108" s="30" t="s">
        <v>23</v>
      </c>
      <c r="G108" s="30" t="s">
        <v>29</v>
      </c>
      <c r="H108" s="30" t="s">
        <v>109</v>
      </c>
      <c r="I108" s="30" t="s">
        <v>1373</v>
      </c>
      <c r="J108" s="140">
        <v>44510</v>
      </c>
      <c r="K108" s="30">
        <v>2</v>
      </c>
      <c r="L108" s="30">
        <v>22</v>
      </c>
      <c r="M108" s="30">
        <v>63</v>
      </c>
      <c r="N108" s="23">
        <f>((M108*37400)+(M108*37400)*10%)+8250+((0*150))</f>
        <v>2600070</v>
      </c>
      <c r="O108" s="21">
        <f t="shared" si="120"/>
        <v>76230</v>
      </c>
      <c r="P108" s="21">
        <f t="shared" si="121"/>
        <v>131331</v>
      </c>
      <c r="Q108" s="21">
        <f t="shared" si="122"/>
        <v>126000</v>
      </c>
      <c r="R108" s="14">
        <f t="shared" si="123"/>
        <v>2933631</v>
      </c>
      <c r="S108" s="122" t="s">
        <v>94</v>
      </c>
      <c r="T108" s="122" t="s">
        <v>94</v>
      </c>
      <c r="U108" s="122" t="s">
        <v>94</v>
      </c>
      <c r="V108" s="30"/>
      <c r="W108" s="30"/>
    </row>
    <row r="109" spans="1:23" x14ac:dyDescent="0.25">
      <c r="A109" s="26">
        <v>108</v>
      </c>
      <c r="B109" s="26" t="s">
        <v>1474</v>
      </c>
      <c r="C109" s="30" t="s">
        <v>1822</v>
      </c>
      <c r="D109" s="26" t="s">
        <v>29</v>
      </c>
      <c r="E109" s="30" t="s">
        <v>815</v>
      </c>
      <c r="F109" s="30" t="s">
        <v>23</v>
      </c>
      <c r="G109" s="30" t="s">
        <v>29</v>
      </c>
      <c r="H109" s="30" t="s">
        <v>231</v>
      </c>
      <c r="I109" s="30" t="s">
        <v>583</v>
      </c>
      <c r="J109" s="140">
        <v>44510</v>
      </c>
      <c r="K109" s="30">
        <v>6</v>
      </c>
      <c r="L109" s="30">
        <v>68</v>
      </c>
      <c r="M109" s="30">
        <v>73</v>
      </c>
      <c r="N109" s="23">
        <f>((M109*24000)+(M109*24000)*10%)+8250+((0*165))</f>
        <v>1935450</v>
      </c>
      <c r="O109" s="21">
        <f t="shared" si="120"/>
        <v>88330</v>
      </c>
      <c r="P109" s="21">
        <f t="shared" si="121"/>
        <v>151701</v>
      </c>
      <c r="Q109" s="21">
        <f t="shared" si="122"/>
        <v>146000</v>
      </c>
      <c r="R109" s="14">
        <f t="shared" si="123"/>
        <v>2321481</v>
      </c>
      <c r="S109" s="122" t="s">
        <v>94</v>
      </c>
      <c r="T109" s="122" t="s">
        <v>94</v>
      </c>
      <c r="U109" s="122" t="s">
        <v>94</v>
      </c>
      <c r="V109" s="30"/>
      <c r="W109" s="30"/>
    </row>
    <row r="110" spans="1:23" x14ac:dyDescent="0.25">
      <c r="A110" s="26">
        <v>109</v>
      </c>
      <c r="B110" s="26" t="s">
        <v>1474</v>
      </c>
      <c r="C110" s="30" t="s">
        <v>1823</v>
      </c>
      <c r="D110" s="26" t="s">
        <v>21</v>
      </c>
      <c r="E110" s="30" t="s">
        <v>631</v>
      </c>
      <c r="F110" s="30" t="s">
        <v>23</v>
      </c>
      <c r="G110" s="30" t="s">
        <v>21</v>
      </c>
      <c r="H110" s="30" t="s">
        <v>50</v>
      </c>
      <c r="I110" s="30" t="s">
        <v>25</v>
      </c>
      <c r="J110" s="36">
        <v>44511</v>
      </c>
      <c r="K110" s="30">
        <v>1</v>
      </c>
      <c r="L110" s="30">
        <v>35</v>
      </c>
      <c r="M110" s="30">
        <v>35</v>
      </c>
      <c r="N110" s="23">
        <f>((M110*30600)+(M110*30600)*10%)+8250+((M110*0))</f>
        <v>1186350</v>
      </c>
      <c r="O110" s="21">
        <f t="shared" ref="O110" si="124">M110*869</f>
        <v>30415</v>
      </c>
      <c r="P110" s="21">
        <f t="shared" ref="P110" si="125">(M110*1153)+20000</f>
        <v>60355</v>
      </c>
      <c r="Q110" s="21">
        <f>M110*500</f>
        <v>17500</v>
      </c>
      <c r="R110" s="14">
        <f t="shared" ref="R110:R111" si="126">SUM(N110:Q110)</f>
        <v>1294620</v>
      </c>
      <c r="S110" s="122" t="s">
        <v>94</v>
      </c>
      <c r="T110" s="122" t="s">
        <v>94</v>
      </c>
      <c r="U110" s="122" t="s">
        <v>94</v>
      </c>
      <c r="V110" s="30"/>
      <c r="W110" s="30"/>
    </row>
    <row r="111" spans="1:23" x14ac:dyDescent="0.25">
      <c r="A111" s="26">
        <v>110</v>
      </c>
      <c r="B111" s="26" t="s">
        <v>1474</v>
      </c>
      <c r="C111" s="30" t="s">
        <v>1824</v>
      </c>
      <c r="D111" s="26" t="s">
        <v>29</v>
      </c>
      <c r="E111" s="30" t="s">
        <v>631</v>
      </c>
      <c r="F111" s="30" t="s">
        <v>23</v>
      </c>
      <c r="G111" s="30" t="s">
        <v>29</v>
      </c>
      <c r="H111" s="30" t="s">
        <v>79</v>
      </c>
      <c r="I111" s="30" t="s">
        <v>725</v>
      </c>
      <c r="J111" s="140">
        <v>44511</v>
      </c>
      <c r="K111" s="30">
        <v>15</v>
      </c>
      <c r="L111" s="30">
        <v>181</v>
      </c>
      <c r="M111" s="30">
        <v>181</v>
      </c>
      <c r="N111" s="23">
        <f>((M111*15000)+(M111*15000)*10%)+8250+((0*150))</f>
        <v>2994750</v>
      </c>
      <c r="O111" s="21">
        <f t="shared" ref="O111" si="127">M111*1210</f>
        <v>219010</v>
      </c>
      <c r="P111" s="21">
        <f t="shared" ref="P111" si="128">(M111*2037)+3000</f>
        <v>371697</v>
      </c>
      <c r="Q111" s="21">
        <f>M111*500</f>
        <v>90500</v>
      </c>
      <c r="R111" s="14">
        <f t="shared" si="126"/>
        <v>3675957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x14ac:dyDescent="0.25">
      <c r="A112" s="26">
        <v>111</v>
      </c>
      <c r="B112" s="26" t="s">
        <v>1474</v>
      </c>
      <c r="C112" s="30" t="s">
        <v>1825</v>
      </c>
      <c r="D112" s="26" t="s">
        <v>29</v>
      </c>
      <c r="E112" s="30" t="s">
        <v>1503</v>
      </c>
      <c r="F112" s="30" t="s">
        <v>23</v>
      </c>
      <c r="G112" s="30" t="s">
        <v>29</v>
      </c>
      <c r="H112" s="30" t="s">
        <v>112</v>
      </c>
      <c r="I112" s="30" t="s">
        <v>997</v>
      </c>
      <c r="J112" s="140">
        <v>44511</v>
      </c>
      <c r="K112" s="30">
        <v>1</v>
      </c>
      <c r="L112" s="30">
        <v>9</v>
      </c>
      <c r="M112" s="30">
        <v>10</v>
      </c>
      <c r="N112" s="23">
        <f>((M112*41500)+(M112*41500)*10%)+8250+((M112*165))</f>
        <v>466400</v>
      </c>
      <c r="O112" s="21">
        <f t="shared" ref="O112:O114" si="129">M112*1210</f>
        <v>12100</v>
      </c>
      <c r="P112" s="21">
        <f t="shared" ref="P112:P114" si="130">(M112*2037)+3000</f>
        <v>23370</v>
      </c>
      <c r="Q112" s="21">
        <f>M112*2100</f>
        <v>21000</v>
      </c>
      <c r="R112" s="14">
        <f t="shared" ref="R112:R114" si="131">SUM(N112:Q112)</f>
        <v>522870</v>
      </c>
      <c r="S112" s="122" t="s">
        <v>94</v>
      </c>
      <c r="T112" s="122" t="s">
        <v>94</v>
      </c>
      <c r="U112" s="122" t="s">
        <v>94</v>
      </c>
      <c r="V112" s="30"/>
      <c r="W112" s="30"/>
    </row>
    <row r="113" spans="1:23" x14ac:dyDescent="0.25">
      <c r="A113" s="26">
        <v>112</v>
      </c>
      <c r="B113" s="26" t="s">
        <v>1474</v>
      </c>
      <c r="C113" s="30" t="s">
        <v>1826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281</v>
      </c>
      <c r="I113" s="30" t="s">
        <v>998</v>
      </c>
      <c r="J113" s="140">
        <v>44511</v>
      </c>
      <c r="K113" s="30">
        <v>1</v>
      </c>
      <c r="L113" s="30">
        <v>23</v>
      </c>
      <c r="M113" s="30">
        <v>23</v>
      </c>
      <c r="N113" s="23">
        <f>((M113*14000)+(M113*14000)*10%)+8250+((0*150))</f>
        <v>362450</v>
      </c>
      <c r="O113" s="21">
        <f t="shared" si="129"/>
        <v>27830</v>
      </c>
      <c r="P113" s="21">
        <f t="shared" si="130"/>
        <v>49851</v>
      </c>
      <c r="Q113" s="21">
        <f t="shared" ref="Q113" si="132">M113*2000</f>
        <v>46000</v>
      </c>
      <c r="R113" s="14">
        <f t="shared" si="131"/>
        <v>486131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1474</v>
      </c>
      <c r="C114" s="30" t="s">
        <v>1827</v>
      </c>
      <c r="D114" s="26" t="s">
        <v>29</v>
      </c>
      <c r="E114" s="30" t="s">
        <v>631</v>
      </c>
      <c r="F114" s="30" t="s">
        <v>23</v>
      </c>
      <c r="G114" s="30" t="s">
        <v>29</v>
      </c>
      <c r="H114" s="30" t="s">
        <v>79</v>
      </c>
      <c r="I114" s="30" t="s">
        <v>725</v>
      </c>
      <c r="J114" s="140">
        <v>44511</v>
      </c>
      <c r="K114" s="30">
        <v>12</v>
      </c>
      <c r="L114" s="30">
        <v>119</v>
      </c>
      <c r="M114" s="30">
        <v>119</v>
      </c>
      <c r="N114" s="23">
        <f>((M114*15000)+(M114*15000)*10%)+8250+((0*150))</f>
        <v>1971750</v>
      </c>
      <c r="O114" s="21">
        <f t="shared" si="129"/>
        <v>143990</v>
      </c>
      <c r="P114" s="21">
        <f t="shared" si="130"/>
        <v>245403</v>
      </c>
      <c r="Q114" s="21">
        <f>M114*500</f>
        <v>59500</v>
      </c>
      <c r="R114" s="14">
        <f t="shared" si="131"/>
        <v>2420643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1828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69</v>
      </c>
      <c r="I115" s="30" t="s">
        <v>488</v>
      </c>
      <c r="J115" s="140">
        <v>44511</v>
      </c>
      <c r="K115" s="30">
        <v>3</v>
      </c>
      <c r="L115" s="30">
        <v>15</v>
      </c>
      <c r="M115" s="30">
        <v>15</v>
      </c>
      <c r="N115" s="23">
        <f>((M115*11000)+(M115*11000)*10%)+8250+((0*165))</f>
        <v>189750</v>
      </c>
      <c r="O115" s="21">
        <f t="shared" ref="O115" si="133">M115*1210</f>
        <v>18150</v>
      </c>
      <c r="P115" s="21">
        <f t="shared" ref="P115" si="134">(M115*2037)+3000</f>
        <v>33555</v>
      </c>
      <c r="Q115" s="21">
        <f t="shared" ref="Q115" si="135">M115*2000</f>
        <v>30000</v>
      </c>
      <c r="R115" s="14">
        <f t="shared" ref="R115" si="136">SUM(N115:Q115)</f>
        <v>271455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1829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210</v>
      </c>
      <c r="I116" s="30" t="s">
        <v>1002</v>
      </c>
      <c r="J116" s="140">
        <v>44511</v>
      </c>
      <c r="K116" s="30">
        <v>5</v>
      </c>
      <c r="L116" s="30">
        <v>44</v>
      </c>
      <c r="M116" s="30">
        <v>44</v>
      </c>
      <c r="N116" s="23">
        <f>((M116*8500)+(M116*8500)*10%)+8250+((0*150))</f>
        <v>419650</v>
      </c>
      <c r="O116" s="21">
        <f t="shared" ref="O116:O117" si="137">M116*1210</f>
        <v>53240</v>
      </c>
      <c r="P116" s="21">
        <f t="shared" ref="P116:P117" si="138">(M116*2037)+3000</f>
        <v>92628</v>
      </c>
      <c r="Q116" s="21">
        <f t="shared" ref="Q116:Q117" si="139">M116*2000</f>
        <v>88000</v>
      </c>
      <c r="R116" s="14">
        <f t="shared" ref="R116:R117" si="140">SUM(N116:Q116)</f>
        <v>653518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1830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241</v>
      </c>
      <c r="I117" s="30" t="s">
        <v>102</v>
      </c>
      <c r="J117" s="140">
        <v>44511</v>
      </c>
      <c r="K117" s="30">
        <v>5</v>
      </c>
      <c r="L117" s="30">
        <v>87</v>
      </c>
      <c r="M117" s="30">
        <v>87</v>
      </c>
      <c r="N117" s="23">
        <f>((M117*27500)+(M117*27500)*10%)+8250+((M117*165))</f>
        <v>2654355</v>
      </c>
      <c r="O117" s="21">
        <f t="shared" si="137"/>
        <v>105270</v>
      </c>
      <c r="P117" s="21">
        <f t="shared" si="138"/>
        <v>180219</v>
      </c>
      <c r="Q117" s="21">
        <f t="shared" si="139"/>
        <v>174000</v>
      </c>
      <c r="R117" s="14">
        <f t="shared" si="140"/>
        <v>3113844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1831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50</v>
      </c>
      <c r="I118" s="30" t="s">
        <v>58</v>
      </c>
      <c r="J118" s="140">
        <v>44511</v>
      </c>
      <c r="K118" s="30">
        <v>2</v>
      </c>
      <c r="L118" s="30">
        <v>6</v>
      </c>
      <c r="M118" s="30">
        <v>10</v>
      </c>
      <c r="N118" s="23">
        <f>((M118*31000)+(M118*31000)*10%)+8250+((0*150))</f>
        <v>349250</v>
      </c>
      <c r="O118" s="21">
        <f t="shared" ref="O118:O120" si="141">M118*1210</f>
        <v>12100</v>
      </c>
      <c r="P118" s="21">
        <f t="shared" ref="P118:P120" si="142">(M118*2037)+3000</f>
        <v>23370</v>
      </c>
      <c r="Q118" s="21">
        <f t="shared" ref="Q118:Q120" si="143">M118*2000</f>
        <v>20000</v>
      </c>
      <c r="R118" s="14">
        <f t="shared" ref="R118:R120" si="144">SUM(N118:Q118)</f>
        <v>404720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x14ac:dyDescent="0.25">
      <c r="A119" s="26">
        <v>118</v>
      </c>
      <c r="B119" s="26" t="s">
        <v>1475</v>
      </c>
      <c r="C119" s="30" t="s">
        <v>1832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184</v>
      </c>
      <c r="I119" s="30" t="s">
        <v>256</v>
      </c>
      <c r="J119" s="140">
        <v>44511</v>
      </c>
      <c r="K119" s="30">
        <v>12</v>
      </c>
      <c r="L119" s="30">
        <v>153</v>
      </c>
      <c r="M119" s="30">
        <v>153</v>
      </c>
      <c r="N119" s="23">
        <f>((M119*14000)+(M119*14000)*10%)+8250+((0*150))</f>
        <v>2364450</v>
      </c>
      <c r="O119" s="21">
        <f t="shared" si="141"/>
        <v>185130</v>
      </c>
      <c r="P119" s="21">
        <f t="shared" si="142"/>
        <v>314661</v>
      </c>
      <c r="Q119" s="21">
        <f t="shared" si="143"/>
        <v>306000</v>
      </c>
      <c r="R119" s="14">
        <f t="shared" si="144"/>
        <v>3170241</v>
      </c>
      <c r="S119" s="122" t="s">
        <v>94</v>
      </c>
      <c r="T119" s="122" t="s">
        <v>94</v>
      </c>
      <c r="U119" s="122" t="s">
        <v>94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1833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60</v>
      </c>
      <c r="I120" s="30" t="s">
        <v>816</v>
      </c>
      <c r="J120" s="140">
        <v>44511</v>
      </c>
      <c r="K120" s="30">
        <v>7</v>
      </c>
      <c r="L120" s="30">
        <v>44</v>
      </c>
      <c r="M120" s="30">
        <v>48</v>
      </c>
      <c r="N120" s="23">
        <f>((M120*14500)+(M120*14500)*10%)+8250+((0*150))</f>
        <v>773850</v>
      </c>
      <c r="O120" s="21">
        <f t="shared" si="141"/>
        <v>58080</v>
      </c>
      <c r="P120" s="21">
        <f t="shared" si="142"/>
        <v>100776</v>
      </c>
      <c r="Q120" s="21">
        <f t="shared" si="143"/>
        <v>96000</v>
      </c>
      <c r="R120" s="14">
        <f t="shared" si="144"/>
        <v>1028706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1834</v>
      </c>
      <c r="D121" s="26" t="s">
        <v>21</v>
      </c>
      <c r="E121" s="30" t="s">
        <v>1837</v>
      </c>
      <c r="F121" s="30" t="s">
        <v>23</v>
      </c>
      <c r="G121" s="30" t="s">
        <v>21</v>
      </c>
      <c r="H121" s="30" t="s">
        <v>24</v>
      </c>
      <c r="I121" s="30" t="s">
        <v>25</v>
      </c>
      <c r="J121" s="36">
        <v>44512</v>
      </c>
      <c r="K121" s="30">
        <v>1</v>
      </c>
      <c r="L121" s="30">
        <v>10</v>
      </c>
      <c r="M121" s="30">
        <v>10</v>
      </c>
      <c r="N121" s="23">
        <f>((M121*32550)+(M121*32550)*10%)+8250+((M121*165))</f>
        <v>367950</v>
      </c>
      <c r="O121" s="21">
        <f t="shared" ref="O121:O122" si="145">M121*869</f>
        <v>8690</v>
      </c>
      <c r="P121" s="21">
        <f t="shared" ref="P121:P122" si="146">(M121*1153)+20000</f>
        <v>31530</v>
      </c>
      <c r="Q121" s="21">
        <f t="shared" ref="Q121" si="147">M121*1100</f>
        <v>11000</v>
      </c>
      <c r="R121" s="14">
        <f t="shared" ref="R121:R122" si="148">SUM(N121:Q121)</f>
        <v>419170</v>
      </c>
      <c r="S121" s="122">
        <v>419170</v>
      </c>
      <c r="T121" s="130" t="s">
        <v>1814</v>
      </c>
      <c r="U121" s="122" t="s">
        <v>27</v>
      </c>
      <c r="V121" s="30"/>
      <c r="W121" s="30"/>
    </row>
    <row r="122" spans="1:23" x14ac:dyDescent="0.25">
      <c r="A122" s="26">
        <v>121</v>
      </c>
      <c r="B122" s="26" t="s">
        <v>1474</v>
      </c>
      <c r="C122" s="30" t="s">
        <v>1835</v>
      </c>
      <c r="D122" s="26" t="s">
        <v>21</v>
      </c>
      <c r="E122" s="30" t="s">
        <v>631</v>
      </c>
      <c r="F122" s="30" t="s">
        <v>23</v>
      </c>
      <c r="G122" s="30" t="s">
        <v>21</v>
      </c>
      <c r="H122" s="30" t="s">
        <v>50</v>
      </c>
      <c r="I122" s="30" t="s">
        <v>25</v>
      </c>
      <c r="J122" s="36">
        <v>44512</v>
      </c>
      <c r="K122" s="30">
        <v>1</v>
      </c>
      <c r="L122" s="30">
        <v>30</v>
      </c>
      <c r="M122" s="30">
        <v>30</v>
      </c>
      <c r="N122" s="23">
        <f>((M122*30600)+(M122*30600)*10%)+8250+((M122*0))</f>
        <v>1018050</v>
      </c>
      <c r="O122" s="21">
        <f t="shared" si="145"/>
        <v>26070</v>
      </c>
      <c r="P122" s="21">
        <f t="shared" si="146"/>
        <v>54590</v>
      </c>
      <c r="Q122" s="21">
        <f>M122*500</f>
        <v>15000</v>
      </c>
      <c r="R122" s="14">
        <f t="shared" si="148"/>
        <v>1113710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1474</v>
      </c>
      <c r="C123" s="30" t="s">
        <v>1836</v>
      </c>
      <c r="D123" s="26" t="s">
        <v>21</v>
      </c>
      <c r="E123" s="30" t="s">
        <v>1838</v>
      </c>
      <c r="F123" s="30" t="s">
        <v>23</v>
      </c>
      <c r="G123" s="30" t="s">
        <v>21</v>
      </c>
      <c r="H123" s="30" t="s">
        <v>241</v>
      </c>
      <c r="I123" s="30" t="s">
        <v>560</v>
      </c>
      <c r="J123" s="36">
        <v>44512</v>
      </c>
      <c r="K123" s="30">
        <v>3</v>
      </c>
      <c r="L123" s="30">
        <v>44</v>
      </c>
      <c r="M123" s="30">
        <v>44</v>
      </c>
      <c r="N123" s="23">
        <f>((M123*27500)+(M123*27500)*10%)+8250+((M123*165))</f>
        <v>1346510</v>
      </c>
      <c r="O123" s="21">
        <f t="shared" ref="O123" si="149">M123*869</f>
        <v>38236</v>
      </c>
      <c r="P123" s="21">
        <f t="shared" ref="P123" si="150">(M123*1153)+20000</f>
        <v>70732</v>
      </c>
      <c r="Q123" s="21">
        <f t="shared" ref="Q123" si="151">M123*1100</f>
        <v>48400</v>
      </c>
      <c r="R123" s="14">
        <f t="shared" ref="R123:R125" si="152">SUM(N123:Q123)</f>
        <v>1503878</v>
      </c>
      <c r="S123" s="122">
        <v>1503878</v>
      </c>
      <c r="T123" s="130" t="s">
        <v>1814</v>
      </c>
      <c r="U123" s="122" t="s">
        <v>27</v>
      </c>
      <c r="V123" s="30"/>
      <c r="W123" s="30"/>
    </row>
    <row r="124" spans="1:23" x14ac:dyDescent="0.25">
      <c r="A124" s="26">
        <v>123</v>
      </c>
      <c r="B124" s="26" t="s">
        <v>1475</v>
      </c>
      <c r="C124" s="30" t="s">
        <v>1839</v>
      </c>
      <c r="D124" s="26" t="s">
        <v>29</v>
      </c>
      <c r="E124" s="30" t="s">
        <v>1503</v>
      </c>
      <c r="F124" s="30" t="s">
        <v>23</v>
      </c>
      <c r="G124" s="30" t="s">
        <v>29</v>
      </c>
      <c r="H124" s="30" t="s">
        <v>60</v>
      </c>
      <c r="I124" s="30" t="s">
        <v>816</v>
      </c>
      <c r="J124" s="140">
        <v>44512</v>
      </c>
      <c r="K124" s="30">
        <v>2</v>
      </c>
      <c r="L124" s="30">
        <v>36</v>
      </c>
      <c r="M124" s="30">
        <v>36</v>
      </c>
      <c r="N124" s="23">
        <f>((M124*14500)+(M124*14500)*10%)+8250+((0*165))</f>
        <v>582450</v>
      </c>
      <c r="O124" s="21">
        <f t="shared" ref="O124:O125" si="153">M124*1210</f>
        <v>43560</v>
      </c>
      <c r="P124" s="21">
        <f t="shared" ref="P124:P125" si="154">(M124*2037)+3000</f>
        <v>76332</v>
      </c>
      <c r="Q124" s="21">
        <f>M124*2100</f>
        <v>75600</v>
      </c>
      <c r="R124" s="14">
        <f t="shared" si="152"/>
        <v>777942</v>
      </c>
      <c r="S124" s="122" t="s">
        <v>94</v>
      </c>
      <c r="T124" s="122" t="s">
        <v>94</v>
      </c>
      <c r="U124" s="122" t="s">
        <v>94</v>
      </c>
      <c r="V124" s="30"/>
      <c r="W124" s="30"/>
    </row>
    <row r="125" spans="1:23" x14ac:dyDescent="0.25">
      <c r="A125" s="26">
        <v>124</v>
      </c>
      <c r="B125" s="26" t="s">
        <v>1475</v>
      </c>
      <c r="C125" s="30" t="s">
        <v>1840</v>
      </c>
      <c r="D125" s="26" t="s">
        <v>29</v>
      </c>
      <c r="E125" s="30" t="s">
        <v>631</v>
      </c>
      <c r="F125" s="30" t="s">
        <v>23</v>
      </c>
      <c r="G125" s="30" t="s">
        <v>29</v>
      </c>
      <c r="H125" s="30" t="s">
        <v>79</v>
      </c>
      <c r="I125" s="30" t="s">
        <v>486</v>
      </c>
      <c r="J125" s="140">
        <v>44512</v>
      </c>
      <c r="K125" s="30">
        <v>1</v>
      </c>
      <c r="L125" s="30">
        <v>1</v>
      </c>
      <c r="M125" s="30">
        <v>10</v>
      </c>
      <c r="N125" s="23">
        <f>((M125*15000)+(M125*15000)*10%)+8250+((0*150))</f>
        <v>173250</v>
      </c>
      <c r="O125" s="21">
        <f t="shared" si="153"/>
        <v>12100</v>
      </c>
      <c r="P125" s="21">
        <f t="shared" si="154"/>
        <v>23370</v>
      </c>
      <c r="Q125" s="21">
        <f>M125*500</f>
        <v>5000</v>
      </c>
      <c r="R125" s="14">
        <f t="shared" si="152"/>
        <v>213720</v>
      </c>
      <c r="S125" s="122" t="s">
        <v>94</v>
      </c>
      <c r="T125" s="122" t="s">
        <v>94</v>
      </c>
      <c r="U125" s="122" t="s">
        <v>94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1841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50</v>
      </c>
      <c r="I126" s="30" t="s">
        <v>58</v>
      </c>
      <c r="J126" s="140">
        <v>44512</v>
      </c>
      <c r="K126" s="30">
        <v>5</v>
      </c>
      <c r="L126" s="30">
        <v>64</v>
      </c>
      <c r="M126" s="30">
        <v>97</v>
      </c>
      <c r="N126" s="23">
        <f>((M126*31000)+(M126*31000)*10%)+8250+((0*150))</f>
        <v>3315950</v>
      </c>
      <c r="O126" s="21">
        <f t="shared" ref="O126:O128" si="155">M126*1210</f>
        <v>117370</v>
      </c>
      <c r="P126" s="21">
        <f t="shared" ref="P126:P128" si="156">(M126*2037)+3000</f>
        <v>200589</v>
      </c>
      <c r="Q126" s="21">
        <f t="shared" ref="Q126:Q128" si="157">M126*2000</f>
        <v>194000</v>
      </c>
      <c r="R126" s="14">
        <f t="shared" ref="R126:R128" si="158">SUM(N126:Q126)</f>
        <v>3827909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1842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1197</v>
      </c>
      <c r="I127" s="30" t="s">
        <v>58</v>
      </c>
      <c r="J127" s="140">
        <v>44512</v>
      </c>
      <c r="K127" s="30">
        <v>1</v>
      </c>
      <c r="L127" s="30">
        <v>1</v>
      </c>
      <c r="M127" s="30">
        <v>10</v>
      </c>
      <c r="N127" s="23">
        <f>((M127*46400)+(M127*46400)*10%)+8250+((0*150))</f>
        <v>518650</v>
      </c>
      <c r="O127" s="21">
        <f t="shared" si="155"/>
        <v>12100</v>
      </c>
      <c r="P127" s="21">
        <f t="shared" si="156"/>
        <v>23370</v>
      </c>
      <c r="Q127" s="21">
        <f t="shared" si="157"/>
        <v>20000</v>
      </c>
      <c r="R127" s="14">
        <f t="shared" si="158"/>
        <v>574120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1843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713</v>
      </c>
      <c r="I128" s="30" t="s">
        <v>1445</v>
      </c>
      <c r="J128" s="140">
        <v>44512</v>
      </c>
      <c r="K128" s="30">
        <v>5</v>
      </c>
      <c r="L128" s="30">
        <v>45</v>
      </c>
      <c r="M128" s="30">
        <v>76</v>
      </c>
      <c r="N128" s="23">
        <f>((M128*14000)+(M128*14000)*10%)+8250+((0*150))</f>
        <v>1178650</v>
      </c>
      <c r="O128" s="21">
        <f t="shared" si="155"/>
        <v>91960</v>
      </c>
      <c r="P128" s="21">
        <f t="shared" si="156"/>
        <v>157812</v>
      </c>
      <c r="Q128" s="21">
        <f t="shared" si="157"/>
        <v>152000</v>
      </c>
      <c r="R128" s="14">
        <f t="shared" si="158"/>
        <v>1580422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x14ac:dyDescent="0.25">
      <c r="A129" s="26">
        <v>128</v>
      </c>
      <c r="B129" s="26" t="s">
        <v>1474</v>
      </c>
      <c r="C129" s="30" t="s">
        <v>1844</v>
      </c>
      <c r="D129" s="26" t="s">
        <v>29</v>
      </c>
      <c r="E129" s="30" t="s">
        <v>1503</v>
      </c>
      <c r="F129" s="30" t="s">
        <v>23</v>
      </c>
      <c r="G129" s="30" t="s">
        <v>29</v>
      </c>
      <c r="H129" s="30" t="s">
        <v>494</v>
      </c>
      <c r="I129" s="30" t="s">
        <v>1548</v>
      </c>
      <c r="J129" s="140">
        <v>44512</v>
      </c>
      <c r="K129" s="30">
        <v>1</v>
      </c>
      <c r="L129" s="30">
        <v>15</v>
      </c>
      <c r="M129" s="30">
        <v>15</v>
      </c>
      <c r="N129" s="23">
        <f>((M129*53500)+(M129*53500)*10%)+8250+((M129*0))</f>
        <v>891000</v>
      </c>
      <c r="O129" s="21">
        <f t="shared" ref="O129:O130" si="159">M129*1210</f>
        <v>18150</v>
      </c>
      <c r="P129" s="21">
        <f t="shared" ref="P129:P130" si="160">(M129*2037)+3000</f>
        <v>33555</v>
      </c>
      <c r="Q129" s="21">
        <f>M129*2100</f>
        <v>31500</v>
      </c>
      <c r="R129" s="14">
        <f t="shared" ref="R129:R130" si="161">SUM(N129:Q129)</f>
        <v>974205</v>
      </c>
      <c r="S129" s="122" t="s">
        <v>94</v>
      </c>
      <c r="T129" s="122" t="s">
        <v>94</v>
      </c>
      <c r="U129" s="122" t="s">
        <v>94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1845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281</v>
      </c>
      <c r="I130" s="30" t="s">
        <v>998</v>
      </c>
      <c r="J130" s="140">
        <v>44512</v>
      </c>
      <c r="K130" s="30">
        <v>4</v>
      </c>
      <c r="L130" s="30">
        <v>57</v>
      </c>
      <c r="M130" s="30">
        <v>57</v>
      </c>
      <c r="N130" s="23">
        <f>((M130*14000)+(M130*14000)*10%)+8250+((0*150))</f>
        <v>886050</v>
      </c>
      <c r="O130" s="21">
        <f t="shared" si="159"/>
        <v>68970</v>
      </c>
      <c r="P130" s="21">
        <f t="shared" si="160"/>
        <v>119109</v>
      </c>
      <c r="Q130" s="21">
        <f t="shared" ref="Q130" si="162">M130*2000</f>
        <v>114000</v>
      </c>
      <c r="R130" s="14">
        <f t="shared" si="161"/>
        <v>1188129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x14ac:dyDescent="0.25">
      <c r="A131" s="26">
        <v>130</v>
      </c>
      <c r="B131" s="26" t="s">
        <v>1474</v>
      </c>
      <c r="C131" s="30" t="s">
        <v>1846</v>
      </c>
      <c r="D131" s="26" t="s">
        <v>29</v>
      </c>
      <c r="E131" s="30" t="s">
        <v>1503</v>
      </c>
      <c r="F131" s="30" t="s">
        <v>23</v>
      </c>
      <c r="G131" s="30" t="s">
        <v>29</v>
      </c>
      <c r="H131" s="30" t="s">
        <v>713</v>
      </c>
      <c r="I131" s="30" t="s">
        <v>714</v>
      </c>
      <c r="J131" s="140">
        <v>44512</v>
      </c>
      <c r="K131" s="30">
        <v>1</v>
      </c>
      <c r="L131" s="30">
        <v>18</v>
      </c>
      <c r="M131" s="30">
        <v>18</v>
      </c>
      <c r="N131" s="23">
        <f>((M131*14000)+(M131*14000)*10%)+8250+((0*150))</f>
        <v>285450</v>
      </c>
      <c r="O131" s="21">
        <f t="shared" ref="O131" si="163">M131*1210</f>
        <v>21780</v>
      </c>
      <c r="P131" s="21">
        <f t="shared" ref="P131" si="164">(M131*2037)+3000</f>
        <v>39666</v>
      </c>
      <c r="Q131" s="21">
        <f>M131*2100</f>
        <v>37800</v>
      </c>
      <c r="R131" s="14">
        <f t="shared" ref="R131" si="165">SUM(N131:Q131)</f>
        <v>384696</v>
      </c>
      <c r="S131" s="122" t="s">
        <v>94</v>
      </c>
      <c r="T131" s="122" t="s">
        <v>94</v>
      </c>
      <c r="U131" s="122" t="s">
        <v>94</v>
      </c>
      <c r="V131" s="30"/>
      <c r="W131" s="30"/>
    </row>
    <row r="132" spans="1:23" x14ac:dyDescent="0.25">
      <c r="A132" s="26">
        <v>131</v>
      </c>
      <c r="B132" s="26" t="s">
        <v>1474</v>
      </c>
      <c r="C132" s="30" t="s">
        <v>1847</v>
      </c>
      <c r="D132" s="26" t="s">
        <v>29</v>
      </c>
      <c r="E132" s="30" t="s">
        <v>1503</v>
      </c>
      <c r="F132" s="30" t="s">
        <v>23</v>
      </c>
      <c r="G132" s="30" t="s">
        <v>29</v>
      </c>
      <c r="H132" s="30" t="s">
        <v>109</v>
      </c>
      <c r="I132" s="30" t="s">
        <v>1373</v>
      </c>
      <c r="J132" s="140">
        <v>44512</v>
      </c>
      <c r="K132" s="30">
        <v>1</v>
      </c>
      <c r="L132" s="30">
        <v>28</v>
      </c>
      <c r="M132" s="30">
        <v>28</v>
      </c>
      <c r="N132" s="23">
        <f>((M132*37400)+(M132*37400)*10%)+8250+((0*150))</f>
        <v>1160170</v>
      </c>
      <c r="O132" s="21">
        <f t="shared" ref="O132:O133" si="166">M132*1210</f>
        <v>33880</v>
      </c>
      <c r="P132" s="21">
        <f t="shared" ref="P132:P133" si="167">(M132*2037)+3000</f>
        <v>60036</v>
      </c>
      <c r="Q132" s="21">
        <f>M132*2100</f>
        <v>58800</v>
      </c>
      <c r="R132" s="14">
        <f t="shared" ref="R132:R133" si="168">SUM(N132:Q132)</f>
        <v>1312886</v>
      </c>
      <c r="S132" s="122" t="s">
        <v>94</v>
      </c>
      <c r="T132" s="122" t="s">
        <v>94</v>
      </c>
      <c r="U132" s="122" t="s">
        <v>94</v>
      </c>
      <c r="V132" s="30"/>
      <c r="W132" s="30"/>
    </row>
    <row r="133" spans="1:23" x14ac:dyDescent="0.25">
      <c r="A133" s="26">
        <v>132</v>
      </c>
      <c r="B133" s="26" t="s">
        <v>1474</v>
      </c>
      <c r="C133" s="30" t="s">
        <v>1848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54</v>
      </c>
      <c r="I133" s="30" t="s">
        <v>1548</v>
      </c>
      <c r="J133" s="140">
        <v>44512</v>
      </c>
      <c r="K133" s="30">
        <v>1</v>
      </c>
      <c r="L133" s="30">
        <v>15</v>
      </c>
      <c r="M133" s="30">
        <v>15</v>
      </c>
      <c r="N133" s="23">
        <f>((M133*58500)+(M133*58500)*10%)+8250+((0*150))</f>
        <v>973500</v>
      </c>
      <c r="O133" s="21">
        <f t="shared" si="166"/>
        <v>18150</v>
      </c>
      <c r="P133" s="21">
        <f t="shared" si="167"/>
        <v>33555</v>
      </c>
      <c r="Q133" s="21">
        <f t="shared" ref="Q133" si="169">M133*500</f>
        <v>7500</v>
      </c>
      <c r="R133" s="14">
        <f t="shared" si="168"/>
        <v>1032705</v>
      </c>
      <c r="S133" s="122" t="s">
        <v>94</v>
      </c>
      <c r="T133" s="122" t="s">
        <v>94</v>
      </c>
      <c r="U133" s="122" t="s">
        <v>94</v>
      </c>
      <c r="V133" s="30"/>
      <c r="W133" s="30"/>
    </row>
    <row r="134" spans="1:23" x14ac:dyDescent="0.25">
      <c r="A134" s="26">
        <v>133</v>
      </c>
      <c r="B134" s="26" t="s">
        <v>1474</v>
      </c>
      <c r="C134" s="30" t="s">
        <v>1849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166</v>
      </c>
      <c r="I134" s="30" t="s">
        <v>1859</v>
      </c>
      <c r="J134" s="140">
        <v>44513</v>
      </c>
      <c r="K134" s="30">
        <v>4</v>
      </c>
      <c r="L134" s="30">
        <v>50</v>
      </c>
      <c r="M134" s="30">
        <v>50</v>
      </c>
      <c r="N134" s="23">
        <f>((M134*9000)+(M134*9000)*10%)+8250+((0*150))</f>
        <v>503250</v>
      </c>
      <c r="O134" s="21">
        <f t="shared" ref="O134:O135" si="170">M134*1210</f>
        <v>60500</v>
      </c>
      <c r="P134" s="21">
        <f t="shared" ref="P134:P135" si="171">(M134*2037)+3000</f>
        <v>104850</v>
      </c>
      <c r="Q134" s="21">
        <f t="shared" ref="Q134:Q135" si="172">M134*500</f>
        <v>25000</v>
      </c>
      <c r="R134" s="14">
        <f t="shared" ref="R134:R135" si="173">SUM(N134:Q134)</f>
        <v>693600</v>
      </c>
      <c r="S134" s="122" t="s">
        <v>94</v>
      </c>
      <c r="T134" s="122" t="s">
        <v>94</v>
      </c>
      <c r="U134" s="122" t="s">
        <v>94</v>
      </c>
      <c r="V134" s="30"/>
      <c r="W134" s="30"/>
    </row>
    <row r="135" spans="1:23" x14ac:dyDescent="0.25">
      <c r="A135" s="26">
        <v>134</v>
      </c>
      <c r="B135" s="26" t="s">
        <v>1474</v>
      </c>
      <c r="C135" s="30" t="s">
        <v>1850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184</v>
      </c>
      <c r="I135" s="30" t="s">
        <v>185</v>
      </c>
      <c r="J135" s="140">
        <v>44513</v>
      </c>
      <c r="K135" s="30">
        <v>4</v>
      </c>
      <c r="L135" s="30">
        <v>61</v>
      </c>
      <c r="M135" s="30">
        <v>61</v>
      </c>
      <c r="N135" s="23">
        <f>((M135*14000)+(M135*14000)*10%)+8250+((0*150))</f>
        <v>947650</v>
      </c>
      <c r="O135" s="21">
        <f t="shared" si="170"/>
        <v>73810</v>
      </c>
      <c r="P135" s="21">
        <f t="shared" si="171"/>
        <v>127257</v>
      </c>
      <c r="Q135" s="21">
        <f t="shared" si="172"/>
        <v>30500</v>
      </c>
      <c r="R135" s="14">
        <f t="shared" si="173"/>
        <v>1179217</v>
      </c>
      <c r="S135" s="122" t="s">
        <v>94</v>
      </c>
      <c r="T135" s="122" t="s">
        <v>94</v>
      </c>
      <c r="U135" s="122" t="s">
        <v>94</v>
      </c>
      <c r="V135" s="30"/>
      <c r="W135" s="30"/>
    </row>
    <row r="136" spans="1:23" x14ac:dyDescent="0.25">
      <c r="A136" s="26">
        <v>135</v>
      </c>
      <c r="B136" s="26" t="s">
        <v>1474</v>
      </c>
      <c r="C136" s="30" t="s">
        <v>1851</v>
      </c>
      <c r="D136" s="26" t="s">
        <v>29</v>
      </c>
      <c r="E136" s="30" t="s">
        <v>815</v>
      </c>
      <c r="F136" s="30" t="s">
        <v>23</v>
      </c>
      <c r="G136" s="30" t="s">
        <v>29</v>
      </c>
      <c r="H136" s="30" t="s">
        <v>1197</v>
      </c>
      <c r="I136" s="30" t="s">
        <v>128</v>
      </c>
      <c r="J136" s="140">
        <v>44513</v>
      </c>
      <c r="K136" s="30">
        <v>6</v>
      </c>
      <c r="L136" s="30">
        <v>96</v>
      </c>
      <c r="M136" s="30">
        <v>96</v>
      </c>
      <c r="N136" s="23">
        <f>((M136*46400)+(M136*46400)*10%)+8250+((0*150))</f>
        <v>4908090</v>
      </c>
      <c r="O136" s="21">
        <f t="shared" ref="O136" si="174">M136*1210</f>
        <v>116160</v>
      </c>
      <c r="P136" s="21">
        <f t="shared" ref="P136" si="175">(M136*2037)+3000</f>
        <v>198552</v>
      </c>
      <c r="Q136" s="21">
        <f t="shared" ref="Q136" si="176">M136*2000</f>
        <v>192000</v>
      </c>
      <c r="R136" s="14">
        <f t="shared" ref="R136" si="177">SUM(N136:Q136)</f>
        <v>5414802</v>
      </c>
      <c r="S136" s="122" t="s">
        <v>94</v>
      </c>
      <c r="T136" s="122" t="s">
        <v>94</v>
      </c>
      <c r="U136" s="122" t="s">
        <v>94</v>
      </c>
      <c r="V136" s="30"/>
      <c r="W136" s="30"/>
    </row>
    <row r="137" spans="1:23" x14ac:dyDescent="0.25">
      <c r="A137" s="26">
        <v>136</v>
      </c>
      <c r="B137" s="26" t="s">
        <v>1474</v>
      </c>
      <c r="C137" s="30" t="s">
        <v>1852</v>
      </c>
      <c r="D137" s="26" t="s">
        <v>29</v>
      </c>
      <c r="E137" s="30" t="s">
        <v>1503</v>
      </c>
      <c r="F137" s="30" t="s">
        <v>23</v>
      </c>
      <c r="G137" s="30" t="s">
        <v>29</v>
      </c>
      <c r="H137" s="30" t="s">
        <v>171</v>
      </c>
      <c r="I137" s="30" t="s">
        <v>246</v>
      </c>
      <c r="J137" s="140">
        <v>44513</v>
      </c>
      <c r="K137" s="30">
        <v>13</v>
      </c>
      <c r="L137" s="30">
        <v>344</v>
      </c>
      <c r="M137" s="30">
        <v>344</v>
      </c>
      <c r="N137" s="23">
        <f>((M137*12000)+(M137*12000)*10%)+8250+((0*150))</f>
        <v>4549050</v>
      </c>
      <c r="O137" s="21">
        <f t="shared" ref="O137:O138" si="178">M137*1210</f>
        <v>416240</v>
      </c>
      <c r="P137" s="21">
        <f t="shared" ref="P137:P138" si="179">(M137*2037)+3000</f>
        <v>703728</v>
      </c>
      <c r="Q137" s="21">
        <f>M137*2100</f>
        <v>722400</v>
      </c>
      <c r="R137" s="14">
        <f t="shared" ref="R137:R138" si="180">SUM(N137:Q137)</f>
        <v>6391418</v>
      </c>
      <c r="S137" s="122" t="s">
        <v>94</v>
      </c>
      <c r="T137" s="122" t="s">
        <v>94</v>
      </c>
      <c r="U137" s="122" t="s">
        <v>94</v>
      </c>
      <c r="V137" s="30"/>
      <c r="W137" s="30"/>
    </row>
    <row r="138" spans="1:23" x14ac:dyDescent="0.25">
      <c r="A138" s="26">
        <v>137</v>
      </c>
      <c r="B138" s="26" t="s">
        <v>1474</v>
      </c>
      <c r="C138" s="30" t="s">
        <v>1853</v>
      </c>
      <c r="D138" s="26" t="s">
        <v>29</v>
      </c>
      <c r="E138" s="30" t="s">
        <v>631</v>
      </c>
      <c r="F138" s="30" t="s">
        <v>23</v>
      </c>
      <c r="G138" s="30" t="s">
        <v>29</v>
      </c>
      <c r="H138" s="30" t="s">
        <v>171</v>
      </c>
      <c r="I138" s="30" t="s">
        <v>246</v>
      </c>
      <c r="J138" s="140">
        <v>44513</v>
      </c>
      <c r="K138" s="30">
        <v>6</v>
      </c>
      <c r="L138" s="30">
        <v>103</v>
      </c>
      <c r="M138" s="30">
        <v>103</v>
      </c>
      <c r="N138" s="23">
        <f>((M138*12000)+(M138*12000)*10%)+8250+((0*150))</f>
        <v>1367850</v>
      </c>
      <c r="O138" s="21">
        <f t="shared" si="178"/>
        <v>124630</v>
      </c>
      <c r="P138" s="21">
        <f t="shared" si="179"/>
        <v>212811</v>
      </c>
      <c r="Q138" s="21">
        <f t="shared" ref="Q138" si="181">M138*500</f>
        <v>51500</v>
      </c>
      <c r="R138" s="14">
        <f t="shared" si="180"/>
        <v>1756791</v>
      </c>
      <c r="S138" s="122" t="s">
        <v>94</v>
      </c>
      <c r="T138" s="122" t="s">
        <v>94</v>
      </c>
      <c r="U138" s="122" t="s">
        <v>94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1854</v>
      </c>
      <c r="D139" s="26" t="s">
        <v>29</v>
      </c>
      <c r="E139" s="30" t="s">
        <v>1503</v>
      </c>
      <c r="F139" s="30" t="s">
        <v>23</v>
      </c>
      <c r="G139" s="30" t="s">
        <v>29</v>
      </c>
      <c r="H139" s="30" t="s">
        <v>494</v>
      </c>
      <c r="I139" s="30" t="s">
        <v>1548</v>
      </c>
      <c r="J139" s="140">
        <v>44513</v>
      </c>
      <c r="K139" s="30">
        <v>1</v>
      </c>
      <c r="L139" s="30">
        <v>4</v>
      </c>
      <c r="M139" s="30">
        <v>10</v>
      </c>
      <c r="N139" s="23">
        <f>((M139*53500)+(M139*53500)*10%)+8250+((M139*0))</f>
        <v>596750</v>
      </c>
      <c r="O139" s="21">
        <f t="shared" ref="O139:O140" si="182">M139*1210</f>
        <v>12100</v>
      </c>
      <c r="P139" s="21">
        <f t="shared" ref="P139:P140" si="183">(M139*2037)+3000</f>
        <v>23370</v>
      </c>
      <c r="Q139" s="21">
        <f>M139*2100</f>
        <v>21000</v>
      </c>
      <c r="R139" s="14">
        <f t="shared" ref="R139:R140" si="184">SUM(N139:Q139)</f>
        <v>653220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x14ac:dyDescent="0.25">
      <c r="A140" s="26">
        <v>139</v>
      </c>
      <c r="B140" s="26" t="s">
        <v>1475</v>
      </c>
      <c r="C140" s="30" t="s">
        <v>1855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50</v>
      </c>
      <c r="I140" s="30" t="s">
        <v>58</v>
      </c>
      <c r="J140" s="140">
        <v>44513</v>
      </c>
      <c r="K140" s="30">
        <v>4</v>
      </c>
      <c r="L140" s="30">
        <v>59</v>
      </c>
      <c r="M140" s="30">
        <v>59</v>
      </c>
      <c r="N140" s="23">
        <f>((M140*31000)+(M140*31000)*10%)+8250+((0*150))</f>
        <v>2020150</v>
      </c>
      <c r="O140" s="21">
        <f t="shared" si="182"/>
        <v>71390</v>
      </c>
      <c r="P140" s="21">
        <f t="shared" si="183"/>
        <v>123183</v>
      </c>
      <c r="Q140" s="21">
        <f t="shared" ref="Q140" si="185">M140*2000</f>
        <v>118000</v>
      </c>
      <c r="R140" s="14">
        <f t="shared" si="184"/>
        <v>2332723</v>
      </c>
      <c r="S140" s="122" t="s">
        <v>94</v>
      </c>
      <c r="T140" s="122" t="s">
        <v>94</v>
      </c>
      <c r="U140" s="122" t="s">
        <v>94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1856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210</v>
      </c>
      <c r="I141" s="30" t="s">
        <v>1002</v>
      </c>
      <c r="J141" s="140">
        <v>44513</v>
      </c>
      <c r="K141" s="30">
        <v>1</v>
      </c>
      <c r="L141" s="30">
        <v>8</v>
      </c>
      <c r="M141" s="30">
        <v>10</v>
      </c>
      <c r="N141" s="23">
        <f>((M141*8500)+(M141*8500)*10%)+8250+((0*150))</f>
        <v>101750</v>
      </c>
      <c r="O141" s="21">
        <f t="shared" ref="O141:O145" si="186">M141*1210</f>
        <v>12100</v>
      </c>
      <c r="P141" s="21">
        <f t="shared" ref="P141:P145" si="187">(M141*2037)+3000</f>
        <v>23370</v>
      </c>
      <c r="Q141" s="21">
        <f t="shared" ref="Q141:Q143" si="188">M141*2000</f>
        <v>20000</v>
      </c>
      <c r="R141" s="14">
        <f t="shared" ref="R141:R145" si="189">SUM(N141:Q141)</f>
        <v>157220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1857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231</v>
      </c>
      <c r="I142" s="30" t="s">
        <v>583</v>
      </c>
      <c r="J142" s="140">
        <v>44514</v>
      </c>
      <c r="K142" s="30">
        <v>5</v>
      </c>
      <c r="L142" s="30">
        <v>59</v>
      </c>
      <c r="M142" s="30">
        <v>59</v>
      </c>
      <c r="N142" s="23">
        <f>((M142*24000)+(M142*24000)*10%)+8250+((0*165))</f>
        <v>1565850</v>
      </c>
      <c r="O142" s="21">
        <f t="shared" si="186"/>
        <v>71390</v>
      </c>
      <c r="P142" s="21">
        <f t="shared" si="187"/>
        <v>123183</v>
      </c>
      <c r="Q142" s="21">
        <f t="shared" si="188"/>
        <v>118000</v>
      </c>
      <c r="R142" s="14">
        <f t="shared" si="189"/>
        <v>1878423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x14ac:dyDescent="0.25">
      <c r="A143" s="26">
        <v>142</v>
      </c>
      <c r="B143" s="26" t="s">
        <v>1474</v>
      </c>
      <c r="C143" s="30" t="s">
        <v>1858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713</v>
      </c>
      <c r="I143" s="30" t="s">
        <v>714</v>
      </c>
      <c r="J143" s="140">
        <v>44514</v>
      </c>
      <c r="K143" s="30">
        <v>1</v>
      </c>
      <c r="L143" s="30">
        <v>8</v>
      </c>
      <c r="M143" s="30">
        <v>11</v>
      </c>
      <c r="N143" s="23">
        <f>((M143*14000)+(M143*14000)*10%)+8250+((0*150))</f>
        <v>177650</v>
      </c>
      <c r="O143" s="21">
        <f t="shared" si="186"/>
        <v>13310</v>
      </c>
      <c r="P143" s="21">
        <f t="shared" si="187"/>
        <v>25407</v>
      </c>
      <c r="Q143" s="21">
        <f t="shared" si="188"/>
        <v>22000</v>
      </c>
      <c r="R143" s="14">
        <f t="shared" si="189"/>
        <v>238367</v>
      </c>
      <c r="S143" s="122" t="s">
        <v>94</v>
      </c>
      <c r="T143" s="122" t="s">
        <v>94</v>
      </c>
      <c r="U143" s="122" t="s">
        <v>94</v>
      </c>
      <c r="V143" s="30"/>
      <c r="W143" s="30"/>
    </row>
    <row r="144" spans="1:23" x14ac:dyDescent="0.25">
      <c r="A144" s="26">
        <v>143</v>
      </c>
      <c r="B144" s="26" t="s">
        <v>1474</v>
      </c>
      <c r="C144" s="30" t="s">
        <v>1864</v>
      </c>
      <c r="D144" s="26" t="s">
        <v>29</v>
      </c>
      <c r="E144" s="30" t="s">
        <v>631</v>
      </c>
      <c r="F144" s="30" t="s">
        <v>23</v>
      </c>
      <c r="G144" s="30" t="s">
        <v>29</v>
      </c>
      <c r="H144" s="30" t="s">
        <v>104</v>
      </c>
      <c r="I144" s="30" t="s">
        <v>105</v>
      </c>
      <c r="J144" s="140">
        <v>44515</v>
      </c>
      <c r="K144" s="30">
        <v>4</v>
      </c>
      <c r="L144" s="30">
        <v>131</v>
      </c>
      <c r="M144" s="30">
        <v>131</v>
      </c>
      <c r="N144" s="23">
        <f>((M144*35000)+(M144*35000)*10%)+8250+((M144*165))</f>
        <v>5073365</v>
      </c>
      <c r="O144" s="21">
        <f t="shared" si="186"/>
        <v>158510</v>
      </c>
      <c r="P144" s="21">
        <f t="shared" si="187"/>
        <v>269847</v>
      </c>
      <c r="Q144" s="21">
        <f>M144*500</f>
        <v>65500</v>
      </c>
      <c r="R144" s="14">
        <f t="shared" si="189"/>
        <v>5567222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1865</v>
      </c>
      <c r="D145" s="26" t="s">
        <v>29</v>
      </c>
      <c r="E145" s="30" t="s">
        <v>631</v>
      </c>
      <c r="F145" s="30" t="s">
        <v>23</v>
      </c>
      <c r="G145" s="30" t="s">
        <v>29</v>
      </c>
      <c r="H145" s="30" t="s">
        <v>64</v>
      </c>
      <c r="I145" s="30" t="s">
        <v>818</v>
      </c>
      <c r="J145" s="140">
        <v>44516</v>
      </c>
      <c r="K145" s="30">
        <v>1</v>
      </c>
      <c r="L145" s="30">
        <v>8</v>
      </c>
      <c r="M145" s="30">
        <v>17</v>
      </c>
      <c r="N145" s="23">
        <f>((M145*14400)+(M145*14400)*10%)+8250+((0*150))</f>
        <v>277530</v>
      </c>
      <c r="O145" s="21">
        <f t="shared" si="186"/>
        <v>20570</v>
      </c>
      <c r="P145" s="21">
        <f t="shared" si="187"/>
        <v>37629</v>
      </c>
      <c r="Q145" s="21">
        <f t="shared" ref="Q145" si="190">M145*500</f>
        <v>8500</v>
      </c>
      <c r="R145" s="14">
        <f t="shared" si="189"/>
        <v>344229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x14ac:dyDescent="0.25">
      <c r="A146" s="26">
        <v>145</v>
      </c>
      <c r="B146" s="26" t="s">
        <v>1474</v>
      </c>
      <c r="C146" s="30" t="s">
        <v>1866</v>
      </c>
      <c r="D146" s="26" t="s">
        <v>29</v>
      </c>
      <c r="E146" s="30" t="s">
        <v>631</v>
      </c>
      <c r="F146" s="30" t="s">
        <v>23</v>
      </c>
      <c r="G146" s="30" t="s">
        <v>29</v>
      </c>
      <c r="H146" s="30" t="s">
        <v>24</v>
      </c>
      <c r="I146" s="30" t="s">
        <v>138</v>
      </c>
      <c r="J146" s="140">
        <v>44516</v>
      </c>
      <c r="K146" s="30">
        <v>3</v>
      </c>
      <c r="L146" s="30">
        <v>52</v>
      </c>
      <c r="M146" s="30">
        <v>52</v>
      </c>
      <c r="N146" s="23">
        <f>((M146*22000)+(M146*22000)*10%)+8250+((M146*165))</f>
        <v>1275230</v>
      </c>
      <c r="O146" s="21">
        <f t="shared" ref="O146" si="191">M146*1210</f>
        <v>62920</v>
      </c>
      <c r="P146" s="21">
        <f t="shared" ref="P146" si="192">(M146*2037)+3000</f>
        <v>108924</v>
      </c>
      <c r="Q146" s="21">
        <f>M146*500</f>
        <v>26000</v>
      </c>
      <c r="R146" s="14">
        <f t="shared" ref="R146" si="193">SUM(N146:Q146)</f>
        <v>1473074</v>
      </c>
      <c r="S146" s="122" t="s">
        <v>94</v>
      </c>
      <c r="T146" s="122" t="s">
        <v>94</v>
      </c>
      <c r="U146" s="122" t="s">
        <v>94</v>
      </c>
      <c r="V146" s="30"/>
      <c r="W146" s="30"/>
    </row>
    <row r="147" spans="1:23" x14ac:dyDescent="0.25">
      <c r="A147" s="26">
        <v>146</v>
      </c>
      <c r="B147" s="26" t="s">
        <v>1474</v>
      </c>
      <c r="C147" s="30" t="s">
        <v>1867</v>
      </c>
      <c r="D147" s="26" t="s">
        <v>29</v>
      </c>
      <c r="E147" s="30" t="s">
        <v>815</v>
      </c>
      <c r="F147" s="30" t="s">
        <v>23</v>
      </c>
      <c r="G147" s="30" t="s">
        <v>29</v>
      </c>
      <c r="H147" s="30" t="s">
        <v>281</v>
      </c>
      <c r="I147" s="30" t="s">
        <v>998</v>
      </c>
      <c r="J147" s="140">
        <v>44516</v>
      </c>
      <c r="K147" s="30">
        <v>2</v>
      </c>
      <c r="L147" s="30">
        <v>19</v>
      </c>
      <c r="M147" s="30">
        <v>19</v>
      </c>
      <c r="N147" s="23">
        <f>((M147*14000)+(M147*14000)*10%)+8250+((0*150))</f>
        <v>300850</v>
      </c>
      <c r="O147" s="21">
        <f t="shared" ref="O147:O148" si="194">M147*1210</f>
        <v>22990</v>
      </c>
      <c r="P147" s="21">
        <f t="shared" ref="P147:P148" si="195">(M147*2037)+3000</f>
        <v>41703</v>
      </c>
      <c r="Q147" s="21">
        <f t="shared" ref="Q147:Q148" si="196">M147*2000</f>
        <v>38000</v>
      </c>
      <c r="R147" s="14">
        <f t="shared" ref="R147:R148" si="197">SUM(N147:Q147)</f>
        <v>403543</v>
      </c>
      <c r="S147" s="122" t="s">
        <v>94</v>
      </c>
      <c r="T147" s="122" t="s">
        <v>94</v>
      </c>
      <c r="U147" s="122" t="s">
        <v>94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1868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263</v>
      </c>
      <c r="I148" s="30" t="s">
        <v>279</v>
      </c>
      <c r="J148" s="140">
        <v>44516</v>
      </c>
      <c r="K148" s="30">
        <v>1</v>
      </c>
      <c r="L148" s="30">
        <v>17</v>
      </c>
      <c r="M148" s="30">
        <v>18</v>
      </c>
      <c r="N148" s="23">
        <f>((M148*10500)+(M148*10500)*10%)+8250+((0*150))</f>
        <v>216150</v>
      </c>
      <c r="O148" s="21">
        <f t="shared" si="194"/>
        <v>21780</v>
      </c>
      <c r="P148" s="21">
        <f t="shared" si="195"/>
        <v>39666</v>
      </c>
      <c r="Q148" s="21">
        <f t="shared" si="196"/>
        <v>36000</v>
      </c>
      <c r="R148" s="14">
        <f t="shared" si="197"/>
        <v>313596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x14ac:dyDescent="0.25">
      <c r="A149" s="26">
        <v>148</v>
      </c>
      <c r="B149" s="26" t="s">
        <v>1474</v>
      </c>
      <c r="C149" s="30" t="s">
        <v>1869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235</v>
      </c>
      <c r="I149" s="30" t="s">
        <v>236</v>
      </c>
      <c r="J149" s="140">
        <v>44516</v>
      </c>
      <c r="K149" s="30">
        <v>1</v>
      </c>
      <c r="L149" s="30">
        <v>9</v>
      </c>
      <c r="M149" s="30">
        <v>10</v>
      </c>
      <c r="N149" s="23">
        <f>((M149*35500)+(M149*35500)*10%)+8250+((M149*165))</f>
        <v>400400</v>
      </c>
      <c r="O149" s="21">
        <f t="shared" ref="O149:O151" si="198">M149*1210</f>
        <v>12100</v>
      </c>
      <c r="P149" s="21">
        <f t="shared" ref="P149:P151" si="199">(M149*2037)+3000</f>
        <v>23370</v>
      </c>
      <c r="Q149" s="21">
        <f t="shared" ref="Q149" si="200">M149*2000</f>
        <v>20000</v>
      </c>
      <c r="R149" s="14">
        <f t="shared" ref="R149:R151" si="201">SUM(N149:Q149)</f>
        <v>455870</v>
      </c>
      <c r="S149" s="122" t="s">
        <v>94</v>
      </c>
      <c r="T149" s="122" t="s">
        <v>94</v>
      </c>
      <c r="U149" s="122" t="s">
        <v>94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1870</v>
      </c>
      <c r="D150" s="26" t="s">
        <v>29</v>
      </c>
      <c r="E150" s="30" t="s">
        <v>631</v>
      </c>
      <c r="F150" s="30" t="s">
        <v>23</v>
      </c>
      <c r="G150" s="30" t="s">
        <v>29</v>
      </c>
      <c r="H150" s="30" t="s">
        <v>79</v>
      </c>
      <c r="I150" s="30" t="s">
        <v>725</v>
      </c>
      <c r="J150" s="140">
        <v>44516</v>
      </c>
      <c r="K150" s="30">
        <v>10</v>
      </c>
      <c r="L150" s="30">
        <v>106</v>
      </c>
      <c r="M150" s="30">
        <v>106</v>
      </c>
      <c r="N150" s="23">
        <f t="shared" ref="N150:N151" si="202">((M150*15000)+(M150*15000)*10%)+8250+((0*150))</f>
        <v>1757250</v>
      </c>
      <c r="O150" s="21">
        <f t="shared" si="198"/>
        <v>128260</v>
      </c>
      <c r="P150" s="21">
        <f t="shared" si="199"/>
        <v>218922</v>
      </c>
      <c r="Q150" s="21">
        <f t="shared" ref="Q150:Q151" si="203">M150*500</f>
        <v>53000</v>
      </c>
      <c r="R150" s="14">
        <f t="shared" si="201"/>
        <v>2157432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x14ac:dyDescent="0.25">
      <c r="A151" s="26">
        <v>150</v>
      </c>
      <c r="B151" s="26" t="s">
        <v>1474</v>
      </c>
      <c r="C151" s="30" t="s">
        <v>1871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44516</v>
      </c>
      <c r="K151" s="30">
        <v>6</v>
      </c>
      <c r="L151" s="30">
        <v>44</v>
      </c>
      <c r="M151" s="30">
        <v>56</v>
      </c>
      <c r="N151" s="23">
        <f t="shared" si="202"/>
        <v>932250</v>
      </c>
      <c r="O151" s="21">
        <f t="shared" si="198"/>
        <v>67760</v>
      </c>
      <c r="P151" s="21">
        <f t="shared" si="199"/>
        <v>117072</v>
      </c>
      <c r="Q151" s="21">
        <f t="shared" si="203"/>
        <v>28000</v>
      </c>
      <c r="R151" s="14">
        <f t="shared" si="201"/>
        <v>1145082</v>
      </c>
      <c r="S151" s="122" t="s">
        <v>94</v>
      </c>
      <c r="T151" s="122" t="s">
        <v>94</v>
      </c>
      <c r="U151" s="122" t="s">
        <v>94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1872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112</v>
      </c>
      <c r="I152" s="30" t="s">
        <v>997</v>
      </c>
      <c r="J152" s="140">
        <v>44516</v>
      </c>
      <c r="K152" s="30">
        <v>3</v>
      </c>
      <c r="L152" s="30">
        <v>31</v>
      </c>
      <c r="M152" s="30">
        <v>31</v>
      </c>
      <c r="N152" s="23">
        <f>((M152*41500)+(M152*41500)*10%)+8250+((M152*165))</f>
        <v>1428515</v>
      </c>
      <c r="O152" s="21">
        <f t="shared" ref="O152" si="204">M152*1210</f>
        <v>37510</v>
      </c>
      <c r="P152" s="21">
        <f t="shared" ref="P152" si="205">(M152*2037)+3000</f>
        <v>66147</v>
      </c>
      <c r="Q152" s="21">
        <f t="shared" ref="Q152" si="206">M152*2000</f>
        <v>62000</v>
      </c>
      <c r="R152" s="14">
        <f t="shared" ref="R152" si="207">SUM(N152:Q152)</f>
        <v>1594172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1474</v>
      </c>
      <c r="C153" s="30" t="s">
        <v>1873</v>
      </c>
      <c r="D153" s="26" t="s">
        <v>29</v>
      </c>
      <c r="E153" s="30" t="s">
        <v>1503</v>
      </c>
      <c r="F153" s="30" t="s">
        <v>23</v>
      </c>
      <c r="G153" s="30" t="s">
        <v>29</v>
      </c>
      <c r="H153" s="30" t="s">
        <v>112</v>
      </c>
      <c r="I153" s="30" t="s">
        <v>997</v>
      </c>
      <c r="J153" s="140">
        <v>44516</v>
      </c>
      <c r="K153" s="30">
        <v>1</v>
      </c>
      <c r="L153" s="30">
        <v>22</v>
      </c>
      <c r="M153" s="30">
        <v>22</v>
      </c>
      <c r="N153" s="23">
        <f>((M153*41500)+(M153*41500)*10%)+8250+((M153*165))</f>
        <v>1016180</v>
      </c>
      <c r="O153" s="21">
        <f t="shared" ref="O153:O156" si="208">M153*1210</f>
        <v>26620</v>
      </c>
      <c r="P153" s="21">
        <f t="shared" ref="P153:P156" si="209">(M153*2037)+3000</f>
        <v>47814</v>
      </c>
      <c r="Q153" s="21">
        <f>M153*2100</f>
        <v>46200</v>
      </c>
      <c r="R153" s="14">
        <f t="shared" ref="R153:R156" si="210">SUM(N153:Q153)</f>
        <v>1136814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1474</v>
      </c>
      <c r="C154" s="30" t="s">
        <v>1874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1197</v>
      </c>
      <c r="I154" s="30" t="s">
        <v>128</v>
      </c>
      <c r="J154" s="140">
        <v>44516</v>
      </c>
      <c r="K154" s="30">
        <v>3</v>
      </c>
      <c r="L154" s="30">
        <v>41</v>
      </c>
      <c r="M154" s="30">
        <v>41</v>
      </c>
      <c r="N154" s="23">
        <f>((M154*46400)+(M154*46400)*10%)+8250+((0*150))</f>
        <v>2100890</v>
      </c>
      <c r="O154" s="21">
        <f t="shared" si="208"/>
        <v>49610</v>
      </c>
      <c r="P154" s="21">
        <f t="shared" si="209"/>
        <v>86517</v>
      </c>
      <c r="Q154" s="21">
        <f t="shared" ref="Q154" si="211">M154*2000</f>
        <v>82000</v>
      </c>
      <c r="R154" s="14">
        <f t="shared" si="210"/>
        <v>2319017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1474</v>
      </c>
      <c r="C155" s="30" t="s">
        <v>1875</v>
      </c>
      <c r="D155" s="26" t="s">
        <v>29</v>
      </c>
      <c r="E155" s="30" t="s">
        <v>574</v>
      </c>
      <c r="F155" s="30" t="s">
        <v>23</v>
      </c>
      <c r="G155" s="30" t="s">
        <v>29</v>
      </c>
      <c r="H155" s="30" t="s">
        <v>263</v>
      </c>
      <c r="I155" s="30" t="s">
        <v>264</v>
      </c>
      <c r="J155" s="140">
        <v>44516</v>
      </c>
      <c r="K155" s="30">
        <v>1</v>
      </c>
      <c r="L155" s="30">
        <v>9</v>
      </c>
      <c r="M155" s="30">
        <v>10</v>
      </c>
      <c r="N155" s="23">
        <f>((M155*10500)+(M155*10500)*10%)+8250+((0*150))</f>
        <v>123750</v>
      </c>
      <c r="O155" s="21">
        <f t="shared" si="208"/>
        <v>12100</v>
      </c>
      <c r="P155" s="21">
        <f t="shared" si="209"/>
        <v>23370</v>
      </c>
      <c r="Q155" s="21">
        <f>M155*2500</f>
        <v>25000</v>
      </c>
      <c r="R155" s="14">
        <f t="shared" si="210"/>
        <v>184220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x14ac:dyDescent="0.25">
      <c r="A156" s="26">
        <v>155</v>
      </c>
      <c r="B156" s="26" t="s">
        <v>1475</v>
      </c>
      <c r="C156" s="30" t="s">
        <v>1876</v>
      </c>
      <c r="D156" s="26" t="s">
        <v>29</v>
      </c>
      <c r="E156" s="30" t="s">
        <v>574</v>
      </c>
      <c r="F156" s="30" t="s">
        <v>23</v>
      </c>
      <c r="G156" s="30" t="s">
        <v>29</v>
      </c>
      <c r="H156" s="30" t="s">
        <v>241</v>
      </c>
      <c r="I156" s="30" t="s">
        <v>1472</v>
      </c>
      <c r="J156" s="140">
        <v>44516</v>
      </c>
      <c r="K156" s="30">
        <v>1</v>
      </c>
      <c r="L156" s="30">
        <v>8</v>
      </c>
      <c r="M156" s="30">
        <v>13</v>
      </c>
      <c r="N156" s="23">
        <f>((M156*27500)+(M156*27500)*10%)+8250+((M156*165))</f>
        <v>403645</v>
      </c>
      <c r="O156" s="21">
        <f t="shared" si="208"/>
        <v>15730</v>
      </c>
      <c r="P156" s="21">
        <f t="shared" si="209"/>
        <v>29481</v>
      </c>
      <c r="Q156" s="21">
        <f>M156*2500</f>
        <v>32500</v>
      </c>
      <c r="R156" s="14">
        <f t="shared" si="210"/>
        <v>481356</v>
      </c>
      <c r="S156" s="122" t="s">
        <v>94</v>
      </c>
      <c r="T156" s="122" t="s">
        <v>94</v>
      </c>
      <c r="U156" s="122" t="s">
        <v>94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1877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24</v>
      </c>
      <c r="I157" s="30" t="s">
        <v>138</v>
      </c>
      <c r="J157" s="140">
        <v>44516</v>
      </c>
      <c r="K157" s="30">
        <v>2</v>
      </c>
      <c r="L157" s="30">
        <v>41</v>
      </c>
      <c r="M157" s="30">
        <v>41</v>
      </c>
      <c r="N157" s="23">
        <f>((M157*22000)+(M157*22000)*10%)+8250+((M157*150))</f>
        <v>1006600</v>
      </c>
      <c r="O157" s="21">
        <f t="shared" ref="O157:O159" si="212">M157*1210</f>
        <v>49610</v>
      </c>
      <c r="P157" s="21">
        <f t="shared" ref="P157:P159" si="213">(M157*2037)+3000</f>
        <v>86517</v>
      </c>
      <c r="Q157" s="21">
        <f t="shared" ref="Q157:Q159" si="214">M157*2000</f>
        <v>82000</v>
      </c>
      <c r="R157" s="14">
        <f t="shared" ref="R157:R159" si="215">SUM(N157:Q157)</f>
        <v>1224727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x14ac:dyDescent="0.25">
      <c r="A158" s="26">
        <v>157</v>
      </c>
      <c r="B158" s="26" t="s">
        <v>1475</v>
      </c>
      <c r="C158" s="30" t="s">
        <v>1878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713</v>
      </c>
      <c r="I158" s="30" t="s">
        <v>1445</v>
      </c>
      <c r="J158" s="140">
        <v>44516</v>
      </c>
      <c r="K158" s="30">
        <v>3</v>
      </c>
      <c r="L158" s="30">
        <v>14</v>
      </c>
      <c r="M158" s="30">
        <v>14</v>
      </c>
      <c r="N158" s="23">
        <f>((M158*14000)+(M158*14000)*10%)+8250+((0*150))</f>
        <v>223850</v>
      </c>
      <c r="O158" s="21">
        <f t="shared" si="212"/>
        <v>16940</v>
      </c>
      <c r="P158" s="21">
        <f t="shared" si="213"/>
        <v>31518</v>
      </c>
      <c r="Q158" s="21">
        <f t="shared" si="214"/>
        <v>28000</v>
      </c>
      <c r="R158" s="14">
        <f t="shared" si="215"/>
        <v>300308</v>
      </c>
      <c r="S158" s="122" t="s">
        <v>94</v>
      </c>
      <c r="T158" s="122" t="s">
        <v>94</v>
      </c>
      <c r="U158" s="122" t="s">
        <v>94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1879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50</v>
      </c>
      <c r="I159" s="30" t="s">
        <v>58</v>
      </c>
      <c r="J159" s="140">
        <v>44516</v>
      </c>
      <c r="K159" s="30">
        <v>1</v>
      </c>
      <c r="L159" s="30">
        <v>1</v>
      </c>
      <c r="M159" s="30">
        <v>10</v>
      </c>
      <c r="N159" s="23">
        <f>((M159*31000)+(M159*31000)*10%)+8250+((0*150))</f>
        <v>349250</v>
      </c>
      <c r="O159" s="21">
        <f t="shared" si="212"/>
        <v>12100</v>
      </c>
      <c r="P159" s="21">
        <f t="shared" si="213"/>
        <v>23370</v>
      </c>
      <c r="Q159" s="21">
        <f t="shared" si="214"/>
        <v>20000</v>
      </c>
      <c r="R159" s="14">
        <f t="shared" si="215"/>
        <v>404720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x14ac:dyDescent="0.25">
      <c r="A160" s="26">
        <v>159</v>
      </c>
      <c r="B160" s="26" t="s">
        <v>1475</v>
      </c>
      <c r="C160" s="30" t="s">
        <v>1880</v>
      </c>
      <c r="D160" s="26" t="s">
        <v>29</v>
      </c>
      <c r="E160" s="30" t="s">
        <v>1503</v>
      </c>
      <c r="F160" s="30" t="s">
        <v>23</v>
      </c>
      <c r="G160" s="30" t="s">
        <v>29</v>
      </c>
      <c r="H160" s="30" t="s">
        <v>112</v>
      </c>
      <c r="I160" s="30" t="s">
        <v>997</v>
      </c>
      <c r="J160" s="140">
        <v>44516</v>
      </c>
      <c r="K160" s="30">
        <v>1</v>
      </c>
      <c r="L160" s="30">
        <v>47</v>
      </c>
      <c r="M160" s="30">
        <v>47</v>
      </c>
      <c r="N160" s="23">
        <f>((M160*41500)+(M160*41500)*10%)+8250+((M160*165))</f>
        <v>2161555</v>
      </c>
      <c r="O160" s="21">
        <f t="shared" ref="O160:O162" si="216">M160*1210</f>
        <v>56870</v>
      </c>
      <c r="P160" s="21">
        <f t="shared" ref="P160:P162" si="217">(M160*2037)+3000</f>
        <v>98739</v>
      </c>
      <c r="Q160" s="21">
        <f>M160*2100</f>
        <v>98700</v>
      </c>
      <c r="R160" s="14">
        <f t="shared" ref="R160:R162" si="218">SUM(N160:Q160)</f>
        <v>2415864</v>
      </c>
      <c r="S160" s="122" t="s">
        <v>94</v>
      </c>
      <c r="T160" s="122" t="s">
        <v>94</v>
      </c>
      <c r="U160" s="122" t="s">
        <v>94</v>
      </c>
      <c r="V160" s="30"/>
      <c r="W160" s="30"/>
    </row>
    <row r="161" spans="1:23" x14ac:dyDescent="0.25">
      <c r="A161" s="26">
        <v>160</v>
      </c>
      <c r="B161" s="26" t="s">
        <v>1475</v>
      </c>
      <c r="C161" s="30" t="s">
        <v>1881</v>
      </c>
      <c r="D161" s="26" t="s">
        <v>29</v>
      </c>
      <c r="E161" s="30" t="s">
        <v>815</v>
      </c>
      <c r="F161" s="30" t="s">
        <v>23</v>
      </c>
      <c r="G161" s="30" t="s">
        <v>29</v>
      </c>
      <c r="H161" s="30" t="s">
        <v>210</v>
      </c>
      <c r="I161" s="30" t="s">
        <v>1002</v>
      </c>
      <c r="J161" s="140">
        <v>44516</v>
      </c>
      <c r="K161" s="30">
        <v>6</v>
      </c>
      <c r="L161" s="30">
        <v>57</v>
      </c>
      <c r="M161" s="30">
        <v>57</v>
      </c>
      <c r="N161" s="23">
        <f>((M161*8500)+(M161*8500)*10%)+8250+((0*150))</f>
        <v>541200</v>
      </c>
      <c r="O161" s="21">
        <f t="shared" si="216"/>
        <v>68970</v>
      </c>
      <c r="P161" s="21">
        <f t="shared" si="217"/>
        <v>119109</v>
      </c>
      <c r="Q161" s="21">
        <f t="shared" ref="Q161" si="219">M161*2000</f>
        <v>114000</v>
      </c>
      <c r="R161" s="14">
        <f t="shared" si="218"/>
        <v>843279</v>
      </c>
      <c r="S161" s="122" t="s">
        <v>94</v>
      </c>
      <c r="T161" s="122" t="s">
        <v>94</v>
      </c>
      <c r="U161" s="122" t="s">
        <v>94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1882</v>
      </c>
      <c r="D162" s="26" t="s">
        <v>29</v>
      </c>
      <c r="E162" s="30" t="s">
        <v>1503</v>
      </c>
      <c r="F162" s="30" t="s">
        <v>23</v>
      </c>
      <c r="G162" s="30" t="s">
        <v>29</v>
      </c>
      <c r="H162" s="30" t="s">
        <v>60</v>
      </c>
      <c r="I162" s="30" t="s">
        <v>816</v>
      </c>
      <c r="J162" s="140">
        <v>44516</v>
      </c>
      <c r="K162" s="30">
        <v>2</v>
      </c>
      <c r="L162" s="30">
        <v>48</v>
      </c>
      <c r="M162" s="30">
        <v>48</v>
      </c>
      <c r="N162" s="23">
        <f>((M162*14500)+(M162*14500)*10%)+8250+((0*165))</f>
        <v>773850</v>
      </c>
      <c r="O162" s="21">
        <f t="shared" si="216"/>
        <v>58080</v>
      </c>
      <c r="P162" s="21">
        <f t="shared" si="217"/>
        <v>100776</v>
      </c>
      <c r="Q162" s="21">
        <f>M162*2100</f>
        <v>100800</v>
      </c>
      <c r="R162" s="14">
        <f t="shared" si="218"/>
        <v>1033506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x14ac:dyDescent="0.25">
      <c r="A163" s="26">
        <v>162</v>
      </c>
      <c r="B163" s="26" t="s">
        <v>1475</v>
      </c>
      <c r="C163" s="30" t="s">
        <v>1883</v>
      </c>
      <c r="D163" s="26" t="s">
        <v>29</v>
      </c>
      <c r="E163" s="30" t="s">
        <v>815</v>
      </c>
      <c r="F163" s="30" t="s">
        <v>23</v>
      </c>
      <c r="G163" s="30" t="s">
        <v>29</v>
      </c>
      <c r="H163" s="30" t="s">
        <v>76</v>
      </c>
      <c r="I163" s="30" t="s">
        <v>1122</v>
      </c>
      <c r="J163" s="140">
        <v>44516</v>
      </c>
      <c r="K163" s="30">
        <v>3</v>
      </c>
      <c r="L163" s="30">
        <v>18</v>
      </c>
      <c r="M163" s="30">
        <v>20</v>
      </c>
      <c r="N163" s="23">
        <f>((M163*19000)+(M163*19000)*10%)+8250+((M163*165))</f>
        <v>429550</v>
      </c>
      <c r="O163" s="21">
        <f t="shared" ref="O163:O164" si="220">M163*1210</f>
        <v>24200</v>
      </c>
      <c r="P163" s="21">
        <f t="shared" ref="P163:P164" si="221">(M163*2037)+3000</f>
        <v>43740</v>
      </c>
      <c r="Q163" s="21">
        <f t="shared" ref="Q163:Q164" si="222">M163*2000</f>
        <v>40000</v>
      </c>
      <c r="R163" s="14">
        <f t="shared" ref="R163:R164" si="223">SUM(N163:Q163)</f>
        <v>537490</v>
      </c>
      <c r="S163" s="122" t="s">
        <v>94</v>
      </c>
      <c r="T163" s="122" t="s">
        <v>94</v>
      </c>
      <c r="U163" s="122" t="s">
        <v>94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1884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76</v>
      </c>
      <c r="I164" s="30" t="s">
        <v>1122</v>
      </c>
      <c r="J164" s="140">
        <v>44517</v>
      </c>
      <c r="K164" s="30">
        <v>2</v>
      </c>
      <c r="L164" s="30">
        <v>21</v>
      </c>
      <c r="M164" s="30">
        <v>21</v>
      </c>
      <c r="N164" s="23">
        <f>((M164*19000)+(M164*19000)*10%)+8250+((M164*165))</f>
        <v>450615</v>
      </c>
      <c r="O164" s="21">
        <f t="shared" si="220"/>
        <v>25410</v>
      </c>
      <c r="P164" s="21">
        <f t="shared" si="221"/>
        <v>45777</v>
      </c>
      <c r="Q164" s="21">
        <f t="shared" si="222"/>
        <v>42000</v>
      </c>
      <c r="R164" s="14">
        <f t="shared" si="223"/>
        <v>563802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1885</v>
      </c>
      <c r="D165" s="26" t="s">
        <v>29</v>
      </c>
      <c r="E165" s="30" t="s">
        <v>1503</v>
      </c>
      <c r="F165" s="30" t="s">
        <v>23</v>
      </c>
      <c r="G165" s="30" t="s">
        <v>29</v>
      </c>
      <c r="H165" s="30" t="s">
        <v>60</v>
      </c>
      <c r="I165" s="30" t="s">
        <v>453</v>
      </c>
      <c r="J165" s="140">
        <v>44517</v>
      </c>
      <c r="K165" s="30">
        <v>1</v>
      </c>
      <c r="L165" s="30">
        <v>49</v>
      </c>
      <c r="M165" s="30">
        <v>49</v>
      </c>
      <c r="N165" s="23">
        <f>((M165*14500)+(M165*14500)*10%)+8250+((0*165))</f>
        <v>789800</v>
      </c>
      <c r="O165" s="21">
        <f t="shared" ref="O165" si="224">M165*1210</f>
        <v>59290</v>
      </c>
      <c r="P165" s="21">
        <f t="shared" ref="P165" si="225">(M165*2037)+3000</f>
        <v>102813</v>
      </c>
      <c r="Q165" s="21">
        <f>M165*2100</f>
        <v>102900</v>
      </c>
      <c r="R165" s="14">
        <f t="shared" ref="R165" si="226">SUM(N165:Q165)</f>
        <v>1054803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x14ac:dyDescent="0.25">
      <c r="A166" s="26">
        <v>165</v>
      </c>
      <c r="B166" s="26" t="s">
        <v>1475</v>
      </c>
      <c r="C166" s="30" t="s">
        <v>1886</v>
      </c>
      <c r="D166" s="26" t="s">
        <v>29</v>
      </c>
      <c r="E166" s="30" t="s">
        <v>1503</v>
      </c>
      <c r="F166" s="30" t="s">
        <v>23</v>
      </c>
      <c r="G166" s="30" t="s">
        <v>29</v>
      </c>
      <c r="H166" s="30" t="s">
        <v>1895</v>
      </c>
      <c r="I166" s="30" t="s">
        <v>1896</v>
      </c>
      <c r="J166" s="140">
        <v>44517</v>
      </c>
      <c r="K166" s="30">
        <v>1</v>
      </c>
      <c r="L166" s="30">
        <v>10</v>
      </c>
      <c r="M166" s="30">
        <v>10</v>
      </c>
      <c r="N166" s="23">
        <f>((M166*10000)+(M166*10000)*10%)+8250+((0*165))</f>
        <v>118250</v>
      </c>
      <c r="O166" s="21">
        <f t="shared" ref="O166:O167" si="227">M166*1210</f>
        <v>12100</v>
      </c>
      <c r="P166" s="21">
        <f t="shared" ref="P166:P167" si="228">(M166*2037)+3000</f>
        <v>23370</v>
      </c>
      <c r="Q166" s="21">
        <f>M166*2100</f>
        <v>21000</v>
      </c>
      <c r="R166" s="14">
        <f t="shared" ref="R166:R167" si="229">SUM(N166:Q166)</f>
        <v>174720</v>
      </c>
      <c r="S166" s="122" t="s">
        <v>94</v>
      </c>
      <c r="T166" s="122" t="s">
        <v>94</v>
      </c>
      <c r="U166" s="122" t="s">
        <v>94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1887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101</v>
      </c>
      <c r="I167" s="30" t="s">
        <v>102</v>
      </c>
      <c r="J167" s="140">
        <v>44517</v>
      </c>
      <c r="K167" s="30">
        <v>1</v>
      </c>
      <c r="L167" s="30">
        <v>7</v>
      </c>
      <c r="M167" s="30">
        <v>10</v>
      </c>
      <c r="N167" s="23">
        <f>((M167*36000)+(M167*36000)*10%)+8250+((M167*165))</f>
        <v>405900</v>
      </c>
      <c r="O167" s="21">
        <f t="shared" si="227"/>
        <v>12100</v>
      </c>
      <c r="P167" s="21">
        <f t="shared" si="228"/>
        <v>23370</v>
      </c>
      <c r="Q167" s="21">
        <f t="shared" ref="Q167" si="230">M167*2000</f>
        <v>20000</v>
      </c>
      <c r="R167" s="14">
        <f t="shared" si="229"/>
        <v>461370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1888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210</v>
      </c>
      <c r="I168" s="30" t="s">
        <v>516</v>
      </c>
      <c r="J168" s="140">
        <v>44517</v>
      </c>
      <c r="K168" s="30">
        <v>1</v>
      </c>
      <c r="L168" s="30">
        <v>7</v>
      </c>
      <c r="M168" s="30">
        <v>10</v>
      </c>
      <c r="N168" s="23">
        <f>((M168*8500)+(M168*8500)*10%)+8250+((0*150))</f>
        <v>101750</v>
      </c>
      <c r="O168" s="21">
        <f t="shared" ref="O168" si="231">M168*1210</f>
        <v>12100</v>
      </c>
      <c r="P168" s="21">
        <f t="shared" ref="P168" si="232">(M168*2037)+3000</f>
        <v>23370</v>
      </c>
      <c r="Q168" s="21">
        <f t="shared" ref="Q168" si="233">M168*2000</f>
        <v>20000</v>
      </c>
      <c r="R168" s="14">
        <f t="shared" ref="R168" si="234">SUM(N168:Q168)</f>
        <v>157220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1474</v>
      </c>
      <c r="C169" s="30" t="s">
        <v>1889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24</v>
      </c>
      <c r="I169" s="30" t="s">
        <v>93</v>
      </c>
      <c r="J169" s="140">
        <v>44517</v>
      </c>
      <c r="K169" s="30">
        <v>4</v>
      </c>
      <c r="L169" s="30">
        <v>65</v>
      </c>
      <c r="M169" s="30">
        <v>65</v>
      </c>
      <c r="N169" s="23">
        <f>((M169*22000)+(M169*22000)*10%)+8250+((M169*150))</f>
        <v>1591000</v>
      </c>
      <c r="O169" s="21">
        <f t="shared" ref="O169:O170" si="235">M169*1210</f>
        <v>78650</v>
      </c>
      <c r="P169" s="21">
        <f t="shared" ref="P169:P170" si="236">(M169*2037)+3000</f>
        <v>135405</v>
      </c>
      <c r="Q169" s="21">
        <f t="shared" ref="Q169" si="237">M169*2000</f>
        <v>130000</v>
      </c>
      <c r="R169" s="14">
        <f t="shared" ref="R169:R170" si="238">SUM(N169:Q169)</f>
        <v>1935055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x14ac:dyDescent="0.25">
      <c r="A170" s="26">
        <v>169</v>
      </c>
      <c r="B170" s="26" t="s">
        <v>1474</v>
      </c>
      <c r="C170" s="30" t="s">
        <v>1890</v>
      </c>
      <c r="D170" s="26" t="s">
        <v>29</v>
      </c>
      <c r="E170" s="30" t="s">
        <v>631</v>
      </c>
      <c r="F170" s="30" t="s">
        <v>23</v>
      </c>
      <c r="G170" s="30" t="s">
        <v>29</v>
      </c>
      <c r="H170" s="30" t="s">
        <v>79</v>
      </c>
      <c r="I170" s="30" t="s">
        <v>89</v>
      </c>
      <c r="J170" s="140">
        <v>44517</v>
      </c>
      <c r="K170" s="30">
        <v>3</v>
      </c>
      <c r="L170" s="30">
        <v>29</v>
      </c>
      <c r="M170" s="30">
        <v>29</v>
      </c>
      <c r="N170" s="23">
        <f>((M170*15000)+(M170*15000)*10%)+8250+((0*150))</f>
        <v>486750</v>
      </c>
      <c r="O170" s="21">
        <f t="shared" si="235"/>
        <v>35090</v>
      </c>
      <c r="P170" s="21">
        <f t="shared" si="236"/>
        <v>62073</v>
      </c>
      <c r="Q170" s="21">
        <f>M170*500</f>
        <v>14500</v>
      </c>
      <c r="R170" s="14">
        <f t="shared" si="238"/>
        <v>598413</v>
      </c>
      <c r="S170" s="122" t="s">
        <v>94</v>
      </c>
      <c r="T170" s="122" t="s">
        <v>94</v>
      </c>
      <c r="U170" s="122" t="s">
        <v>94</v>
      </c>
      <c r="V170" s="30"/>
      <c r="W170" s="30"/>
    </row>
    <row r="171" spans="1:23" x14ac:dyDescent="0.25">
      <c r="A171" s="26">
        <v>170</v>
      </c>
      <c r="B171" s="26" t="s">
        <v>1474</v>
      </c>
      <c r="C171" s="30" t="s">
        <v>1891</v>
      </c>
      <c r="D171" s="26" t="s">
        <v>29</v>
      </c>
      <c r="E171" s="30" t="s">
        <v>815</v>
      </c>
      <c r="F171" s="30" t="s">
        <v>23</v>
      </c>
      <c r="G171" s="30" t="s">
        <v>29</v>
      </c>
      <c r="H171" s="30" t="s">
        <v>281</v>
      </c>
      <c r="I171" s="30" t="s">
        <v>998</v>
      </c>
      <c r="J171" s="140">
        <v>44517</v>
      </c>
      <c r="K171" s="30">
        <v>3</v>
      </c>
      <c r="L171" s="30">
        <v>12</v>
      </c>
      <c r="M171" s="30">
        <v>12</v>
      </c>
      <c r="N171" s="23">
        <f>((M171*14000)+(M171*14000)*10%)+8250+((0*150))</f>
        <v>193050</v>
      </c>
      <c r="O171" s="21">
        <f t="shared" ref="O171:O172" si="239">M171*1210</f>
        <v>14520</v>
      </c>
      <c r="P171" s="21">
        <f t="shared" ref="P171:P172" si="240">(M171*2037)+3000</f>
        <v>27444</v>
      </c>
      <c r="Q171" s="21">
        <f t="shared" ref="Q171:Q172" si="241">M171*2000</f>
        <v>24000</v>
      </c>
      <c r="R171" s="14">
        <f t="shared" ref="R171:R172" si="242">SUM(N171:Q171)</f>
        <v>259014</v>
      </c>
      <c r="S171" s="122" t="s">
        <v>94</v>
      </c>
      <c r="T171" s="122" t="s">
        <v>94</v>
      </c>
      <c r="U171" s="122" t="s">
        <v>94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1892</v>
      </c>
      <c r="D172" s="26" t="s">
        <v>29</v>
      </c>
      <c r="E172" s="30" t="s">
        <v>815</v>
      </c>
      <c r="F172" s="30" t="s">
        <v>23</v>
      </c>
      <c r="G172" s="30" t="s">
        <v>29</v>
      </c>
      <c r="H172" s="30" t="s">
        <v>79</v>
      </c>
      <c r="I172" s="30" t="s">
        <v>725</v>
      </c>
      <c r="J172" s="140">
        <v>44517</v>
      </c>
      <c r="K172" s="30">
        <v>7</v>
      </c>
      <c r="L172" s="30">
        <v>207</v>
      </c>
      <c r="M172" s="30">
        <v>207</v>
      </c>
      <c r="N172" s="23">
        <f>((M172*15000)+(M172*15000)*10%)+8250+((0*150))</f>
        <v>3423750</v>
      </c>
      <c r="O172" s="21">
        <f t="shared" si="239"/>
        <v>250470</v>
      </c>
      <c r="P172" s="21">
        <f t="shared" si="240"/>
        <v>424659</v>
      </c>
      <c r="Q172" s="21">
        <f t="shared" si="241"/>
        <v>414000</v>
      </c>
      <c r="R172" s="14">
        <f t="shared" si="242"/>
        <v>4512879</v>
      </c>
      <c r="S172" s="122" t="s">
        <v>94</v>
      </c>
      <c r="T172" s="122" t="s">
        <v>94</v>
      </c>
      <c r="U172" s="122" t="s">
        <v>94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1893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1197</v>
      </c>
      <c r="I173" s="30" t="s">
        <v>128</v>
      </c>
      <c r="J173" s="140">
        <v>44517</v>
      </c>
      <c r="K173" s="30">
        <v>2</v>
      </c>
      <c r="L173" s="30">
        <v>49</v>
      </c>
      <c r="M173" s="30">
        <v>49</v>
      </c>
      <c r="N173" s="23">
        <f>((M173*46400)+(M173*46400)*10%)+8250+((0*150))</f>
        <v>2509210</v>
      </c>
      <c r="O173" s="21">
        <f t="shared" ref="O173:O174" si="243">M173*1210</f>
        <v>59290</v>
      </c>
      <c r="P173" s="21">
        <f t="shared" ref="P173:P174" si="244">(M173*2037)+3000</f>
        <v>102813</v>
      </c>
      <c r="Q173" s="21">
        <f t="shared" ref="Q173:Q174" si="245">M173*2000</f>
        <v>98000</v>
      </c>
      <c r="R173" s="14">
        <f t="shared" ref="R173:R174" si="246">SUM(N173:Q173)</f>
        <v>2769313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1894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50</v>
      </c>
      <c r="I174" s="30" t="s">
        <v>128</v>
      </c>
      <c r="J174" s="140">
        <v>44517</v>
      </c>
      <c r="K174" s="30">
        <v>2</v>
      </c>
      <c r="L174" s="30">
        <v>7</v>
      </c>
      <c r="M174" s="30">
        <v>10</v>
      </c>
      <c r="N174" s="23">
        <f>((M174*31000)+(M174*31000)*10%)+8250+((0*150))</f>
        <v>349250</v>
      </c>
      <c r="O174" s="21">
        <f t="shared" si="243"/>
        <v>12100</v>
      </c>
      <c r="P174" s="21">
        <f t="shared" si="244"/>
        <v>23370</v>
      </c>
      <c r="Q174" s="21">
        <f t="shared" si="245"/>
        <v>20000</v>
      </c>
      <c r="R174" s="14">
        <f t="shared" si="246"/>
        <v>404720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1475</v>
      </c>
      <c r="C175" s="30" t="s">
        <v>1901</v>
      </c>
      <c r="D175" s="26" t="s">
        <v>29</v>
      </c>
      <c r="E175" s="30" t="s">
        <v>815</v>
      </c>
      <c r="F175" s="30" t="s">
        <v>23</v>
      </c>
      <c r="G175" s="30" t="s">
        <v>29</v>
      </c>
      <c r="H175" s="30" t="s">
        <v>50</v>
      </c>
      <c r="I175" s="30" t="s">
        <v>1751</v>
      </c>
      <c r="J175" s="140">
        <v>44518</v>
      </c>
      <c r="K175" s="30">
        <v>5</v>
      </c>
      <c r="L175" s="30">
        <v>86</v>
      </c>
      <c r="M175" s="30">
        <v>86</v>
      </c>
      <c r="N175" s="23">
        <f>((M175*31000)+(M175*31000)*10%)+8250+((0*150))</f>
        <v>2940850</v>
      </c>
      <c r="O175" s="21">
        <f t="shared" ref="O175:O177" si="247">M175*1210</f>
        <v>104060</v>
      </c>
      <c r="P175" s="21">
        <f t="shared" ref="P175:P177" si="248">(M175*2037)+3000</f>
        <v>178182</v>
      </c>
      <c r="Q175" s="21">
        <f t="shared" ref="Q175:Q176" si="249">M175*2000</f>
        <v>172000</v>
      </c>
      <c r="R175" s="14">
        <f t="shared" ref="R175:R177" si="250">SUM(N175:Q175)</f>
        <v>3395092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1475</v>
      </c>
      <c r="C176" s="30" t="s">
        <v>1902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1751</v>
      </c>
      <c r="J176" s="140">
        <v>44518</v>
      </c>
      <c r="K176" s="30">
        <v>5</v>
      </c>
      <c r="L176" s="30">
        <v>64</v>
      </c>
      <c r="M176" s="30">
        <v>92</v>
      </c>
      <c r="N176" s="23">
        <f>((M176*46400)+(M176*46400)*10%)+8250+((0*150))</f>
        <v>4703930</v>
      </c>
      <c r="O176" s="21">
        <f t="shared" si="247"/>
        <v>111320</v>
      </c>
      <c r="P176" s="21">
        <f t="shared" si="248"/>
        <v>190404</v>
      </c>
      <c r="Q176" s="21">
        <f t="shared" si="249"/>
        <v>184000</v>
      </c>
      <c r="R176" s="14">
        <f t="shared" si="250"/>
        <v>5189654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x14ac:dyDescent="0.25">
      <c r="A177" s="26">
        <v>176</v>
      </c>
      <c r="B177" s="26" t="s">
        <v>1475</v>
      </c>
      <c r="C177" s="30" t="s">
        <v>1903</v>
      </c>
      <c r="D177" s="26" t="s">
        <v>29</v>
      </c>
      <c r="E177" s="30" t="s">
        <v>631</v>
      </c>
      <c r="F177" s="30" t="s">
        <v>23</v>
      </c>
      <c r="G177" s="30" t="s">
        <v>29</v>
      </c>
      <c r="H177" s="30" t="s">
        <v>72</v>
      </c>
      <c r="I177" s="30" t="s">
        <v>958</v>
      </c>
      <c r="J177" s="140">
        <v>44518</v>
      </c>
      <c r="K177" s="30">
        <v>3</v>
      </c>
      <c r="L177" s="30">
        <v>66</v>
      </c>
      <c r="M177" s="30">
        <v>66</v>
      </c>
      <c r="N177" s="23">
        <f>((M177*16500)+(M177*16500)*10%)+8250+((0*150))</f>
        <v>1206150</v>
      </c>
      <c r="O177" s="21">
        <f t="shared" si="247"/>
        <v>79860</v>
      </c>
      <c r="P177" s="21">
        <f t="shared" si="248"/>
        <v>137442</v>
      </c>
      <c r="Q177" s="21">
        <f>M177*500</f>
        <v>33000</v>
      </c>
      <c r="R177" s="14">
        <f t="shared" si="250"/>
        <v>1456452</v>
      </c>
      <c r="S177" s="122" t="s">
        <v>94</v>
      </c>
      <c r="T177" s="122" t="s">
        <v>94</v>
      </c>
      <c r="U177" s="122" t="s">
        <v>94</v>
      </c>
      <c r="V177" s="30"/>
      <c r="W177" s="30"/>
    </row>
    <row r="178" spans="1:23" x14ac:dyDescent="0.25">
      <c r="A178" s="26">
        <v>177</v>
      </c>
      <c r="B178" s="26" t="s">
        <v>1475</v>
      </c>
      <c r="C178" s="30" t="s">
        <v>1904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142</v>
      </c>
      <c r="I178" s="30" t="s">
        <v>1905</v>
      </c>
      <c r="J178" s="140">
        <v>44518</v>
      </c>
      <c r="K178" s="30">
        <v>1</v>
      </c>
      <c r="L178" s="30">
        <v>11</v>
      </c>
      <c r="M178" s="30">
        <v>11</v>
      </c>
      <c r="N178" s="23">
        <f>((M178*6000)+(M178*6000)*10%)+8250+((M178*165))</f>
        <v>82665</v>
      </c>
      <c r="O178" s="21">
        <f t="shared" ref="O178:O180" si="251">M178*1210</f>
        <v>13310</v>
      </c>
      <c r="P178" s="21">
        <f t="shared" ref="P178:P180" si="252">(M178*2037)+3000</f>
        <v>25407</v>
      </c>
      <c r="Q178" s="21">
        <f t="shared" ref="Q178:Q180" si="253">M178*2000</f>
        <v>22000</v>
      </c>
      <c r="R178" s="14">
        <f t="shared" ref="R178:R180" si="254">SUM(N178:Q178)</f>
        <v>143382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x14ac:dyDescent="0.25">
      <c r="A179" s="26">
        <v>178</v>
      </c>
      <c r="B179" s="26" t="s">
        <v>1475</v>
      </c>
      <c r="C179" s="30" t="s">
        <v>1906</v>
      </c>
      <c r="D179" s="26" t="s">
        <v>29</v>
      </c>
      <c r="E179" s="30" t="s">
        <v>815</v>
      </c>
      <c r="F179" s="30" t="s">
        <v>23</v>
      </c>
      <c r="G179" s="30" t="s">
        <v>29</v>
      </c>
      <c r="H179" s="30" t="s">
        <v>618</v>
      </c>
      <c r="I179" s="30" t="s">
        <v>1907</v>
      </c>
      <c r="J179" s="140">
        <v>44518</v>
      </c>
      <c r="K179" s="30">
        <v>1</v>
      </c>
      <c r="L179" s="30">
        <v>11</v>
      </c>
      <c r="M179" s="30">
        <v>11</v>
      </c>
      <c r="N179" s="23">
        <f>((M179*6000)+(M179*6000)*10%)+8250+((M179*165))</f>
        <v>82665</v>
      </c>
      <c r="O179" s="21">
        <f t="shared" si="251"/>
        <v>13310</v>
      </c>
      <c r="P179" s="21">
        <f t="shared" si="252"/>
        <v>25407</v>
      </c>
      <c r="Q179" s="21">
        <f t="shared" si="253"/>
        <v>22000</v>
      </c>
      <c r="R179" s="14">
        <f t="shared" si="254"/>
        <v>143382</v>
      </c>
      <c r="S179" s="122" t="s">
        <v>94</v>
      </c>
      <c r="T179" s="122" t="s">
        <v>94</v>
      </c>
      <c r="U179" s="122" t="s">
        <v>94</v>
      </c>
      <c r="V179" s="30"/>
      <c r="W179" s="30"/>
    </row>
    <row r="180" spans="1:23" x14ac:dyDescent="0.25">
      <c r="A180" s="26">
        <v>179</v>
      </c>
      <c r="B180" s="26" t="s">
        <v>1475</v>
      </c>
      <c r="C180" s="30" t="s">
        <v>1908</v>
      </c>
      <c r="D180" s="26" t="s">
        <v>29</v>
      </c>
      <c r="E180" s="30" t="s">
        <v>815</v>
      </c>
      <c r="F180" s="30" t="s">
        <v>23</v>
      </c>
      <c r="G180" s="30" t="s">
        <v>29</v>
      </c>
      <c r="H180" s="30" t="s">
        <v>713</v>
      </c>
      <c r="I180" s="30" t="s">
        <v>1445</v>
      </c>
      <c r="J180" s="140">
        <v>44518</v>
      </c>
      <c r="K180" s="30">
        <v>2</v>
      </c>
      <c r="L180" s="30">
        <v>6</v>
      </c>
      <c r="M180" s="30">
        <v>10</v>
      </c>
      <c r="N180" s="23">
        <f>((M180*14000)+(M180*14000)*10%)+8250+((0*150))</f>
        <v>162250</v>
      </c>
      <c r="O180" s="21">
        <f t="shared" si="251"/>
        <v>12100</v>
      </c>
      <c r="P180" s="21">
        <f t="shared" si="252"/>
        <v>23370</v>
      </c>
      <c r="Q180" s="21">
        <f t="shared" si="253"/>
        <v>20000</v>
      </c>
      <c r="R180" s="14">
        <f t="shared" si="254"/>
        <v>217720</v>
      </c>
      <c r="S180" s="122" t="s">
        <v>94</v>
      </c>
      <c r="T180" s="122" t="s">
        <v>94</v>
      </c>
      <c r="U180" s="122" t="s">
        <v>94</v>
      </c>
      <c r="V180" s="30"/>
      <c r="W180" s="30"/>
    </row>
    <row r="181" spans="1:23" x14ac:dyDescent="0.25">
      <c r="A181" s="26">
        <v>180</v>
      </c>
      <c r="B181" s="26" t="s">
        <v>1475</v>
      </c>
      <c r="C181" s="30" t="s">
        <v>1909</v>
      </c>
      <c r="D181" s="26" t="s">
        <v>29</v>
      </c>
      <c r="E181" s="30" t="s">
        <v>815</v>
      </c>
      <c r="F181" s="30" t="s">
        <v>23</v>
      </c>
      <c r="G181" s="30" t="s">
        <v>29</v>
      </c>
      <c r="H181" s="30" t="s">
        <v>40</v>
      </c>
      <c r="I181" s="30" t="s">
        <v>552</v>
      </c>
      <c r="J181" s="140">
        <v>44518</v>
      </c>
      <c r="K181" s="30">
        <v>1</v>
      </c>
      <c r="L181" s="30">
        <v>9</v>
      </c>
      <c r="M181" s="30">
        <v>10</v>
      </c>
      <c r="N181" s="23">
        <f>((M181*6000)+(M181*6000)*10%)+8250+((M181*165))</f>
        <v>75900</v>
      </c>
      <c r="O181" s="21">
        <f t="shared" ref="O181" si="255">M181*1210</f>
        <v>12100</v>
      </c>
      <c r="P181" s="21">
        <f t="shared" ref="P181" si="256">(M181*2037)+3000</f>
        <v>23370</v>
      </c>
      <c r="Q181" s="21">
        <f t="shared" ref="Q181" si="257">M181*2000</f>
        <v>20000</v>
      </c>
      <c r="R181" s="14">
        <f t="shared" ref="R181" si="258">SUM(N181:Q181)</f>
        <v>131370</v>
      </c>
      <c r="S181" s="122" t="s">
        <v>94</v>
      </c>
      <c r="T181" s="122" t="s">
        <v>94</v>
      </c>
      <c r="U181" s="122" t="s">
        <v>94</v>
      </c>
      <c r="V181" s="30"/>
      <c r="W181" s="30"/>
    </row>
    <row r="182" spans="1:23" x14ac:dyDescent="0.25">
      <c r="A182" s="26">
        <v>181</v>
      </c>
      <c r="B182" s="26" t="s">
        <v>1475</v>
      </c>
      <c r="C182" s="30" t="s">
        <v>1910</v>
      </c>
      <c r="D182" s="26" t="s">
        <v>29</v>
      </c>
      <c r="E182" s="30" t="s">
        <v>1503</v>
      </c>
      <c r="F182" s="30" t="s">
        <v>23</v>
      </c>
      <c r="G182" s="30" t="s">
        <v>29</v>
      </c>
      <c r="H182" s="30" t="s">
        <v>79</v>
      </c>
      <c r="I182" s="30" t="s">
        <v>89</v>
      </c>
      <c r="J182" s="140">
        <v>44518</v>
      </c>
      <c r="K182" s="30">
        <v>1</v>
      </c>
      <c r="L182" s="30">
        <v>48</v>
      </c>
      <c r="M182" s="30">
        <v>48</v>
      </c>
      <c r="N182" s="23">
        <f>((M182*15000)+(M182*15000)*10%)+8250+((0*150))</f>
        <v>800250</v>
      </c>
      <c r="O182" s="21">
        <f t="shared" ref="O182:O184" si="259">M182*1210</f>
        <v>58080</v>
      </c>
      <c r="P182" s="21">
        <f t="shared" ref="P182:P184" si="260">(M182*2037)+3000</f>
        <v>100776</v>
      </c>
      <c r="Q182" s="21">
        <f>M182*2100</f>
        <v>100800</v>
      </c>
      <c r="R182" s="14">
        <f t="shared" ref="R182:R184" si="261">SUM(N182:Q182)</f>
        <v>1059906</v>
      </c>
      <c r="S182" s="122" t="s">
        <v>94</v>
      </c>
      <c r="T182" s="122" t="s">
        <v>94</v>
      </c>
      <c r="U182" s="122" t="s">
        <v>94</v>
      </c>
      <c r="V182" s="30"/>
      <c r="W182" s="30"/>
    </row>
    <row r="183" spans="1:23" x14ac:dyDescent="0.25">
      <c r="A183" s="26">
        <v>182</v>
      </c>
      <c r="B183" s="26" t="s">
        <v>1475</v>
      </c>
      <c r="C183" s="30" t="s">
        <v>1911</v>
      </c>
      <c r="D183" s="26" t="s">
        <v>29</v>
      </c>
      <c r="E183" s="30" t="s">
        <v>815</v>
      </c>
      <c r="F183" s="30" t="s">
        <v>23</v>
      </c>
      <c r="G183" s="30" t="s">
        <v>29</v>
      </c>
      <c r="H183" s="30" t="s">
        <v>210</v>
      </c>
      <c r="I183" s="30" t="s">
        <v>516</v>
      </c>
      <c r="J183" s="140">
        <v>44518</v>
      </c>
      <c r="K183" s="30">
        <v>9</v>
      </c>
      <c r="L183" s="30">
        <v>104</v>
      </c>
      <c r="M183" s="30">
        <v>104</v>
      </c>
      <c r="N183" s="23">
        <f>((M183*8500)+(M183*8500)*10%)+8250+((0*150))</f>
        <v>980650</v>
      </c>
      <c r="O183" s="21">
        <f t="shared" si="259"/>
        <v>125840</v>
      </c>
      <c r="P183" s="21">
        <f t="shared" si="260"/>
        <v>214848</v>
      </c>
      <c r="Q183" s="21">
        <f t="shared" ref="Q183" si="262">M183*2000</f>
        <v>208000</v>
      </c>
      <c r="R183" s="14">
        <f t="shared" si="261"/>
        <v>1529338</v>
      </c>
      <c r="S183" s="122" t="s">
        <v>94</v>
      </c>
      <c r="T183" s="122" t="s">
        <v>94</v>
      </c>
      <c r="U183" s="122" t="s">
        <v>94</v>
      </c>
      <c r="V183" s="30"/>
      <c r="W183" s="30"/>
    </row>
    <row r="184" spans="1:23" x14ac:dyDescent="0.25">
      <c r="A184" s="26">
        <v>183</v>
      </c>
      <c r="B184" s="26" t="s">
        <v>1474</v>
      </c>
      <c r="C184" s="30" t="s">
        <v>1912</v>
      </c>
      <c r="D184" s="26" t="s">
        <v>29</v>
      </c>
      <c r="E184" s="30" t="s">
        <v>631</v>
      </c>
      <c r="F184" s="30" t="s">
        <v>23</v>
      </c>
      <c r="G184" s="30" t="s">
        <v>29</v>
      </c>
      <c r="H184" s="30" t="s">
        <v>69</v>
      </c>
      <c r="I184" s="30" t="s">
        <v>70</v>
      </c>
      <c r="J184" s="140">
        <v>44518</v>
      </c>
      <c r="K184" s="30">
        <v>1</v>
      </c>
      <c r="L184" s="30">
        <v>26</v>
      </c>
      <c r="M184" s="30">
        <v>26</v>
      </c>
      <c r="N184" s="23">
        <f>((M184*11000)+(M184*11000)*10%)+8250+((0*165))</f>
        <v>322850</v>
      </c>
      <c r="O184" s="21">
        <f t="shared" si="259"/>
        <v>31460</v>
      </c>
      <c r="P184" s="21">
        <f t="shared" si="260"/>
        <v>55962</v>
      </c>
      <c r="Q184" s="21">
        <f>M184*500</f>
        <v>13000</v>
      </c>
      <c r="R184" s="14">
        <f t="shared" si="261"/>
        <v>423272</v>
      </c>
      <c r="S184" s="122" t="s">
        <v>94</v>
      </c>
      <c r="T184" s="122" t="s">
        <v>94</v>
      </c>
      <c r="U184" s="122" t="s">
        <v>94</v>
      </c>
      <c r="V184" s="30"/>
      <c r="W184" s="30"/>
    </row>
    <row r="185" spans="1:23" x14ac:dyDescent="0.25">
      <c r="A185" s="26">
        <v>184</v>
      </c>
      <c r="B185" s="26" t="s">
        <v>1474</v>
      </c>
      <c r="C185" s="30" t="s">
        <v>1913</v>
      </c>
      <c r="D185" s="26" t="s">
        <v>29</v>
      </c>
      <c r="E185" s="30" t="s">
        <v>631</v>
      </c>
      <c r="F185" s="30" t="s">
        <v>23</v>
      </c>
      <c r="G185" s="30" t="s">
        <v>29</v>
      </c>
      <c r="H185" s="30" t="s">
        <v>713</v>
      </c>
      <c r="I185" s="30" t="s">
        <v>714</v>
      </c>
      <c r="J185" s="140">
        <v>44518</v>
      </c>
      <c r="K185" s="30">
        <v>1</v>
      </c>
      <c r="L185" s="30">
        <v>23</v>
      </c>
      <c r="M185" s="30">
        <v>23</v>
      </c>
      <c r="N185" s="23">
        <f>((M185*14000)+(M185*14000)*10%)+8250+((0*165))</f>
        <v>362450</v>
      </c>
      <c r="O185" s="21">
        <f t="shared" ref="O185" si="263">M185*1210</f>
        <v>27830</v>
      </c>
      <c r="P185" s="21">
        <f t="shared" ref="P185" si="264">(M185*2037)+3000</f>
        <v>49851</v>
      </c>
      <c r="Q185" s="21">
        <f>M185*500</f>
        <v>11500</v>
      </c>
      <c r="R185" s="14">
        <f t="shared" ref="R185" si="265">SUM(N185:Q185)</f>
        <v>451631</v>
      </c>
      <c r="S185" s="122" t="s">
        <v>94</v>
      </c>
      <c r="T185" s="122" t="s">
        <v>94</v>
      </c>
      <c r="U185" s="122" t="s">
        <v>94</v>
      </c>
      <c r="V185" s="30"/>
      <c r="W185" s="30"/>
    </row>
    <row r="186" spans="1:23" x14ac:dyDescent="0.25">
      <c r="A186" s="26">
        <v>185</v>
      </c>
      <c r="B186" s="26" t="s">
        <v>1474</v>
      </c>
      <c r="C186" s="30" t="s">
        <v>1914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281</v>
      </c>
      <c r="I186" s="30" t="s">
        <v>998</v>
      </c>
      <c r="J186" s="140">
        <v>44518</v>
      </c>
      <c r="K186" s="30">
        <v>4</v>
      </c>
      <c r="L186" s="30">
        <v>24</v>
      </c>
      <c r="M186" s="30">
        <v>24</v>
      </c>
      <c r="N186" s="23">
        <f>((M186*14000)+(M186*14000)*10%)+8250+((0*150))</f>
        <v>377850</v>
      </c>
      <c r="O186" s="21">
        <f t="shared" ref="O186:O187" si="266">M186*1210</f>
        <v>29040</v>
      </c>
      <c r="P186" s="21">
        <f t="shared" ref="P186:P187" si="267">(M186*2037)+3000</f>
        <v>51888</v>
      </c>
      <c r="Q186" s="21">
        <f t="shared" ref="Q186:Q187" si="268">M186*2000</f>
        <v>48000</v>
      </c>
      <c r="R186" s="14">
        <f t="shared" ref="R186:R187" si="269">SUM(N186:Q186)</f>
        <v>506778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1474</v>
      </c>
      <c r="C187" s="30" t="s">
        <v>1915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69</v>
      </c>
      <c r="I187" s="30" t="s">
        <v>488</v>
      </c>
      <c r="J187" s="140">
        <v>44518</v>
      </c>
      <c r="K187" s="30">
        <v>2</v>
      </c>
      <c r="L187" s="30">
        <v>14</v>
      </c>
      <c r="M187" s="30">
        <v>16</v>
      </c>
      <c r="N187" s="23">
        <f>((M187*11000)+(M187*11000)*10%)+8250+((0*165))</f>
        <v>201850</v>
      </c>
      <c r="O187" s="21">
        <f t="shared" si="266"/>
        <v>19360</v>
      </c>
      <c r="P187" s="21">
        <f t="shared" si="267"/>
        <v>35592</v>
      </c>
      <c r="Q187" s="21">
        <f t="shared" si="268"/>
        <v>32000</v>
      </c>
      <c r="R187" s="14">
        <f t="shared" si="269"/>
        <v>288802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x14ac:dyDescent="0.25">
      <c r="A188" s="26">
        <v>187</v>
      </c>
      <c r="B188" s="26" t="s">
        <v>1474</v>
      </c>
      <c r="C188" s="30" t="s">
        <v>1916</v>
      </c>
      <c r="D188" s="26" t="s">
        <v>29</v>
      </c>
      <c r="E188" s="30" t="s">
        <v>491</v>
      </c>
      <c r="F188" s="30" t="s">
        <v>23</v>
      </c>
      <c r="G188" s="30" t="s">
        <v>29</v>
      </c>
      <c r="H188" s="30" t="s">
        <v>281</v>
      </c>
      <c r="I188" s="30" t="s">
        <v>998</v>
      </c>
      <c r="J188" s="140">
        <v>44518</v>
      </c>
      <c r="K188" s="30">
        <v>1</v>
      </c>
      <c r="L188" s="30">
        <v>1</v>
      </c>
      <c r="M188" s="30">
        <v>10</v>
      </c>
      <c r="N188" s="23">
        <f>((M188*14000)+(M188*14000)*10%)+8250+((0*165))</f>
        <v>162250</v>
      </c>
      <c r="O188" s="21">
        <f t="shared" ref="O188:O189" si="270">M188*1210</f>
        <v>12100</v>
      </c>
      <c r="P188" s="21">
        <f t="shared" ref="P188:P189" si="271">(M188*2037)+3000</f>
        <v>23370</v>
      </c>
      <c r="Q188" s="21">
        <f>M188*1100</f>
        <v>11000</v>
      </c>
      <c r="R188" s="14">
        <f t="shared" ref="R188:R189" si="272">SUM(N188:Q188)</f>
        <v>208720</v>
      </c>
      <c r="S188" s="122" t="s">
        <v>94</v>
      </c>
      <c r="T188" s="122" t="s">
        <v>94</v>
      </c>
      <c r="U188" s="122" t="s">
        <v>94</v>
      </c>
      <c r="V188" s="30"/>
      <c r="W188" s="30"/>
    </row>
    <row r="189" spans="1:23" x14ac:dyDescent="0.25">
      <c r="A189" s="26">
        <v>188</v>
      </c>
      <c r="B189" s="26" t="s">
        <v>1474</v>
      </c>
      <c r="C189" s="30" t="s">
        <v>1917</v>
      </c>
      <c r="D189" s="26" t="s">
        <v>29</v>
      </c>
      <c r="E189" s="30" t="s">
        <v>815</v>
      </c>
      <c r="F189" s="30" t="s">
        <v>23</v>
      </c>
      <c r="G189" s="30" t="s">
        <v>29</v>
      </c>
      <c r="H189" s="30" t="s">
        <v>24</v>
      </c>
      <c r="I189" s="30" t="s">
        <v>502</v>
      </c>
      <c r="J189" s="140">
        <v>44518</v>
      </c>
      <c r="K189" s="30">
        <v>7</v>
      </c>
      <c r="L189" s="30">
        <v>121</v>
      </c>
      <c r="M189" s="30">
        <v>121</v>
      </c>
      <c r="N189" s="23">
        <f>((M189*22000)+(M189*22000)*10%)+8250+((M189*150))</f>
        <v>2954600</v>
      </c>
      <c r="O189" s="21">
        <f t="shared" si="270"/>
        <v>146410</v>
      </c>
      <c r="P189" s="21">
        <f t="shared" si="271"/>
        <v>249477</v>
      </c>
      <c r="Q189" s="21">
        <f t="shared" ref="Q189" si="273">M189*2000</f>
        <v>242000</v>
      </c>
      <c r="R189" s="14">
        <f t="shared" si="272"/>
        <v>3592487</v>
      </c>
      <c r="S189" s="122" t="s">
        <v>94</v>
      </c>
      <c r="T189" s="122" t="s">
        <v>94</v>
      </c>
      <c r="U189" s="122" t="s">
        <v>94</v>
      </c>
      <c r="V189" s="30"/>
      <c r="W189" s="30"/>
    </row>
    <row r="190" spans="1:23" x14ac:dyDescent="0.25">
      <c r="A190" s="26">
        <v>189</v>
      </c>
      <c r="B190" s="26" t="s">
        <v>1474</v>
      </c>
      <c r="C190" s="30" t="s">
        <v>1918</v>
      </c>
      <c r="D190" s="26" t="s">
        <v>29</v>
      </c>
      <c r="E190" s="30" t="s">
        <v>1503</v>
      </c>
      <c r="F190" s="30" t="s">
        <v>23</v>
      </c>
      <c r="G190" s="30" t="s">
        <v>29</v>
      </c>
      <c r="H190" s="30" t="s">
        <v>54</v>
      </c>
      <c r="I190" s="30" t="s">
        <v>1548</v>
      </c>
      <c r="J190" s="140">
        <v>44518</v>
      </c>
      <c r="K190" s="30">
        <v>1</v>
      </c>
      <c r="L190" s="30">
        <v>13</v>
      </c>
      <c r="M190" s="30">
        <v>13</v>
      </c>
      <c r="N190" s="23">
        <f>((M190*58500)+(M190*58500)*10%)+8250+((0*150))</f>
        <v>844800</v>
      </c>
      <c r="O190" s="21">
        <f t="shared" ref="O190:O192" si="274">M190*1210</f>
        <v>15730</v>
      </c>
      <c r="P190" s="21">
        <f t="shared" ref="P190:P192" si="275">(M190*2037)+3000</f>
        <v>29481</v>
      </c>
      <c r="Q190" s="21">
        <f>M190*2100</f>
        <v>27300</v>
      </c>
      <c r="R190" s="14">
        <f t="shared" ref="R190:R192" si="276">SUM(N190:Q190)</f>
        <v>917311</v>
      </c>
      <c r="S190" s="122" t="s">
        <v>94</v>
      </c>
      <c r="T190" s="122" t="s">
        <v>94</v>
      </c>
      <c r="U190" s="122" t="s">
        <v>94</v>
      </c>
      <c r="V190" s="30"/>
      <c r="W190" s="30"/>
    </row>
    <row r="191" spans="1:23" x14ac:dyDescent="0.25">
      <c r="A191" s="26">
        <v>190</v>
      </c>
      <c r="B191" s="26" t="s">
        <v>1474</v>
      </c>
      <c r="C191" s="30" t="s">
        <v>1919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104</v>
      </c>
      <c r="I191" s="30" t="s">
        <v>105</v>
      </c>
      <c r="J191" s="140">
        <v>44518</v>
      </c>
      <c r="K191" s="30">
        <v>1</v>
      </c>
      <c r="L191" s="30">
        <v>7</v>
      </c>
      <c r="M191" s="30">
        <v>10</v>
      </c>
      <c r="N191" s="23">
        <f>((M191*35000)+(M191*35000)*10%)+8250+((M191*165))</f>
        <v>394900</v>
      </c>
      <c r="O191" s="21">
        <f t="shared" si="274"/>
        <v>12100</v>
      </c>
      <c r="P191" s="21">
        <f t="shared" si="275"/>
        <v>23370</v>
      </c>
      <c r="Q191" s="21">
        <f t="shared" ref="Q191" si="277">M191*2000</f>
        <v>20000</v>
      </c>
      <c r="R191" s="14">
        <f t="shared" si="276"/>
        <v>450370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x14ac:dyDescent="0.25">
      <c r="A192" s="26">
        <v>191</v>
      </c>
      <c r="B192" s="26" t="s">
        <v>1474</v>
      </c>
      <c r="C192" s="30" t="s">
        <v>1920</v>
      </c>
      <c r="D192" s="26" t="s">
        <v>29</v>
      </c>
      <c r="E192" s="30" t="s">
        <v>1921</v>
      </c>
      <c r="F192" s="30" t="s">
        <v>23</v>
      </c>
      <c r="G192" s="30" t="s">
        <v>29</v>
      </c>
      <c r="H192" s="30" t="s">
        <v>76</v>
      </c>
      <c r="I192" s="30" t="s">
        <v>83</v>
      </c>
      <c r="J192" s="140">
        <v>44518</v>
      </c>
      <c r="K192" s="30">
        <v>4</v>
      </c>
      <c r="L192" s="30">
        <v>94</v>
      </c>
      <c r="M192" s="30">
        <v>94</v>
      </c>
      <c r="N192" s="23">
        <f>((M192*19000)+(M192*19000)*10%)+8250+((M192*150))</f>
        <v>1986950</v>
      </c>
      <c r="O192" s="21">
        <f t="shared" si="274"/>
        <v>113740</v>
      </c>
      <c r="P192" s="21">
        <f t="shared" si="275"/>
        <v>194478</v>
      </c>
      <c r="Q192" s="21">
        <f>M192*4500</f>
        <v>423000</v>
      </c>
      <c r="R192" s="14">
        <f t="shared" si="276"/>
        <v>2718168</v>
      </c>
      <c r="S192" s="122">
        <v>3131250</v>
      </c>
      <c r="T192" s="130" t="s">
        <v>1968</v>
      </c>
      <c r="U192" s="122" t="s">
        <v>27</v>
      </c>
      <c r="V192" s="30"/>
      <c r="W192" s="30"/>
    </row>
    <row r="193" spans="1:23" x14ac:dyDescent="0.25">
      <c r="A193" s="26">
        <v>192</v>
      </c>
      <c r="B193" s="26" t="s">
        <v>1474</v>
      </c>
      <c r="C193" s="30" t="s">
        <v>1922</v>
      </c>
      <c r="D193" s="26" t="s">
        <v>29</v>
      </c>
      <c r="E193" s="30" t="s">
        <v>631</v>
      </c>
      <c r="F193" s="30" t="s">
        <v>23</v>
      </c>
      <c r="G193" s="30" t="s">
        <v>29</v>
      </c>
      <c r="H193" s="30" t="s">
        <v>79</v>
      </c>
      <c r="I193" s="30" t="s">
        <v>725</v>
      </c>
      <c r="J193" s="140">
        <v>44518</v>
      </c>
      <c r="K193" s="30">
        <v>10</v>
      </c>
      <c r="L193" s="30">
        <v>145</v>
      </c>
      <c r="M193" s="30">
        <v>145</v>
      </c>
      <c r="N193" s="23">
        <f>((M193*15000)+(M193*15000)*10%)+8250+((0*150))</f>
        <v>2400750</v>
      </c>
      <c r="O193" s="21">
        <f t="shared" ref="O193" si="278">M193*1210</f>
        <v>175450</v>
      </c>
      <c r="P193" s="21">
        <f t="shared" ref="P193" si="279">(M193*2037)+3000</f>
        <v>298365</v>
      </c>
      <c r="Q193" s="21">
        <f>M193*500</f>
        <v>72500</v>
      </c>
      <c r="R193" s="14">
        <f t="shared" ref="R193" si="280">SUM(N193:Q193)</f>
        <v>2947065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1474</v>
      </c>
      <c r="C194" s="30" t="s">
        <v>1923</v>
      </c>
      <c r="D194" s="26" t="s">
        <v>29</v>
      </c>
      <c r="E194" s="30" t="s">
        <v>631</v>
      </c>
      <c r="F194" s="30" t="s">
        <v>23</v>
      </c>
      <c r="G194" s="30" t="s">
        <v>29</v>
      </c>
      <c r="H194" s="30" t="s">
        <v>115</v>
      </c>
      <c r="I194" s="30" t="s">
        <v>1924</v>
      </c>
      <c r="J194" s="140">
        <v>44518</v>
      </c>
      <c r="K194" s="30">
        <v>10</v>
      </c>
      <c r="L194" s="30">
        <v>180</v>
      </c>
      <c r="M194" s="30">
        <v>180</v>
      </c>
      <c r="N194" s="23">
        <f>((M194*60500)+(M194*60500)*10%)+8250+((0*150))</f>
        <v>11987250</v>
      </c>
      <c r="O194" s="21">
        <f t="shared" ref="O194" si="281">M194*1210</f>
        <v>217800</v>
      </c>
      <c r="P194" s="21">
        <f t="shared" ref="P194" si="282">(M194*2037)+3000</f>
        <v>369660</v>
      </c>
      <c r="Q194" s="21">
        <f>M194*500</f>
        <v>90000</v>
      </c>
      <c r="R194" s="14">
        <f t="shared" ref="R194" si="283">SUM(N194:Q194)</f>
        <v>12664710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1474</v>
      </c>
      <c r="C195" s="30" t="s">
        <v>1925</v>
      </c>
      <c r="D195" s="26" t="s">
        <v>29</v>
      </c>
      <c r="E195" s="30" t="s">
        <v>631</v>
      </c>
      <c r="F195" s="30" t="s">
        <v>23</v>
      </c>
      <c r="G195" s="30" t="s">
        <v>29</v>
      </c>
      <c r="H195" s="30" t="s">
        <v>54</v>
      </c>
      <c r="I195" s="30" t="s">
        <v>1548</v>
      </c>
      <c r="J195" s="140">
        <v>44518</v>
      </c>
      <c r="K195" s="30">
        <v>1</v>
      </c>
      <c r="L195" s="30">
        <v>9</v>
      </c>
      <c r="M195" s="30">
        <v>10</v>
      </c>
      <c r="N195" s="23">
        <f>((M195*58500)+(M195*58500)*10%)+8250+((0*150))</f>
        <v>651750</v>
      </c>
      <c r="O195" s="21">
        <f t="shared" ref="O195" si="284">M195*1210</f>
        <v>12100</v>
      </c>
      <c r="P195" s="21">
        <f t="shared" ref="P195" si="285">(M195*2037)+3000</f>
        <v>23370</v>
      </c>
      <c r="Q195" s="21">
        <f>M195*500</f>
        <v>5000</v>
      </c>
      <c r="R195" s="14">
        <f t="shared" ref="R195" si="286">SUM(N195:Q195)</f>
        <v>692220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x14ac:dyDescent="0.25">
      <c r="A196" s="26">
        <v>195</v>
      </c>
      <c r="B196" s="26" t="s">
        <v>1474</v>
      </c>
      <c r="C196" s="30" t="s">
        <v>1926</v>
      </c>
      <c r="D196" s="26" t="s">
        <v>29</v>
      </c>
      <c r="E196" s="30" t="s">
        <v>631</v>
      </c>
      <c r="F196" s="30" t="s">
        <v>23</v>
      </c>
      <c r="G196" s="30" t="s">
        <v>29</v>
      </c>
      <c r="H196" s="30" t="s">
        <v>79</v>
      </c>
      <c r="I196" s="30" t="s">
        <v>782</v>
      </c>
      <c r="J196" s="140">
        <v>44519</v>
      </c>
      <c r="K196" s="30">
        <v>8</v>
      </c>
      <c r="L196" s="30">
        <v>45</v>
      </c>
      <c r="M196" s="30">
        <v>46</v>
      </c>
      <c r="N196" s="23">
        <f>((M196*15000)+(M196*15000)*10%)+8250+((0*150))</f>
        <v>767250</v>
      </c>
      <c r="O196" s="21">
        <f t="shared" ref="O196" si="287">M196*1210</f>
        <v>55660</v>
      </c>
      <c r="P196" s="21">
        <f t="shared" ref="P196" si="288">(M196*2037)+3000</f>
        <v>96702</v>
      </c>
      <c r="Q196" s="21">
        <f>M196*500</f>
        <v>23000</v>
      </c>
      <c r="R196" s="14">
        <f t="shared" ref="R196" si="289">SUM(N196:Q196)</f>
        <v>942612</v>
      </c>
      <c r="S196" s="122" t="s">
        <v>94</v>
      </c>
      <c r="T196" s="122" t="s">
        <v>94</v>
      </c>
      <c r="U196" s="122" t="s">
        <v>94</v>
      </c>
      <c r="V196" s="30"/>
      <c r="W196" s="30"/>
    </row>
    <row r="197" spans="1:23" x14ac:dyDescent="0.25">
      <c r="A197" s="26">
        <v>196</v>
      </c>
      <c r="B197" s="26" t="s">
        <v>1474</v>
      </c>
      <c r="C197" s="30" t="s">
        <v>1927</v>
      </c>
      <c r="D197" s="26" t="s">
        <v>29</v>
      </c>
      <c r="E197" s="30" t="s">
        <v>100</v>
      </c>
      <c r="F197" s="30" t="s">
        <v>23</v>
      </c>
      <c r="G197" s="30" t="s">
        <v>29</v>
      </c>
      <c r="H197" s="30" t="s">
        <v>60</v>
      </c>
      <c r="I197" s="30" t="s">
        <v>61</v>
      </c>
      <c r="J197" s="140">
        <v>44519</v>
      </c>
      <c r="K197" s="30">
        <v>5</v>
      </c>
      <c r="L197" s="30">
        <v>50</v>
      </c>
      <c r="M197" s="30">
        <v>55</v>
      </c>
      <c r="N197" s="23">
        <f>((M197*14500)+(M197*14500)*10%)+8250+((0*150))</f>
        <v>885500</v>
      </c>
      <c r="O197" s="21">
        <f t="shared" ref="O197:O198" si="290">M197*1210</f>
        <v>66550</v>
      </c>
      <c r="P197" s="21">
        <f t="shared" ref="P197:P198" si="291">(M197*2037)+3000</f>
        <v>115035</v>
      </c>
      <c r="Q197" s="21">
        <f t="shared" ref="Q197:Q198" si="292">M197*2000</f>
        <v>110000</v>
      </c>
      <c r="R197" s="14">
        <f t="shared" ref="R197:R198" si="293">SUM(N197:Q197)</f>
        <v>1177085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1474</v>
      </c>
      <c r="C198" s="30" t="s">
        <v>1928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713</v>
      </c>
      <c r="I198" s="30" t="s">
        <v>714</v>
      </c>
      <c r="J198" s="140">
        <v>44519</v>
      </c>
      <c r="K198" s="30">
        <v>2</v>
      </c>
      <c r="L198" s="30">
        <v>7</v>
      </c>
      <c r="M198" s="30">
        <v>17</v>
      </c>
      <c r="N198" s="23">
        <f>((M198*14000)+(M198*14000)*10%)+8250+((0*150))</f>
        <v>270050</v>
      </c>
      <c r="O198" s="21">
        <f t="shared" si="290"/>
        <v>20570</v>
      </c>
      <c r="P198" s="21">
        <f t="shared" si="291"/>
        <v>37629</v>
      </c>
      <c r="Q198" s="21">
        <f t="shared" si="292"/>
        <v>34000</v>
      </c>
      <c r="R198" s="14">
        <f t="shared" si="293"/>
        <v>362249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1474</v>
      </c>
      <c r="C199" s="30" t="s">
        <v>1929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50</v>
      </c>
      <c r="I199" s="30" t="s">
        <v>128</v>
      </c>
      <c r="J199" s="140">
        <v>44519</v>
      </c>
      <c r="K199" s="30">
        <v>1</v>
      </c>
      <c r="L199" s="30">
        <v>3</v>
      </c>
      <c r="M199" s="30">
        <v>10</v>
      </c>
      <c r="N199" s="23">
        <f>((M199*31000)+(M199*31000)*10%)+8250+((0*150))</f>
        <v>349250</v>
      </c>
      <c r="O199" s="21">
        <f t="shared" ref="O199:O201" si="294">M199*1210</f>
        <v>12100</v>
      </c>
      <c r="P199" s="21">
        <f t="shared" ref="P199:P201" si="295">(M199*2037)+3000</f>
        <v>23370</v>
      </c>
      <c r="Q199" s="21">
        <f t="shared" ref="Q199:Q201" si="296">M199*2000</f>
        <v>20000</v>
      </c>
      <c r="R199" s="14">
        <f t="shared" ref="R199:R201" si="297">SUM(N199:Q199)</f>
        <v>404720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1474</v>
      </c>
      <c r="C200" s="30" t="s">
        <v>1930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1197</v>
      </c>
      <c r="I200" s="30" t="s">
        <v>128</v>
      </c>
      <c r="J200" s="140">
        <v>44519</v>
      </c>
      <c r="K200" s="30">
        <v>1</v>
      </c>
      <c r="L200" s="30">
        <v>27</v>
      </c>
      <c r="M200" s="30">
        <v>27</v>
      </c>
      <c r="N200" s="23">
        <f>((M200*46400)+(M200*46400)*10%)+8250+((0*150))</f>
        <v>1386330</v>
      </c>
      <c r="O200" s="21">
        <f t="shared" si="294"/>
        <v>32670</v>
      </c>
      <c r="P200" s="21">
        <f t="shared" si="295"/>
        <v>57999</v>
      </c>
      <c r="Q200" s="21">
        <f t="shared" si="296"/>
        <v>54000</v>
      </c>
      <c r="R200" s="14">
        <f t="shared" si="297"/>
        <v>1530999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1931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112</v>
      </c>
      <c r="I201" s="30" t="s">
        <v>113</v>
      </c>
      <c r="J201" s="140">
        <v>44519</v>
      </c>
      <c r="K201" s="30">
        <v>3</v>
      </c>
      <c r="L201" s="30">
        <v>28</v>
      </c>
      <c r="M201" s="30">
        <v>31</v>
      </c>
      <c r="N201" s="23">
        <f>((M201*41500)+(M201*41500)*10%)+8250+((M201*165))</f>
        <v>1428515</v>
      </c>
      <c r="O201" s="21">
        <f t="shared" si="294"/>
        <v>37510</v>
      </c>
      <c r="P201" s="21">
        <f t="shared" si="295"/>
        <v>66147</v>
      </c>
      <c r="Q201" s="21">
        <f t="shared" si="296"/>
        <v>62000</v>
      </c>
      <c r="R201" s="14">
        <f t="shared" si="297"/>
        <v>1594172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1932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281</v>
      </c>
      <c r="I202" s="30" t="s">
        <v>998</v>
      </c>
      <c r="J202" s="140">
        <v>44519</v>
      </c>
      <c r="K202" s="30">
        <v>2</v>
      </c>
      <c r="L202" s="30">
        <v>12</v>
      </c>
      <c r="M202" s="30">
        <v>12</v>
      </c>
      <c r="N202" s="23">
        <f>((M202*14000)+(M202*14000)*10%)+8250+((0*150))</f>
        <v>193050</v>
      </c>
      <c r="O202" s="21">
        <f t="shared" ref="O202:O203" si="298">M202*1210</f>
        <v>14520</v>
      </c>
      <c r="P202" s="21">
        <f t="shared" ref="P202:P203" si="299">(M202*2037)+3000</f>
        <v>27444</v>
      </c>
      <c r="Q202" s="21">
        <f t="shared" ref="Q202" si="300">M202*2000</f>
        <v>24000</v>
      </c>
      <c r="R202" s="14">
        <f t="shared" ref="R202:R203" si="301">SUM(N202:Q202)</f>
        <v>259014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1933</v>
      </c>
      <c r="D203" s="26" t="s">
        <v>29</v>
      </c>
      <c r="E203" s="30" t="s">
        <v>631</v>
      </c>
      <c r="F203" s="30" t="s">
        <v>23</v>
      </c>
      <c r="G203" s="30" t="s">
        <v>29</v>
      </c>
      <c r="H203" s="30" t="s">
        <v>104</v>
      </c>
      <c r="I203" s="30" t="s">
        <v>105</v>
      </c>
      <c r="J203" s="140">
        <v>44519</v>
      </c>
      <c r="K203" s="30">
        <v>5</v>
      </c>
      <c r="L203" s="30">
        <v>90</v>
      </c>
      <c r="M203" s="30">
        <v>90</v>
      </c>
      <c r="N203" s="23">
        <f>((M203*35000)+(M203*35000)*10%)+8250+((M203*165))</f>
        <v>3488100</v>
      </c>
      <c r="O203" s="21">
        <f t="shared" si="298"/>
        <v>108900</v>
      </c>
      <c r="P203" s="21">
        <f t="shared" si="299"/>
        <v>186330</v>
      </c>
      <c r="Q203" s="21">
        <f>M203*500</f>
        <v>45000</v>
      </c>
      <c r="R203" s="14">
        <f t="shared" si="301"/>
        <v>3828330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x14ac:dyDescent="0.25">
      <c r="A204" s="26">
        <v>203</v>
      </c>
      <c r="B204" s="26" t="s">
        <v>1474</v>
      </c>
      <c r="C204" s="30" t="s">
        <v>1934</v>
      </c>
      <c r="D204" s="26" t="s">
        <v>29</v>
      </c>
      <c r="E204" s="30" t="s">
        <v>1503</v>
      </c>
      <c r="F204" s="30" t="s">
        <v>23</v>
      </c>
      <c r="G204" s="30" t="s">
        <v>29</v>
      </c>
      <c r="H204" s="30" t="s">
        <v>109</v>
      </c>
      <c r="I204" s="30" t="s">
        <v>1373</v>
      </c>
      <c r="J204" s="140">
        <v>44519</v>
      </c>
      <c r="K204" s="30">
        <v>1</v>
      </c>
      <c r="L204" s="30">
        <v>15</v>
      </c>
      <c r="M204" s="30">
        <v>15</v>
      </c>
      <c r="N204" s="23">
        <f>((M204*37400)+(M204*37400)*10%)+8250+((0*150))</f>
        <v>625350</v>
      </c>
      <c r="O204" s="21">
        <f t="shared" ref="O204:O205" si="302">M204*1210</f>
        <v>18150</v>
      </c>
      <c r="P204" s="21">
        <f t="shared" ref="P204:P205" si="303">(M204*2037)+3000</f>
        <v>33555</v>
      </c>
      <c r="Q204" s="21">
        <f>M204*2100</f>
        <v>31500</v>
      </c>
      <c r="R204" s="14">
        <f t="shared" ref="R204:R205" si="304">SUM(N204:Q204)</f>
        <v>708555</v>
      </c>
      <c r="S204" s="122" t="s">
        <v>94</v>
      </c>
      <c r="T204" s="122" t="s">
        <v>94</v>
      </c>
      <c r="U204" s="122" t="s">
        <v>94</v>
      </c>
      <c r="V204" s="30"/>
      <c r="W204" s="30"/>
    </row>
    <row r="205" spans="1:23" x14ac:dyDescent="0.25">
      <c r="A205" s="26">
        <v>204</v>
      </c>
      <c r="B205" s="26" t="s">
        <v>1475</v>
      </c>
      <c r="C205" s="30" t="s">
        <v>1935</v>
      </c>
      <c r="D205" s="26" t="s">
        <v>29</v>
      </c>
      <c r="E205" s="30" t="s">
        <v>815</v>
      </c>
      <c r="F205" s="30" t="s">
        <v>23</v>
      </c>
      <c r="G205" s="30" t="s">
        <v>29</v>
      </c>
      <c r="H205" s="30" t="s">
        <v>263</v>
      </c>
      <c r="I205" s="30" t="s">
        <v>556</v>
      </c>
      <c r="J205" s="140">
        <v>44519</v>
      </c>
      <c r="K205" s="30">
        <v>3</v>
      </c>
      <c r="L205" s="30">
        <v>17</v>
      </c>
      <c r="M205" s="30">
        <v>17</v>
      </c>
      <c r="N205" s="23">
        <f>((M205*10500)+(M205*10500)*10%)+8250+((0*150))</f>
        <v>204600</v>
      </c>
      <c r="O205" s="21">
        <f t="shared" si="302"/>
        <v>20570</v>
      </c>
      <c r="P205" s="21">
        <f t="shared" si="303"/>
        <v>37629</v>
      </c>
      <c r="Q205" s="21">
        <f t="shared" ref="Q205" si="305">M205*2000</f>
        <v>34000</v>
      </c>
      <c r="R205" s="14">
        <f t="shared" si="304"/>
        <v>296799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 t="s">
        <v>1475</v>
      </c>
      <c r="C206" s="30" t="s">
        <v>1936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69</v>
      </c>
      <c r="I206" s="30" t="s">
        <v>488</v>
      </c>
      <c r="J206" s="140">
        <v>44519</v>
      </c>
      <c r="K206" s="30">
        <v>3</v>
      </c>
      <c r="L206" s="30">
        <v>14</v>
      </c>
      <c r="M206" s="30">
        <v>15</v>
      </c>
      <c r="N206" s="23">
        <f>((M206*11000)+(M206*11000)*10%)+8250+((0*165))</f>
        <v>189750</v>
      </c>
      <c r="O206" s="21">
        <f t="shared" ref="O206" si="306">M206*1210</f>
        <v>18150</v>
      </c>
      <c r="P206" s="21">
        <f t="shared" ref="P206" si="307">(M206*2037)+3000</f>
        <v>33555</v>
      </c>
      <c r="Q206" s="21">
        <f t="shared" ref="Q206" si="308">M206*2000</f>
        <v>30000</v>
      </c>
      <c r="R206" s="14">
        <f t="shared" ref="R206" si="309">SUM(N206:Q206)</f>
        <v>271455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1475</v>
      </c>
      <c r="C207" s="30" t="s">
        <v>1937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1895</v>
      </c>
      <c r="I207" s="30" t="s">
        <v>1896</v>
      </c>
      <c r="J207" s="140">
        <v>44519</v>
      </c>
      <c r="K207" s="30">
        <v>2</v>
      </c>
      <c r="L207" s="30">
        <v>14</v>
      </c>
      <c r="M207" s="30">
        <v>14</v>
      </c>
      <c r="N207" s="23">
        <f>((M207*10000)+(M207*10000)*10%)+8250+((0*165))</f>
        <v>162250</v>
      </c>
      <c r="O207" s="21">
        <f t="shared" ref="O207" si="310">M207*1210</f>
        <v>16940</v>
      </c>
      <c r="P207" s="21">
        <f t="shared" ref="P207" si="311">(M207*2037)+3000</f>
        <v>31518</v>
      </c>
      <c r="Q207" s="21">
        <f t="shared" ref="Q207" si="312">M207*2000</f>
        <v>28000</v>
      </c>
      <c r="R207" s="14">
        <f t="shared" ref="R207" si="313">SUM(N207:Q207)</f>
        <v>238708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1475</v>
      </c>
      <c r="C208" s="30" t="s">
        <v>1938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24</v>
      </c>
      <c r="I208" s="30" t="s">
        <v>58</v>
      </c>
      <c r="J208" s="140">
        <v>44519</v>
      </c>
      <c r="K208" s="30">
        <v>10</v>
      </c>
      <c r="L208" s="30">
        <v>216</v>
      </c>
      <c r="M208" s="30">
        <v>216</v>
      </c>
      <c r="N208" s="23">
        <f>((M208*22000)+(M208*22000)*10%)+8250+((M208*150))</f>
        <v>5267850</v>
      </c>
      <c r="O208" s="21">
        <f t="shared" ref="O208" si="314">M208*1210</f>
        <v>261360</v>
      </c>
      <c r="P208" s="21">
        <f t="shared" ref="P208" si="315">(M208*2037)+3000</f>
        <v>442992</v>
      </c>
      <c r="Q208" s="21">
        <f t="shared" ref="Q208" si="316">M208*2000</f>
        <v>432000</v>
      </c>
      <c r="R208" s="14">
        <f t="shared" ref="R208" si="317">SUM(N208:Q208)</f>
        <v>6404202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x14ac:dyDescent="0.25">
      <c r="A209" s="26">
        <v>208</v>
      </c>
      <c r="B209" s="26" t="s">
        <v>1475</v>
      </c>
      <c r="C209" s="30" t="s">
        <v>1939</v>
      </c>
      <c r="D209" s="26" t="s">
        <v>29</v>
      </c>
      <c r="E209" s="30" t="s">
        <v>815</v>
      </c>
      <c r="F209" s="30" t="s">
        <v>23</v>
      </c>
      <c r="G209" s="30" t="s">
        <v>29</v>
      </c>
      <c r="H209" s="30" t="s">
        <v>1197</v>
      </c>
      <c r="I209" s="30" t="s">
        <v>128</v>
      </c>
      <c r="J209" s="140">
        <v>44520</v>
      </c>
      <c r="K209" s="30">
        <v>1</v>
      </c>
      <c r="L209" s="30">
        <v>3</v>
      </c>
      <c r="M209" s="30">
        <v>10</v>
      </c>
      <c r="N209" s="23">
        <f>((M209*46400)+(M209*46400)*10%)+8250+((0*150))</f>
        <v>518650</v>
      </c>
      <c r="O209" s="21">
        <f t="shared" ref="O209:O210" si="318">M209*1210</f>
        <v>12100</v>
      </c>
      <c r="P209" s="21">
        <f t="shared" ref="P209:P210" si="319">(M209*2037)+3000</f>
        <v>23370</v>
      </c>
      <c r="Q209" s="21">
        <f t="shared" ref="Q209:Q210" si="320">M209*2000</f>
        <v>20000</v>
      </c>
      <c r="R209" s="14">
        <f t="shared" ref="R209:R210" si="321">SUM(N209:Q209)</f>
        <v>574120</v>
      </c>
      <c r="S209" s="122" t="s">
        <v>94</v>
      </c>
      <c r="T209" s="122" t="s">
        <v>94</v>
      </c>
      <c r="U209" s="122" t="s">
        <v>94</v>
      </c>
      <c r="V209" s="30"/>
      <c r="W209" s="30"/>
    </row>
    <row r="210" spans="1:23" x14ac:dyDescent="0.25">
      <c r="A210" s="26">
        <v>209</v>
      </c>
      <c r="B210" s="26" t="s">
        <v>1475</v>
      </c>
      <c r="C210" s="30" t="s">
        <v>1940</v>
      </c>
      <c r="D210" s="26" t="s">
        <v>29</v>
      </c>
      <c r="E210" s="30" t="s">
        <v>815</v>
      </c>
      <c r="F210" s="30" t="s">
        <v>23</v>
      </c>
      <c r="G210" s="30" t="s">
        <v>29</v>
      </c>
      <c r="H210" s="30" t="s">
        <v>210</v>
      </c>
      <c r="I210" s="30" t="s">
        <v>1002</v>
      </c>
      <c r="J210" s="140">
        <v>44520</v>
      </c>
      <c r="K210" s="30">
        <v>4</v>
      </c>
      <c r="L210" s="30">
        <v>31</v>
      </c>
      <c r="M210" s="30">
        <v>32</v>
      </c>
      <c r="N210" s="23">
        <f>((M210*8500)+(M210*8500)*10%)+8250+((0*150))</f>
        <v>307450</v>
      </c>
      <c r="O210" s="21">
        <f t="shared" si="318"/>
        <v>38720</v>
      </c>
      <c r="P210" s="21">
        <f t="shared" si="319"/>
        <v>68184</v>
      </c>
      <c r="Q210" s="21">
        <f t="shared" si="320"/>
        <v>64000</v>
      </c>
      <c r="R210" s="14">
        <f t="shared" si="321"/>
        <v>478354</v>
      </c>
      <c r="S210" s="122" t="s">
        <v>94</v>
      </c>
      <c r="T210" s="122" t="s">
        <v>94</v>
      </c>
      <c r="U210" s="122" t="s">
        <v>94</v>
      </c>
      <c r="V210" s="30"/>
      <c r="W210" s="30"/>
    </row>
    <row r="211" spans="1:23" x14ac:dyDescent="0.25">
      <c r="A211" s="26">
        <v>210</v>
      </c>
      <c r="B211" s="26" t="s">
        <v>1474</v>
      </c>
      <c r="C211" s="30" t="s">
        <v>1941</v>
      </c>
      <c r="D211" s="26" t="s">
        <v>29</v>
      </c>
      <c r="E211" s="30" t="s">
        <v>815</v>
      </c>
      <c r="F211" s="30" t="s">
        <v>23</v>
      </c>
      <c r="G211" s="30" t="s">
        <v>29</v>
      </c>
      <c r="H211" s="30" t="s">
        <v>50</v>
      </c>
      <c r="I211" s="30" t="s">
        <v>1753</v>
      </c>
      <c r="J211" s="140">
        <v>44520</v>
      </c>
      <c r="K211" s="30">
        <v>5</v>
      </c>
      <c r="L211" s="30">
        <v>24</v>
      </c>
      <c r="M211" s="30">
        <v>44</v>
      </c>
      <c r="N211" s="23">
        <f>((M211*31000)+(M211*31000)*10%)+8250+((0*150))</f>
        <v>1508650</v>
      </c>
      <c r="O211" s="21">
        <f t="shared" ref="O211:O215" si="322">M211*1210</f>
        <v>53240</v>
      </c>
      <c r="P211" s="21">
        <f t="shared" ref="P211:P215" si="323">(M211*2037)+3000</f>
        <v>92628</v>
      </c>
      <c r="Q211" s="21">
        <f t="shared" ref="Q211:Q215" si="324">M211*2000</f>
        <v>88000</v>
      </c>
      <c r="R211" s="14">
        <f t="shared" ref="R211:R215" si="325">SUM(N211:Q211)</f>
        <v>1742518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x14ac:dyDescent="0.25">
      <c r="A212" s="26">
        <v>211</v>
      </c>
      <c r="B212" s="26" t="s">
        <v>1474</v>
      </c>
      <c r="C212" s="30" t="s">
        <v>1942</v>
      </c>
      <c r="D212" s="26" t="s">
        <v>29</v>
      </c>
      <c r="E212" s="30" t="s">
        <v>815</v>
      </c>
      <c r="F212" s="30" t="s">
        <v>23</v>
      </c>
      <c r="G212" s="30" t="s">
        <v>29</v>
      </c>
      <c r="H212" s="30" t="s">
        <v>281</v>
      </c>
      <c r="I212" s="30" t="s">
        <v>998</v>
      </c>
      <c r="J212" s="140">
        <v>44520</v>
      </c>
      <c r="K212" s="30">
        <v>3</v>
      </c>
      <c r="L212" s="30">
        <v>10</v>
      </c>
      <c r="M212" s="30">
        <v>10</v>
      </c>
      <c r="N212" s="23">
        <f>((M212*14000)+(M212*14000)*10%)+8250+((0*150))</f>
        <v>162250</v>
      </c>
      <c r="O212" s="21">
        <f t="shared" si="322"/>
        <v>12100</v>
      </c>
      <c r="P212" s="21">
        <f t="shared" si="323"/>
        <v>23370</v>
      </c>
      <c r="Q212" s="21">
        <f t="shared" si="324"/>
        <v>20000</v>
      </c>
      <c r="R212" s="14">
        <f t="shared" si="325"/>
        <v>217720</v>
      </c>
      <c r="S212" s="122" t="s">
        <v>94</v>
      </c>
      <c r="T212" s="122" t="s">
        <v>94</v>
      </c>
      <c r="U212" s="122" t="s">
        <v>94</v>
      </c>
      <c r="V212" s="30"/>
      <c r="W212" s="30"/>
    </row>
    <row r="213" spans="1:23" x14ac:dyDescent="0.25">
      <c r="A213" s="26">
        <v>212</v>
      </c>
      <c r="B213" s="26" t="s">
        <v>1474</v>
      </c>
      <c r="C213" s="30" t="s">
        <v>1943</v>
      </c>
      <c r="D213" s="26" t="s">
        <v>29</v>
      </c>
      <c r="E213" s="30" t="s">
        <v>815</v>
      </c>
      <c r="F213" s="30" t="s">
        <v>23</v>
      </c>
      <c r="G213" s="30" t="s">
        <v>29</v>
      </c>
      <c r="H213" s="30" t="s">
        <v>24</v>
      </c>
      <c r="I213" s="30" t="s">
        <v>502</v>
      </c>
      <c r="J213" s="140">
        <v>44520</v>
      </c>
      <c r="K213" s="30">
        <v>1</v>
      </c>
      <c r="L213" s="30">
        <v>21</v>
      </c>
      <c r="M213" s="30">
        <v>21</v>
      </c>
      <c r="N213" s="23">
        <f>((M213*22000)+(M213*22000)*10%)+8250+((M213*150))</f>
        <v>519600</v>
      </c>
      <c r="O213" s="21">
        <f t="shared" si="322"/>
        <v>25410</v>
      </c>
      <c r="P213" s="21">
        <f t="shared" si="323"/>
        <v>45777</v>
      </c>
      <c r="Q213" s="21">
        <f t="shared" si="324"/>
        <v>42000</v>
      </c>
      <c r="R213" s="14">
        <f t="shared" si="325"/>
        <v>632787</v>
      </c>
      <c r="S213" s="122" t="s">
        <v>94</v>
      </c>
      <c r="T213" s="122" t="s">
        <v>94</v>
      </c>
      <c r="U213" s="122" t="s">
        <v>94</v>
      </c>
      <c r="V213" s="30"/>
      <c r="W213" s="30"/>
    </row>
    <row r="214" spans="1:23" x14ac:dyDescent="0.25">
      <c r="A214" s="26">
        <v>213</v>
      </c>
      <c r="B214" s="26" t="s">
        <v>1474</v>
      </c>
      <c r="C214" s="30" t="s">
        <v>1944</v>
      </c>
      <c r="D214" s="26" t="s">
        <v>29</v>
      </c>
      <c r="E214" s="30" t="s">
        <v>815</v>
      </c>
      <c r="F214" s="30" t="s">
        <v>23</v>
      </c>
      <c r="G214" s="30" t="s">
        <v>29</v>
      </c>
      <c r="H214" s="30" t="s">
        <v>112</v>
      </c>
      <c r="I214" s="30" t="s">
        <v>997</v>
      </c>
      <c r="J214" s="140">
        <v>44520</v>
      </c>
      <c r="K214" s="30">
        <v>1</v>
      </c>
      <c r="L214" s="30">
        <v>13</v>
      </c>
      <c r="M214" s="30">
        <v>13</v>
      </c>
      <c r="N214" s="23">
        <f>((M214*41500)+(M214*41500)*10%)+8250+((M214*165))</f>
        <v>603845</v>
      </c>
      <c r="O214" s="21">
        <f t="shared" si="322"/>
        <v>15730</v>
      </c>
      <c r="P214" s="21">
        <f t="shared" si="323"/>
        <v>29481</v>
      </c>
      <c r="Q214" s="21">
        <f t="shared" si="324"/>
        <v>26000</v>
      </c>
      <c r="R214" s="14">
        <f t="shared" si="325"/>
        <v>675056</v>
      </c>
      <c r="S214" s="122" t="s">
        <v>94</v>
      </c>
      <c r="T214" s="122" t="s">
        <v>94</v>
      </c>
      <c r="U214" s="122" t="s">
        <v>94</v>
      </c>
      <c r="V214" s="30"/>
      <c r="W214" s="30"/>
    </row>
    <row r="215" spans="1:23" x14ac:dyDescent="0.25">
      <c r="A215" s="26">
        <v>214</v>
      </c>
      <c r="B215" s="26" t="s">
        <v>1474</v>
      </c>
      <c r="C215" s="30" t="s">
        <v>1945</v>
      </c>
      <c r="D215" s="26" t="s">
        <v>29</v>
      </c>
      <c r="E215" s="30" t="s">
        <v>815</v>
      </c>
      <c r="F215" s="30" t="s">
        <v>23</v>
      </c>
      <c r="G215" s="30" t="s">
        <v>29</v>
      </c>
      <c r="H215" s="30" t="s">
        <v>231</v>
      </c>
      <c r="I215" s="30" t="s">
        <v>705</v>
      </c>
      <c r="J215" s="140">
        <v>44520</v>
      </c>
      <c r="K215" s="30">
        <v>3</v>
      </c>
      <c r="L215" s="30">
        <v>11</v>
      </c>
      <c r="M215" s="30">
        <v>15</v>
      </c>
      <c r="N215" s="23">
        <f>((M215*24000)+(M215*24000)*10%)+8250+((0*165))</f>
        <v>404250</v>
      </c>
      <c r="O215" s="21">
        <f t="shared" si="322"/>
        <v>18150</v>
      </c>
      <c r="P215" s="21">
        <f t="shared" si="323"/>
        <v>33555</v>
      </c>
      <c r="Q215" s="21">
        <f t="shared" si="324"/>
        <v>30000</v>
      </c>
      <c r="R215" s="14">
        <f t="shared" si="325"/>
        <v>485955</v>
      </c>
      <c r="S215" s="122" t="s">
        <v>94</v>
      </c>
      <c r="T215" s="122" t="s">
        <v>94</v>
      </c>
      <c r="U215" s="122" t="s">
        <v>94</v>
      </c>
      <c r="V215" s="30"/>
      <c r="W215" s="30"/>
    </row>
    <row r="216" spans="1:23" x14ac:dyDescent="0.25">
      <c r="A216" s="26">
        <v>215</v>
      </c>
      <c r="B216" s="26" t="s">
        <v>1474</v>
      </c>
      <c r="C216" s="30" t="s">
        <v>1946</v>
      </c>
      <c r="D216" s="26" t="s">
        <v>29</v>
      </c>
      <c r="E216" s="30" t="s">
        <v>1503</v>
      </c>
      <c r="F216" s="30" t="s">
        <v>23</v>
      </c>
      <c r="G216" s="30" t="s">
        <v>29</v>
      </c>
      <c r="H216" s="30" t="s">
        <v>79</v>
      </c>
      <c r="I216" s="30" t="s">
        <v>89</v>
      </c>
      <c r="J216" s="140">
        <v>44520</v>
      </c>
      <c r="K216" s="30">
        <v>1</v>
      </c>
      <c r="L216" s="30">
        <v>16</v>
      </c>
      <c r="M216" s="30">
        <v>16</v>
      </c>
      <c r="N216" s="23">
        <f>((M216*15000)+(M216*15000)*10%)+8250+((0*150))</f>
        <v>272250</v>
      </c>
      <c r="O216" s="21">
        <f t="shared" ref="O216:O217" si="326">M216*1210</f>
        <v>19360</v>
      </c>
      <c r="P216" s="21">
        <f t="shared" ref="P216:P217" si="327">(M216*2037)+3000</f>
        <v>35592</v>
      </c>
      <c r="Q216" s="21">
        <f>M216*2100</f>
        <v>33600</v>
      </c>
      <c r="R216" s="14">
        <f t="shared" ref="R216:R217" si="328">SUM(N216:Q216)</f>
        <v>360802</v>
      </c>
      <c r="S216" s="122" t="s">
        <v>94</v>
      </c>
      <c r="T216" s="122" t="s">
        <v>94</v>
      </c>
      <c r="U216" s="122" t="s">
        <v>94</v>
      </c>
      <c r="V216" s="30"/>
      <c r="W216" s="30"/>
    </row>
    <row r="217" spans="1:23" x14ac:dyDescent="0.25">
      <c r="A217" s="26">
        <v>216</v>
      </c>
      <c r="B217" s="26" t="s">
        <v>1474</v>
      </c>
      <c r="C217" s="30" t="s">
        <v>1947</v>
      </c>
      <c r="D217" s="26" t="s">
        <v>29</v>
      </c>
      <c r="E217" s="30" t="s">
        <v>631</v>
      </c>
      <c r="F217" s="30" t="s">
        <v>23</v>
      </c>
      <c r="G217" s="30" t="s">
        <v>29</v>
      </c>
      <c r="H217" s="30" t="s">
        <v>79</v>
      </c>
      <c r="I217" s="30" t="s">
        <v>89</v>
      </c>
      <c r="J217" s="140">
        <v>44520</v>
      </c>
      <c r="K217" s="30">
        <v>7</v>
      </c>
      <c r="L217" s="30">
        <v>75</v>
      </c>
      <c r="M217" s="30">
        <v>75</v>
      </c>
      <c r="N217" s="23">
        <f>((M217*15000)+(M217*15000)*10%)+8250+((0*150))</f>
        <v>1245750</v>
      </c>
      <c r="O217" s="21">
        <f t="shared" si="326"/>
        <v>90750</v>
      </c>
      <c r="P217" s="21">
        <f t="shared" si="327"/>
        <v>155775</v>
      </c>
      <c r="Q217" s="21">
        <f>M217*500</f>
        <v>37500</v>
      </c>
      <c r="R217" s="14">
        <f t="shared" si="328"/>
        <v>1529775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x14ac:dyDescent="0.25">
      <c r="A218" s="26">
        <v>217</v>
      </c>
      <c r="B218" s="26" t="s">
        <v>1474</v>
      </c>
      <c r="C218" s="30" t="s">
        <v>1948</v>
      </c>
      <c r="D218" s="26" t="s">
        <v>29</v>
      </c>
      <c r="E218" s="30" t="s">
        <v>1503</v>
      </c>
      <c r="F218" s="30" t="s">
        <v>23</v>
      </c>
      <c r="G218" s="30" t="s">
        <v>29</v>
      </c>
      <c r="H218" s="30" t="s">
        <v>231</v>
      </c>
      <c r="I218" s="30" t="s">
        <v>705</v>
      </c>
      <c r="J218" s="140">
        <v>44520</v>
      </c>
      <c r="K218" s="30">
        <v>3</v>
      </c>
      <c r="L218" s="30">
        <v>91</v>
      </c>
      <c r="M218" s="30">
        <v>91</v>
      </c>
      <c r="N218" s="23">
        <f>((M218*24000)+(M218*24000)*10%)+8250+((0*150))</f>
        <v>2410650</v>
      </c>
      <c r="O218" s="21">
        <f t="shared" ref="O218:O219" si="329">M218*1210</f>
        <v>110110</v>
      </c>
      <c r="P218" s="21">
        <f t="shared" ref="P218:P219" si="330">(M218*2037)+3000</f>
        <v>188367</v>
      </c>
      <c r="Q218" s="21">
        <f>M218*2100</f>
        <v>191100</v>
      </c>
      <c r="R218" s="14">
        <f t="shared" ref="R218:R219" si="331">SUM(N218:Q218)</f>
        <v>2900227</v>
      </c>
      <c r="S218" s="122" t="s">
        <v>94</v>
      </c>
      <c r="T218" s="122" t="s">
        <v>94</v>
      </c>
      <c r="U218" s="122" t="s">
        <v>94</v>
      </c>
      <c r="V218" s="30"/>
      <c r="W218" s="30"/>
    </row>
    <row r="219" spans="1:23" x14ac:dyDescent="0.25">
      <c r="A219" s="26">
        <v>218</v>
      </c>
      <c r="B219" s="26" t="s">
        <v>1474</v>
      </c>
      <c r="C219" s="30" t="s">
        <v>1949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69</v>
      </c>
      <c r="I219" s="30" t="s">
        <v>488</v>
      </c>
      <c r="J219" s="140">
        <v>44520</v>
      </c>
      <c r="K219" s="30">
        <v>2</v>
      </c>
      <c r="L219" s="30">
        <v>15</v>
      </c>
      <c r="M219" s="30">
        <v>15</v>
      </c>
      <c r="N219" s="23">
        <f>((M219*11000)+(M219*11000)*10%)+8250+((0*165))</f>
        <v>189750</v>
      </c>
      <c r="O219" s="21">
        <f t="shared" si="329"/>
        <v>18150</v>
      </c>
      <c r="P219" s="21">
        <f t="shared" si="330"/>
        <v>33555</v>
      </c>
      <c r="Q219" s="21">
        <f t="shared" ref="Q219" si="332">M219*2000</f>
        <v>30000</v>
      </c>
      <c r="R219" s="14">
        <f t="shared" si="331"/>
        <v>271455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1474</v>
      </c>
      <c r="C220" s="30" t="s">
        <v>1950</v>
      </c>
      <c r="D220" s="26" t="s">
        <v>29</v>
      </c>
      <c r="E220" s="30" t="s">
        <v>1503</v>
      </c>
      <c r="F220" s="30" t="s">
        <v>23</v>
      </c>
      <c r="G220" s="30" t="s">
        <v>29</v>
      </c>
      <c r="H220" s="30" t="s">
        <v>79</v>
      </c>
      <c r="I220" s="30" t="s">
        <v>725</v>
      </c>
      <c r="J220" s="140">
        <v>44520</v>
      </c>
      <c r="K220" s="30">
        <v>1</v>
      </c>
      <c r="L220" s="30">
        <v>23</v>
      </c>
      <c r="M220" s="30">
        <v>23</v>
      </c>
      <c r="N220" s="23">
        <f>((M220*15000)+(M220*15000)*10%)+8250+((0*150))</f>
        <v>387750</v>
      </c>
      <c r="O220" s="21">
        <f t="shared" ref="O220" si="333">M220*1210</f>
        <v>27830</v>
      </c>
      <c r="P220" s="21">
        <f t="shared" ref="P220" si="334">(M220*2037)+3000</f>
        <v>49851</v>
      </c>
      <c r="Q220" s="21">
        <f>M220*2100</f>
        <v>48300</v>
      </c>
      <c r="R220" s="14">
        <f t="shared" ref="R220" si="335">SUM(N220:Q220)</f>
        <v>513731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x14ac:dyDescent="0.25">
      <c r="A221" s="26">
        <v>220</v>
      </c>
      <c r="B221" s="26" t="s">
        <v>1474</v>
      </c>
      <c r="C221" s="30" t="s">
        <v>1951</v>
      </c>
      <c r="D221" s="26" t="s">
        <v>29</v>
      </c>
      <c r="E221" s="30" t="s">
        <v>1580</v>
      </c>
      <c r="F221" s="30" t="s">
        <v>23</v>
      </c>
      <c r="G221" s="30" t="s">
        <v>29</v>
      </c>
      <c r="H221" s="30" t="s">
        <v>494</v>
      </c>
      <c r="I221" s="30" t="s">
        <v>495</v>
      </c>
      <c r="J221" s="140">
        <v>44521</v>
      </c>
      <c r="K221" s="30">
        <v>1</v>
      </c>
      <c r="L221" s="30">
        <v>50</v>
      </c>
      <c r="M221" s="30">
        <v>50</v>
      </c>
      <c r="N221" s="23">
        <f>((M221*53500)+(M221*53500)*10%)+8250+((0*165))</f>
        <v>2950750</v>
      </c>
      <c r="O221" s="21">
        <f t="shared" ref="O221:O222" si="336">M221*1210</f>
        <v>60500</v>
      </c>
      <c r="P221" s="21">
        <f t="shared" ref="P221:P222" si="337">(M221*2037)+3000</f>
        <v>104850</v>
      </c>
      <c r="Q221" s="21">
        <f>M221*2100</f>
        <v>105000</v>
      </c>
      <c r="R221" s="14">
        <f t="shared" ref="R221:R222" si="338">SUM(N221:Q221)</f>
        <v>3221100</v>
      </c>
      <c r="S221" s="122">
        <v>5846773</v>
      </c>
      <c r="T221" s="130" t="s">
        <v>1969</v>
      </c>
      <c r="U221" s="122" t="s">
        <v>27</v>
      </c>
      <c r="V221" s="30"/>
      <c r="W221" s="30"/>
    </row>
    <row r="222" spans="1:23" x14ac:dyDescent="0.25">
      <c r="A222" s="26">
        <v>221</v>
      </c>
      <c r="B222" s="26" t="s">
        <v>1474</v>
      </c>
      <c r="C222" s="30" t="s">
        <v>1952</v>
      </c>
      <c r="D222" s="26" t="s">
        <v>29</v>
      </c>
      <c r="E222" s="30" t="s">
        <v>815</v>
      </c>
      <c r="F222" s="30" t="s">
        <v>23</v>
      </c>
      <c r="G222" s="30" t="s">
        <v>29</v>
      </c>
      <c r="H222" s="30" t="s">
        <v>263</v>
      </c>
      <c r="I222" s="30" t="s">
        <v>264</v>
      </c>
      <c r="J222" s="140">
        <v>44521</v>
      </c>
      <c r="K222" s="30">
        <v>2</v>
      </c>
      <c r="L222" s="30">
        <v>47</v>
      </c>
      <c r="M222" s="30">
        <v>47</v>
      </c>
      <c r="N222" s="23">
        <f>((M222*10500)+(M222*10500)*10%)+8250+((0*150))</f>
        <v>551100</v>
      </c>
      <c r="O222" s="21">
        <f t="shared" si="336"/>
        <v>56870</v>
      </c>
      <c r="P222" s="21">
        <f t="shared" si="337"/>
        <v>98739</v>
      </c>
      <c r="Q222" s="21">
        <f t="shared" ref="Q222" si="339">M222*2000</f>
        <v>94000</v>
      </c>
      <c r="R222" s="14">
        <f t="shared" si="338"/>
        <v>800709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1953</v>
      </c>
      <c r="D223" s="26" t="s">
        <v>29</v>
      </c>
      <c r="E223" s="30" t="s">
        <v>1580</v>
      </c>
      <c r="F223" s="30" t="s">
        <v>23</v>
      </c>
      <c r="G223" s="30" t="s">
        <v>29</v>
      </c>
      <c r="H223" s="30" t="s">
        <v>184</v>
      </c>
      <c r="I223" s="30" t="s">
        <v>219</v>
      </c>
      <c r="J223" s="140">
        <v>44521</v>
      </c>
      <c r="K223" s="30">
        <v>1</v>
      </c>
      <c r="L223" s="30">
        <v>53</v>
      </c>
      <c r="M223" s="30">
        <v>53</v>
      </c>
      <c r="N223" s="23">
        <f>((M223*21000)+(M223*21000)*10%)+8250+((0*165))</f>
        <v>1232550</v>
      </c>
      <c r="O223" s="21">
        <f t="shared" ref="O223:O225" si="340">M223*1210</f>
        <v>64130</v>
      </c>
      <c r="P223" s="21">
        <f t="shared" ref="P223:P225" si="341">(M223*2037)+3000</f>
        <v>110961</v>
      </c>
      <c r="Q223" s="21">
        <f>M223*2100</f>
        <v>111300</v>
      </c>
      <c r="R223" s="14">
        <f t="shared" ref="R223:R225" si="342">SUM(N223:Q223)</f>
        <v>1518941</v>
      </c>
      <c r="S223" s="122">
        <v>5846773</v>
      </c>
      <c r="T223" s="130" t="s">
        <v>1969</v>
      </c>
      <c r="U223" s="122" t="s">
        <v>27</v>
      </c>
      <c r="V223" s="30"/>
      <c r="W223" s="30"/>
    </row>
    <row r="224" spans="1:23" x14ac:dyDescent="0.25">
      <c r="A224" s="26">
        <v>223</v>
      </c>
      <c r="B224" s="26" t="s">
        <v>1474</v>
      </c>
      <c r="C224" s="30" t="s">
        <v>1954</v>
      </c>
      <c r="D224" s="26" t="s">
        <v>29</v>
      </c>
      <c r="E224" s="30" t="s">
        <v>1503</v>
      </c>
      <c r="F224" s="30" t="s">
        <v>23</v>
      </c>
      <c r="G224" s="30" t="s">
        <v>29</v>
      </c>
      <c r="H224" s="30" t="s">
        <v>79</v>
      </c>
      <c r="I224" s="30" t="s">
        <v>89</v>
      </c>
      <c r="J224" s="140">
        <v>44521</v>
      </c>
      <c r="K224" s="30">
        <v>1</v>
      </c>
      <c r="L224" s="30">
        <v>19</v>
      </c>
      <c r="M224" s="30">
        <v>19</v>
      </c>
      <c r="N224" s="23">
        <f>((M224*15000)+(M224*15000)*10%)+8250+((0*150))</f>
        <v>321750</v>
      </c>
      <c r="O224" s="21">
        <f t="shared" si="340"/>
        <v>22990</v>
      </c>
      <c r="P224" s="21">
        <f t="shared" si="341"/>
        <v>41703</v>
      </c>
      <c r="Q224" s="21">
        <f>M224*2100</f>
        <v>39900</v>
      </c>
      <c r="R224" s="14">
        <f t="shared" si="342"/>
        <v>426343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1955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50</v>
      </c>
      <c r="I225" s="30" t="s">
        <v>128</v>
      </c>
      <c r="J225" s="140">
        <v>44521</v>
      </c>
      <c r="K225" s="30">
        <v>2</v>
      </c>
      <c r="L225" s="30">
        <v>51</v>
      </c>
      <c r="M225" s="30">
        <v>51</v>
      </c>
      <c r="N225" s="23">
        <f>((M225*31000)+(M225*31000)*10%)+8250+((0*150))</f>
        <v>1747350</v>
      </c>
      <c r="O225" s="21">
        <f t="shared" si="340"/>
        <v>61710</v>
      </c>
      <c r="P225" s="21">
        <f t="shared" si="341"/>
        <v>106887</v>
      </c>
      <c r="Q225" s="21">
        <f t="shared" ref="Q225" si="343">M225*2000</f>
        <v>102000</v>
      </c>
      <c r="R225" s="14">
        <f t="shared" si="342"/>
        <v>2017947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1956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64</v>
      </c>
      <c r="I226" s="30" t="s">
        <v>818</v>
      </c>
      <c r="J226" s="140">
        <v>44521</v>
      </c>
      <c r="K226" s="30">
        <v>4</v>
      </c>
      <c r="L226" s="30">
        <v>90</v>
      </c>
      <c r="M226" s="30">
        <v>90</v>
      </c>
      <c r="N226" s="23">
        <f>((M226*14400)+(M226*14400)*10%)+8250+((0*150))</f>
        <v>1433850</v>
      </c>
      <c r="O226" s="21">
        <f t="shared" ref="O226" si="344">M226*1210</f>
        <v>108900</v>
      </c>
      <c r="P226" s="21">
        <f t="shared" ref="P226" si="345">(M226*2037)+3000</f>
        <v>186330</v>
      </c>
      <c r="Q226" s="21">
        <f t="shared" ref="Q226" si="346">M226*2000</f>
        <v>180000</v>
      </c>
      <c r="R226" s="14">
        <f t="shared" ref="R226" si="347">SUM(N226:Q226)</f>
        <v>1909080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1957</v>
      </c>
      <c r="D227" s="26" t="s">
        <v>29</v>
      </c>
      <c r="E227" s="30" t="s">
        <v>1503</v>
      </c>
      <c r="F227" s="30" t="s">
        <v>23</v>
      </c>
      <c r="G227" s="30" t="s">
        <v>29</v>
      </c>
      <c r="H227" s="30" t="s">
        <v>79</v>
      </c>
      <c r="I227" s="30" t="s">
        <v>89</v>
      </c>
      <c r="J227" s="140">
        <v>44521</v>
      </c>
      <c r="K227" s="30">
        <v>1</v>
      </c>
      <c r="L227" s="30">
        <v>33</v>
      </c>
      <c r="M227" s="30">
        <v>33</v>
      </c>
      <c r="N227" s="23">
        <f>((M227*15000)+(M227*15000)*10%)+8250+((0*150))</f>
        <v>552750</v>
      </c>
      <c r="O227" s="21">
        <f t="shared" ref="O227" si="348">M227*1210</f>
        <v>39930</v>
      </c>
      <c r="P227" s="21">
        <f t="shared" ref="P227" si="349">(M227*2037)+3000</f>
        <v>70221</v>
      </c>
      <c r="Q227" s="21">
        <f>M227*2100</f>
        <v>69300</v>
      </c>
      <c r="R227" s="14">
        <f t="shared" ref="R227" si="350">SUM(N227:Q227)</f>
        <v>732201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1958</v>
      </c>
      <c r="D228" s="26" t="s">
        <v>29</v>
      </c>
      <c r="E228" s="30" t="s">
        <v>1580</v>
      </c>
      <c r="F228" s="30" t="s">
        <v>23</v>
      </c>
      <c r="G228" s="30" t="s">
        <v>29</v>
      </c>
      <c r="H228" s="30" t="s">
        <v>184</v>
      </c>
      <c r="I228" s="30" t="s">
        <v>219</v>
      </c>
      <c r="J228" s="140">
        <v>44521</v>
      </c>
      <c r="K228" s="30">
        <v>1</v>
      </c>
      <c r="L228" s="30">
        <v>40</v>
      </c>
      <c r="M228" s="30">
        <v>40</v>
      </c>
      <c r="N228" s="23">
        <f>((M228*14000)+(M228*14000)*10%)+8250+((0*165))</f>
        <v>624250</v>
      </c>
      <c r="O228" s="21">
        <f t="shared" ref="O228:O229" si="351">M228*1210</f>
        <v>48400</v>
      </c>
      <c r="P228" s="21">
        <f t="shared" ref="P228:P229" si="352">(M228*2037)+3000</f>
        <v>84480</v>
      </c>
      <c r="Q228" s="21">
        <f>M228*2100</f>
        <v>84000</v>
      </c>
      <c r="R228" s="14">
        <f t="shared" ref="R228:R229" si="353">SUM(N228:Q228)</f>
        <v>841130</v>
      </c>
      <c r="S228" s="122">
        <v>5846773</v>
      </c>
      <c r="T228" s="130" t="s">
        <v>1969</v>
      </c>
      <c r="U228" s="122" t="s">
        <v>27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1959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713</v>
      </c>
      <c r="I229" s="30" t="s">
        <v>714</v>
      </c>
      <c r="J229" s="140">
        <v>44521</v>
      </c>
      <c r="K229" s="30">
        <v>2</v>
      </c>
      <c r="L229" s="30">
        <v>20</v>
      </c>
      <c r="M229" s="30">
        <v>20</v>
      </c>
      <c r="N229" s="23">
        <f>((M229*14000)+(M229*14000)*10%)+8250+((0*150))</f>
        <v>316250</v>
      </c>
      <c r="O229" s="21">
        <f t="shared" si="351"/>
        <v>24200</v>
      </c>
      <c r="P229" s="21">
        <f t="shared" si="352"/>
        <v>43740</v>
      </c>
      <c r="Q229" s="21">
        <f t="shared" ref="Q229" si="354">M229*2000</f>
        <v>40000</v>
      </c>
      <c r="R229" s="14">
        <f t="shared" si="353"/>
        <v>424190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1960</v>
      </c>
      <c r="D230" s="26" t="s">
        <v>29</v>
      </c>
      <c r="E230" s="30" t="s">
        <v>1503</v>
      </c>
      <c r="F230" s="30" t="s">
        <v>23</v>
      </c>
      <c r="G230" s="30" t="s">
        <v>29</v>
      </c>
      <c r="H230" s="30" t="s">
        <v>115</v>
      </c>
      <c r="I230" s="30" t="s">
        <v>1924</v>
      </c>
      <c r="J230" s="140">
        <v>44521</v>
      </c>
      <c r="K230" s="30">
        <v>1</v>
      </c>
      <c r="L230" s="30">
        <v>14</v>
      </c>
      <c r="M230" s="30">
        <v>14</v>
      </c>
      <c r="N230" s="23">
        <f>((M230*60500)+(M230*60500)*10%)+8250+((0*150))</f>
        <v>939950</v>
      </c>
      <c r="O230" s="21">
        <f t="shared" ref="O230:O231" si="355">M230*1210</f>
        <v>16940</v>
      </c>
      <c r="P230" s="21">
        <f t="shared" ref="P230:P231" si="356">(M230*2037)+3000</f>
        <v>31518</v>
      </c>
      <c r="Q230" s="21">
        <f>M230*2100</f>
        <v>29400</v>
      </c>
      <c r="R230" s="14">
        <f t="shared" ref="R230:R231" si="357">SUM(N230:Q230)</f>
        <v>1017808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x14ac:dyDescent="0.25">
      <c r="A231" s="26">
        <v>230</v>
      </c>
      <c r="B231" s="26" t="s">
        <v>1475</v>
      </c>
      <c r="C231" s="30" t="s">
        <v>1961</v>
      </c>
      <c r="D231" s="26" t="s">
        <v>29</v>
      </c>
      <c r="E231" s="30" t="s">
        <v>815</v>
      </c>
      <c r="F231" s="30" t="s">
        <v>23</v>
      </c>
      <c r="G231" s="30" t="s">
        <v>29</v>
      </c>
      <c r="H231" s="30" t="s">
        <v>76</v>
      </c>
      <c r="I231" s="30" t="s">
        <v>1212</v>
      </c>
      <c r="J231" s="140">
        <v>44521</v>
      </c>
      <c r="K231" s="30">
        <v>9</v>
      </c>
      <c r="L231" s="30">
        <v>278</v>
      </c>
      <c r="M231" s="30">
        <v>278</v>
      </c>
      <c r="N231" s="23">
        <f>((M231*19000)+(M231*19000)*10%)+8250+((M231*150))</f>
        <v>5860150</v>
      </c>
      <c r="O231" s="21">
        <f t="shared" si="355"/>
        <v>336380</v>
      </c>
      <c r="P231" s="21">
        <f t="shared" si="356"/>
        <v>569286</v>
      </c>
      <c r="Q231" s="21">
        <f t="shared" ref="Q231" si="358">M231*2000</f>
        <v>556000</v>
      </c>
      <c r="R231" s="14">
        <f t="shared" si="357"/>
        <v>7321816</v>
      </c>
      <c r="S231" s="122" t="s">
        <v>94</v>
      </c>
      <c r="T231" s="122" t="s">
        <v>94</v>
      </c>
      <c r="U231" s="122" t="s">
        <v>94</v>
      </c>
      <c r="V231" s="30"/>
      <c r="W231" s="30"/>
    </row>
    <row r="232" spans="1:23" x14ac:dyDescent="0.25">
      <c r="A232" s="26">
        <v>231</v>
      </c>
      <c r="B232" s="26" t="s">
        <v>1475</v>
      </c>
      <c r="C232" s="30" t="s">
        <v>1962</v>
      </c>
      <c r="D232" s="26" t="s">
        <v>29</v>
      </c>
      <c r="E232" s="30" t="s">
        <v>1503</v>
      </c>
      <c r="F232" s="30" t="s">
        <v>23</v>
      </c>
      <c r="G232" s="30" t="s">
        <v>29</v>
      </c>
      <c r="H232" s="30" t="s">
        <v>1313</v>
      </c>
      <c r="I232" s="30" t="s">
        <v>1472</v>
      </c>
      <c r="J232" s="140">
        <v>44521</v>
      </c>
      <c r="K232" s="30">
        <v>3</v>
      </c>
      <c r="L232" s="30">
        <v>29</v>
      </c>
      <c r="M232" s="30">
        <v>29</v>
      </c>
      <c r="N232" s="23">
        <f>((M232*90300)+(M232*90300)*10%)+8250+((0*150))</f>
        <v>2888820</v>
      </c>
      <c r="O232" s="21">
        <f t="shared" ref="O232" si="359">M232*1210</f>
        <v>35090</v>
      </c>
      <c r="P232" s="21">
        <f t="shared" ref="P232" si="360">(M232*2037)+3000</f>
        <v>62073</v>
      </c>
      <c r="Q232" s="21">
        <f>M232*2100</f>
        <v>60900</v>
      </c>
      <c r="R232" s="28">
        <f t="shared" ref="R232" si="361">SUM(N232:Q232)</f>
        <v>3046883</v>
      </c>
      <c r="S232" s="122" t="s">
        <v>94</v>
      </c>
      <c r="T232" s="122" t="s">
        <v>94</v>
      </c>
      <c r="U232" s="122" t="s">
        <v>94</v>
      </c>
      <c r="V232" s="30"/>
      <c r="W232" s="30"/>
    </row>
    <row r="233" spans="1:23" x14ac:dyDescent="0.25">
      <c r="A233" s="26">
        <v>232</v>
      </c>
      <c r="B233" s="26" t="s">
        <v>1475</v>
      </c>
      <c r="C233" s="30" t="s">
        <v>1963</v>
      </c>
      <c r="D233" s="26" t="s">
        <v>29</v>
      </c>
      <c r="E233" s="30" t="s">
        <v>1580</v>
      </c>
      <c r="F233" s="30" t="s">
        <v>23</v>
      </c>
      <c r="G233" s="30" t="s">
        <v>29</v>
      </c>
      <c r="H233" s="30" t="s">
        <v>40</v>
      </c>
      <c r="I233" s="30" t="s">
        <v>552</v>
      </c>
      <c r="J233" s="140">
        <v>44521</v>
      </c>
      <c r="K233" s="30">
        <v>1</v>
      </c>
      <c r="L233" s="30">
        <v>21</v>
      </c>
      <c r="M233" s="30">
        <v>21</v>
      </c>
      <c r="N233" s="23">
        <f>((M233*6000)+(M233*6000)*10%)+8250+((M233*165))</f>
        <v>150315</v>
      </c>
      <c r="O233" s="21">
        <f t="shared" ref="O233:O234" si="362">M233*1210</f>
        <v>25410</v>
      </c>
      <c r="P233" s="21">
        <f t="shared" ref="P233:P234" si="363">(M233*2037)+3000</f>
        <v>45777</v>
      </c>
      <c r="Q233" s="21">
        <f>M233*2100</f>
        <v>44100</v>
      </c>
      <c r="R233" s="14">
        <f t="shared" ref="R233:R234" si="364">SUM(N233:Q233)</f>
        <v>265602</v>
      </c>
      <c r="S233" s="122">
        <v>5846773</v>
      </c>
      <c r="T233" s="130" t="s">
        <v>1969</v>
      </c>
      <c r="U233" s="122" t="s">
        <v>27</v>
      </c>
      <c r="V233" s="30"/>
      <c r="W233" s="30"/>
    </row>
    <row r="234" spans="1:23" x14ac:dyDescent="0.25">
      <c r="A234" s="26">
        <v>233</v>
      </c>
      <c r="B234" s="26" t="s">
        <v>1475</v>
      </c>
      <c r="C234" s="30" t="s">
        <v>1964</v>
      </c>
      <c r="D234" s="26" t="s">
        <v>29</v>
      </c>
      <c r="E234" s="30" t="s">
        <v>815</v>
      </c>
      <c r="F234" s="30" t="s">
        <v>23</v>
      </c>
      <c r="G234" s="30" t="s">
        <v>29</v>
      </c>
      <c r="H234" s="30" t="s">
        <v>72</v>
      </c>
      <c r="I234" s="30" t="s">
        <v>261</v>
      </c>
      <c r="J234" s="140">
        <v>44521</v>
      </c>
      <c r="K234" s="30">
        <v>7</v>
      </c>
      <c r="L234" s="30">
        <v>155</v>
      </c>
      <c r="M234" s="30">
        <v>155</v>
      </c>
      <c r="N234" s="23">
        <f>((M234*16500)+(M234*16500)*10%)+8250+((0*150))</f>
        <v>2821500</v>
      </c>
      <c r="O234" s="21">
        <f t="shared" si="362"/>
        <v>187550</v>
      </c>
      <c r="P234" s="21">
        <f t="shared" si="363"/>
        <v>318735</v>
      </c>
      <c r="Q234" s="21">
        <f t="shared" ref="Q234" si="365">M234*2000</f>
        <v>310000</v>
      </c>
      <c r="R234" s="14">
        <f t="shared" si="364"/>
        <v>3637785</v>
      </c>
      <c r="S234" s="122" t="s">
        <v>94</v>
      </c>
      <c r="T234" s="122" t="s">
        <v>94</v>
      </c>
      <c r="U234" s="122" t="s">
        <v>94</v>
      </c>
      <c r="V234" s="30"/>
      <c r="W234" s="30"/>
    </row>
    <row r="235" spans="1:23" x14ac:dyDescent="0.25">
      <c r="A235" s="26">
        <v>234</v>
      </c>
      <c r="B235" s="26" t="s">
        <v>1475</v>
      </c>
      <c r="C235" s="30" t="s">
        <v>1965</v>
      </c>
      <c r="D235" s="26" t="s">
        <v>29</v>
      </c>
      <c r="E235" s="30" t="s">
        <v>815</v>
      </c>
      <c r="F235" s="30" t="s">
        <v>23</v>
      </c>
      <c r="G235" s="30" t="s">
        <v>29</v>
      </c>
      <c r="H235" s="30" t="s">
        <v>210</v>
      </c>
      <c r="I235" s="30" t="s">
        <v>516</v>
      </c>
      <c r="J235" s="140">
        <v>44521</v>
      </c>
      <c r="K235" s="30">
        <v>1</v>
      </c>
      <c r="L235" s="30">
        <v>23</v>
      </c>
      <c r="M235" s="30">
        <v>23</v>
      </c>
      <c r="N235" s="23">
        <f>((M235*8500)+(M235*8500)*10%)+8250+((0*150))</f>
        <v>223300</v>
      </c>
      <c r="O235" s="21">
        <f t="shared" ref="O235:O241" si="366">M235*1210</f>
        <v>27830</v>
      </c>
      <c r="P235" s="21">
        <f t="shared" ref="P235:P241" si="367">(M235*2037)+3000</f>
        <v>49851</v>
      </c>
      <c r="Q235" s="21">
        <f t="shared" ref="Q235:Q237" si="368">M235*2000</f>
        <v>46000</v>
      </c>
      <c r="R235" s="14">
        <f t="shared" ref="R235" si="369">SUM(N235:Q235)</f>
        <v>346981</v>
      </c>
      <c r="S235" s="122" t="s">
        <v>94</v>
      </c>
      <c r="T235" s="122" t="s">
        <v>94</v>
      </c>
      <c r="U235" s="122" t="s">
        <v>94</v>
      </c>
      <c r="V235" s="30"/>
      <c r="W235" s="30"/>
    </row>
    <row r="236" spans="1:23" x14ac:dyDescent="0.25">
      <c r="A236" s="26">
        <v>235</v>
      </c>
      <c r="B236" s="26" t="s">
        <v>1475</v>
      </c>
      <c r="C236" s="30" t="s">
        <v>1966</v>
      </c>
      <c r="D236" s="26" t="s">
        <v>29</v>
      </c>
      <c r="E236" s="30" t="s">
        <v>815</v>
      </c>
      <c r="F236" s="30" t="s">
        <v>23</v>
      </c>
      <c r="G236" s="30" t="s">
        <v>29</v>
      </c>
      <c r="H236" s="30" t="s">
        <v>171</v>
      </c>
      <c r="I236" s="30" t="s">
        <v>735</v>
      </c>
      <c r="J236" s="140">
        <v>44521</v>
      </c>
      <c r="K236" s="30">
        <v>2</v>
      </c>
      <c r="L236" s="30">
        <v>48</v>
      </c>
      <c r="M236" s="30">
        <v>48</v>
      </c>
      <c r="N236" s="23">
        <f t="shared" ref="N236" si="370">((M236*12000)+(M236*12000)*10%)+8250+((0*165))</f>
        <v>641850</v>
      </c>
      <c r="O236" s="21">
        <f t="shared" si="366"/>
        <v>58080</v>
      </c>
      <c r="P236" s="21">
        <f t="shared" si="367"/>
        <v>100776</v>
      </c>
      <c r="Q236" s="21">
        <f t="shared" si="368"/>
        <v>96000</v>
      </c>
      <c r="R236" s="14">
        <f t="shared" ref="R236" si="371">SUM(N236:Q236)</f>
        <v>896706</v>
      </c>
      <c r="S236" s="122" t="s">
        <v>94</v>
      </c>
      <c r="T236" s="122" t="s">
        <v>94</v>
      </c>
      <c r="U236" s="122" t="s">
        <v>94</v>
      </c>
      <c r="V236" s="30"/>
      <c r="W236" s="30"/>
    </row>
    <row r="237" spans="1:23" x14ac:dyDescent="0.25">
      <c r="A237" s="26">
        <v>236</v>
      </c>
      <c r="B237" s="26" t="s">
        <v>1475</v>
      </c>
      <c r="C237" s="30" t="s">
        <v>1967</v>
      </c>
      <c r="D237" s="26" t="s">
        <v>29</v>
      </c>
      <c r="E237" s="30" t="s">
        <v>815</v>
      </c>
      <c r="F237" s="30" t="s">
        <v>23</v>
      </c>
      <c r="G237" s="30" t="s">
        <v>29</v>
      </c>
      <c r="H237" s="30" t="s">
        <v>184</v>
      </c>
      <c r="I237" s="30" t="s">
        <v>256</v>
      </c>
      <c r="J237" s="140">
        <v>44521</v>
      </c>
      <c r="K237" s="30">
        <v>3</v>
      </c>
      <c r="L237" s="30">
        <v>92</v>
      </c>
      <c r="M237" s="30">
        <v>92</v>
      </c>
      <c r="N237" s="23">
        <f>((M237*14000)+(M237*14000)*10%)+8250+((0*150))</f>
        <v>1425050</v>
      </c>
      <c r="O237" s="21">
        <f t="shared" si="366"/>
        <v>111320</v>
      </c>
      <c r="P237" s="21">
        <f t="shared" si="367"/>
        <v>190404</v>
      </c>
      <c r="Q237" s="21">
        <f t="shared" si="368"/>
        <v>184000</v>
      </c>
      <c r="R237" s="14">
        <f t="shared" ref="R237:R241" si="372">SUM(N237:Q237)</f>
        <v>1910774</v>
      </c>
      <c r="S237" s="122" t="s">
        <v>94</v>
      </c>
      <c r="T237" s="122" t="s">
        <v>94</v>
      </c>
      <c r="U237" s="122" t="s">
        <v>94</v>
      </c>
      <c r="V237" s="30"/>
      <c r="W237" s="30"/>
    </row>
    <row r="238" spans="1:23" x14ac:dyDescent="0.25">
      <c r="A238" s="26">
        <v>237</v>
      </c>
      <c r="B238" s="26" t="s">
        <v>1475</v>
      </c>
      <c r="C238" s="30" t="s">
        <v>1971</v>
      </c>
      <c r="D238" s="26" t="s">
        <v>29</v>
      </c>
      <c r="E238" s="30" t="s">
        <v>1503</v>
      </c>
      <c r="F238" s="30" t="s">
        <v>23</v>
      </c>
      <c r="G238" s="30" t="s">
        <v>29</v>
      </c>
      <c r="H238" s="30" t="s">
        <v>86</v>
      </c>
      <c r="I238" s="30" t="s">
        <v>1472</v>
      </c>
      <c r="J238" s="36">
        <v>44522</v>
      </c>
      <c r="K238" s="30">
        <v>1</v>
      </c>
      <c r="L238" s="30">
        <v>3</v>
      </c>
      <c r="M238" s="30">
        <v>10</v>
      </c>
      <c r="N238" s="23">
        <f>((M238*47600)+(M238*47600)*10%)+8250+((M238*0))</f>
        <v>531850</v>
      </c>
      <c r="O238" s="21">
        <f t="shared" si="366"/>
        <v>12100</v>
      </c>
      <c r="P238" s="21">
        <f t="shared" si="367"/>
        <v>23370</v>
      </c>
      <c r="Q238" s="21">
        <f>M238*2100</f>
        <v>21000</v>
      </c>
      <c r="R238" s="14">
        <f t="shared" si="372"/>
        <v>588320</v>
      </c>
      <c r="S238" s="122" t="s">
        <v>94</v>
      </c>
      <c r="T238" s="122" t="s">
        <v>94</v>
      </c>
      <c r="U238" s="122" t="s">
        <v>94</v>
      </c>
      <c r="V238" s="30"/>
      <c r="W238" s="30"/>
    </row>
    <row r="239" spans="1:23" x14ac:dyDescent="0.25">
      <c r="A239" s="26">
        <v>238</v>
      </c>
      <c r="B239" s="26" t="s">
        <v>1474</v>
      </c>
      <c r="C239" s="30" t="s">
        <v>1972</v>
      </c>
      <c r="D239" s="26" t="s">
        <v>29</v>
      </c>
      <c r="E239" s="30" t="s">
        <v>1503</v>
      </c>
      <c r="F239" s="30" t="s">
        <v>23</v>
      </c>
      <c r="G239" s="30" t="s">
        <v>29</v>
      </c>
      <c r="H239" s="30" t="s">
        <v>231</v>
      </c>
      <c r="I239" s="30" t="s">
        <v>583</v>
      </c>
      <c r="J239" s="36">
        <v>44522</v>
      </c>
      <c r="K239" s="30">
        <v>6</v>
      </c>
      <c r="L239" s="30">
        <v>145</v>
      </c>
      <c r="M239" s="30">
        <v>145</v>
      </c>
      <c r="N239" s="23">
        <f>((M239*24000)+(M239*24000)*10%)+8250+((0*165))</f>
        <v>3836250</v>
      </c>
      <c r="O239" s="21">
        <f t="shared" si="366"/>
        <v>175450</v>
      </c>
      <c r="P239" s="21">
        <f t="shared" si="367"/>
        <v>298365</v>
      </c>
      <c r="Q239" s="21">
        <f t="shared" ref="Q239:Q240" si="373">M239*2000</f>
        <v>290000</v>
      </c>
      <c r="R239" s="14">
        <f t="shared" si="372"/>
        <v>4600065</v>
      </c>
      <c r="S239" s="122" t="s">
        <v>94</v>
      </c>
      <c r="T239" s="122" t="s">
        <v>94</v>
      </c>
      <c r="U239" s="122" t="s">
        <v>94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1973</v>
      </c>
      <c r="D240" s="26" t="s">
        <v>29</v>
      </c>
      <c r="E240" s="30" t="s">
        <v>815</v>
      </c>
      <c r="F240" s="30" t="s">
        <v>23</v>
      </c>
      <c r="G240" s="30" t="s">
        <v>29</v>
      </c>
      <c r="H240" s="30" t="s">
        <v>281</v>
      </c>
      <c r="I240" s="30" t="s">
        <v>998</v>
      </c>
      <c r="J240" s="36">
        <v>44522</v>
      </c>
      <c r="K240" s="30">
        <v>5</v>
      </c>
      <c r="L240" s="30">
        <v>51</v>
      </c>
      <c r="M240" s="30">
        <v>51</v>
      </c>
      <c r="N240" s="23">
        <f>((M240*14000)+(M240*14000)*10%)+8250+((0*150))</f>
        <v>793650</v>
      </c>
      <c r="O240" s="21">
        <f t="shared" si="366"/>
        <v>61710</v>
      </c>
      <c r="P240" s="21">
        <f t="shared" si="367"/>
        <v>106887</v>
      </c>
      <c r="Q240" s="21">
        <f t="shared" si="373"/>
        <v>102000</v>
      </c>
      <c r="R240" s="14">
        <f t="shared" si="372"/>
        <v>1064247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x14ac:dyDescent="0.25">
      <c r="A241" s="26">
        <v>239</v>
      </c>
      <c r="B241" s="26" t="s">
        <v>1475</v>
      </c>
      <c r="C241" s="30" t="s">
        <v>1974</v>
      </c>
      <c r="D241" s="26" t="s">
        <v>29</v>
      </c>
      <c r="E241" s="30" t="s">
        <v>631</v>
      </c>
      <c r="F241" s="30" t="s">
        <v>23</v>
      </c>
      <c r="G241" s="30" t="s">
        <v>29</v>
      </c>
      <c r="H241" s="30" t="s">
        <v>69</v>
      </c>
      <c r="I241" s="30" t="s">
        <v>488</v>
      </c>
      <c r="J241" s="36">
        <v>44523</v>
      </c>
      <c r="K241" s="30">
        <v>2</v>
      </c>
      <c r="L241" s="30">
        <v>74</v>
      </c>
      <c r="M241" s="30">
        <v>74</v>
      </c>
      <c r="N241" s="23">
        <f>((M241*11000)+(M241*11000)*10%)+8250+((0*165))</f>
        <v>903650</v>
      </c>
      <c r="O241" s="21">
        <f t="shared" si="366"/>
        <v>89540</v>
      </c>
      <c r="P241" s="21">
        <f t="shared" si="367"/>
        <v>153738</v>
      </c>
      <c r="Q241" s="21">
        <f>M241*500</f>
        <v>37000</v>
      </c>
      <c r="R241" s="14">
        <f t="shared" si="372"/>
        <v>1183928</v>
      </c>
      <c r="S241" s="122" t="s">
        <v>94</v>
      </c>
      <c r="T241" s="122" t="s">
        <v>94</v>
      </c>
      <c r="U241" s="122" t="s">
        <v>94</v>
      </c>
      <c r="V241" s="30"/>
      <c r="W241" s="30"/>
    </row>
    <row r="242" spans="1:23" x14ac:dyDescent="0.25">
      <c r="A242" s="26">
        <v>240</v>
      </c>
      <c r="B242" s="26" t="s">
        <v>1474</v>
      </c>
      <c r="C242" s="30" t="s">
        <v>1975</v>
      </c>
      <c r="D242" s="26" t="s">
        <v>29</v>
      </c>
      <c r="E242" s="30" t="s">
        <v>631</v>
      </c>
      <c r="F242" s="30" t="s">
        <v>23</v>
      </c>
      <c r="G242" s="30" t="s">
        <v>29</v>
      </c>
      <c r="H242" s="30" t="s">
        <v>104</v>
      </c>
      <c r="I242" s="30" t="s">
        <v>105</v>
      </c>
      <c r="J242" s="36">
        <v>44523</v>
      </c>
      <c r="K242" s="30">
        <v>1</v>
      </c>
      <c r="L242" s="30">
        <v>25</v>
      </c>
      <c r="M242" s="30">
        <v>25</v>
      </c>
      <c r="N242" s="23">
        <f>((M242*35000)+(M242*35000)*10%)+8250+((M242*165))</f>
        <v>974875</v>
      </c>
      <c r="O242" s="21">
        <f t="shared" ref="O242:O243" si="374">M242*1210</f>
        <v>30250</v>
      </c>
      <c r="P242" s="21">
        <f t="shared" ref="P242:P243" si="375">(M242*2037)+3000</f>
        <v>53925</v>
      </c>
      <c r="Q242" s="21">
        <f>M242*500</f>
        <v>12500</v>
      </c>
      <c r="R242" s="14">
        <f t="shared" ref="R242:R243" si="376">SUM(N242:Q242)</f>
        <v>1071550</v>
      </c>
      <c r="S242" s="122" t="s">
        <v>94</v>
      </c>
      <c r="T242" s="122" t="s">
        <v>94</v>
      </c>
      <c r="U242" s="122" t="s">
        <v>94</v>
      </c>
      <c r="V242" s="30"/>
      <c r="W242" s="30"/>
    </row>
    <row r="243" spans="1:23" x14ac:dyDescent="0.25">
      <c r="A243" s="26">
        <v>241</v>
      </c>
      <c r="B243" s="26" t="s">
        <v>1474</v>
      </c>
      <c r="C243" s="30" t="s">
        <v>1976</v>
      </c>
      <c r="D243" s="26" t="s">
        <v>29</v>
      </c>
      <c r="E243" s="30" t="s">
        <v>631</v>
      </c>
      <c r="F243" s="30" t="s">
        <v>23</v>
      </c>
      <c r="G243" s="30" t="s">
        <v>29</v>
      </c>
      <c r="H243" s="30" t="s">
        <v>79</v>
      </c>
      <c r="I243" s="30" t="s">
        <v>80</v>
      </c>
      <c r="J243" s="36">
        <v>44523</v>
      </c>
      <c r="K243" s="30">
        <v>2</v>
      </c>
      <c r="L243" s="30">
        <v>21</v>
      </c>
      <c r="M243" s="30">
        <v>21</v>
      </c>
      <c r="N243" s="23">
        <f>((M243*15000)+(M243*15000)*10%)+8250+((0*150))</f>
        <v>354750</v>
      </c>
      <c r="O243" s="21">
        <f t="shared" si="374"/>
        <v>25410</v>
      </c>
      <c r="P243" s="21">
        <f t="shared" si="375"/>
        <v>45777</v>
      </c>
      <c r="Q243" s="21">
        <f>M243*500</f>
        <v>10500</v>
      </c>
      <c r="R243" s="14">
        <f t="shared" si="376"/>
        <v>436437</v>
      </c>
      <c r="S243" s="122" t="s">
        <v>94</v>
      </c>
      <c r="T243" s="122" t="s">
        <v>94</v>
      </c>
      <c r="U243" s="122" t="s">
        <v>94</v>
      </c>
      <c r="V243" s="30"/>
      <c r="W243" s="30"/>
    </row>
    <row r="244" spans="1:23" x14ac:dyDescent="0.25">
      <c r="A244" s="26">
        <v>242</v>
      </c>
      <c r="B244" s="26" t="s">
        <v>1474</v>
      </c>
      <c r="C244" s="30" t="s">
        <v>1977</v>
      </c>
      <c r="D244" s="26" t="s">
        <v>29</v>
      </c>
      <c r="E244" s="30" t="s">
        <v>631</v>
      </c>
      <c r="F244" s="30" t="s">
        <v>23</v>
      </c>
      <c r="G244" s="30" t="s">
        <v>29</v>
      </c>
      <c r="H244" s="30" t="s">
        <v>54</v>
      </c>
      <c r="I244" s="30" t="s">
        <v>1548</v>
      </c>
      <c r="J244" s="36">
        <v>44523</v>
      </c>
      <c r="K244" s="30">
        <v>2</v>
      </c>
      <c r="L244" s="30">
        <v>37</v>
      </c>
      <c r="M244" s="30">
        <v>37</v>
      </c>
      <c r="N244" s="23">
        <f>((M244*58500)+(M244*58500)*10%)+8250+((0*150))</f>
        <v>2389200</v>
      </c>
      <c r="O244" s="21">
        <f t="shared" ref="O244:O247" si="377">M244*1210</f>
        <v>44770</v>
      </c>
      <c r="P244" s="21">
        <f t="shared" ref="P244:P247" si="378">(M244*2037)+3000</f>
        <v>78369</v>
      </c>
      <c r="Q244" s="21">
        <f>M244*500</f>
        <v>18500</v>
      </c>
      <c r="R244" s="14">
        <f t="shared" ref="R244:R247" si="379">SUM(N244:Q244)</f>
        <v>2530839</v>
      </c>
      <c r="S244" s="122" t="s">
        <v>94</v>
      </c>
      <c r="T244" s="122" t="s">
        <v>94</v>
      </c>
      <c r="U244" s="122" t="s">
        <v>94</v>
      </c>
      <c r="V244" s="30"/>
      <c r="W244" s="30"/>
    </row>
    <row r="245" spans="1:23" x14ac:dyDescent="0.25">
      <c r="A245" s="26">
        <v>243</v>
      </c>
      <c r="B245" s="26" t="s">
        <v>1474</v>
      </c>
      <c r="C245" s="30" t="s">
        <v>1978</v>
      </c>
      <c r="D245" s="26" t="s">
        <v>29</v>
      </c>
      <c r="E245" s="30" t="s">
        <v>631</v>
      </c>
      <c r="F245" s="30" t="s">
        <v>23</v>
      </c>
      <c r="G245" s="30" t="s">
        <v>29</v>
      </c>
      <c r="H245" s="30" t="s">
        <v>713</v>
      </c>
      <c r="I245" s="30" t="s">
        <v>714</v>
      </c>
      <c r="J245" s="36">
        <v>44523</v>
      </c>
      <c r="K245" s="30">
        <v>2</v>
      </c>
      <c r="L245" s="30">
        <v>59</v>
      </c>
      <c r="M245" s="30">
        <v>59</v>
      </c>
      <c r="N245" s="23">
        <f>((M245*14000)+(M245*14000)*10%)+8250+((0*165))</f>
        <v>916850</v>
      </c>
      <c r="O245" s="21">
        <f t="shared" si="377"/>
        <v>71390</v>
      </c>
      <c r="P245" s="21">
        <f t="shared" si="378"/>
        <v>123183</v>
      </c>
      <c r="Q245" s="21">
        <f>M245*500</f>
        <v>29500</v>
      </c>
      <c r="R245" s="14">
        <f t="shared" si="379"/>
        <v>1140923</v>
      </c>
      <c r="S245" s="122" t="s">
        <v>94</v>
      </c>
      <c r="T245" s="122" t="s">
        <v>94</v>
      </c>
      <c r="U245" s="122" t="s">
        <v>94</v>
      </c>
      <c r="V245" s="30"/>
      <c r="W245" s="30"/>
    </row>
    <row r="246" spans="1:23" x14ac:dyDescent="0.25">
      <c r="A246" s="26">
        <v>244</v>
      </c>
      <c r="B246" s="26" t="s">
        <v>1474</v>
      </c>
      <c r="C246" s="30" t="s">
        <v>1979</v>
      </c>
      <c r="D246" s="26" t="s">
        <v>29</v>
      </c>
      <c r="E246" s="30" t="s">
        <v>1503</v>
      </c>
      <c r="F246" s="30" t="s">
        <v>23</v>
      </c>
      <c r="G246" s="30" t="s">
        <v>29</v>
      </c>
      <c r="H246" s="30" t="s">
        <v>231</v>
      </c>
      <c r="I246" s="30" t="s">
        <v>583</v>
      </c>
      <c r="J246" s="36">
        <v>44523</v>
      </c>
      <c r="K246" s="30">
        <v>2</v>
      </c>
      <c r="L246" s="30">
        <v>57</v>
      </c>
      <c r="M246" s="30">
        <v>57</v>
      </c>
      <c r="N246" s="23">
        <f>((M246*24000)+(M246*24000)*10%)+8250+((0*150))</f>
        <v>1513050</v>
      </c>
      <c r="O246" s="21">
        <f t="shared" si="377"/>
        <v>68970</v>
      </c>
      <c r="P246" s="21">
        <f t="shared" si="378"/>
        <v>119109</v>
      </c>
      <c r="Q246" s="21">
        <f>M246*2100</f>
        <v>119700</v>
      </c>
      <c r="R246" s="14">
        <f t="shared" si="379"/>
        <v>1820829</v>
      </c>
      <c r="S246" s="122" t="s">
        <v>94</v>
      </c>
      <c r="T246" s="122" t="s">
        <v>94</v>
      </c>
      <c r="U246" s="122" t="s">
        <v>94</v>
      </c>
      <c r="V246" s="30"/>
      <c r="W246" s="30"/>
    </row>
    <row r="247" spans="1:23" x14ac:dyDescent="0.25">
      <c r="A247" s="26">
        <v>245</v>
      </c>
      <c r="B247" s="26" t="s">
        <v>1474</v>
      </c>
      <c r="C247" s="30" t="s">
        <v>1980</v>
      </c>
      <c r="D247" s="26" t="s">
        <v>29</v>
      </c>
      <c r="E247" s="30" t="s">
        <v>815</v>
      </c>
      <c r="F247" s="30" t="s">
        <v>23</v>
      </c>
      <c r="G247" s="30" t="s">
        <v>29</v>
      </c>
      <c r="H247" s="30" t="s">
        <v>24</v>
      </c>
      <c r="I247" s="30" t="s">
        <v>502</v>
      </c>
      <c r="J247" s="36">
        <v>44523</v>
      </c>
      <c r="K247" s="30">
        <v>10</v>
      </c>
      <c r="L247" s="30">
        <v>220</v>
      </c>
      <c r="M247" s="30">
        <v>220</v>
      </c>
      <c r="N247" s="23">
        <f>((M247*22000)+(M247*22000)*10%)+8250+((M247*150))</f>
        <v>5365250</v>
      </c>
      <c r="O247" s="21">
        <f t="shared" si="377"/>
        <v>266200</v>
      </c>
      <c r="P247" s="21">
        <f t="shared" si="378"/>
        <v>451140</v>
      </c>
      <c r="Q247" s="21">
        <f t="shared" ref="Q247" si="380">M247*2000</f>
        <v>440000</v>
      </c>
      <c r="R247" s="14">
        <f t="shared" si="379"/>
        <v>6522590</v>
      </c>
      <c r="S247" s="122" t="s">
        <v>94</v>
      </c>
      <c r="T247" s="122" t="s">
        <v>94</v>
      </c>
      <c r="U247" s="122" t="s">
        <v>94</v>
      </c>
      <c r="V247" s="30"/>
      <c r="W247" s="30"/>
    </row>
  </sheetData>
  <autoFilter ref="A1:W247"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topLeftCell="O1" workbookViewId="0">
      <selection activeCell="AE7" sqref="AE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74" t="s">
        <v>761</v>
      </c>
      <c r="B1" s="274"/>
      <c r="C1" s="274"/>
      <c r="D1" s="274"/>
      <c r="E1" s="274"/>
      <c r="H1" s="274" t="s">
        <v>762</v>
      </c>
      <c r="I1" s="274"/>
      <c r="J1" s="274"/>
      <c r="K1" s="274"/>
      <c r="L1" s="274"/>
      <c r="N1" s="274" t="s">
        <v>761</v>
      </c>
      <c r="O1" s="274"/>
      <c r="P1" s="274"/>
      <c r="Q1" s="274"/>
      <c r="R1" s="274"/>
      <c r="T1" s="274" t="s">
        <v>889</v>
      </c>
      <c r="U1" s="274"/>
      <c r="V1" s="274"/>
      <c r="W1" s="274"/>
      <c r="X1" s="274"/>
      <c r="Z1" s="274" t="s">
        <v>761</v>
      </c>
      <c r="AA1" s="274"/>
      <c r="AB1" s="274"/>
      <c r="AC1" s="274"/>
      <c r="AD1" s="274"/>
    </row>
    <row r="2" spans="1:30" x14ac:dyDescent="0.25">
      <c r="A2" s="275" t="s">
        <v>763</v>
      </c>
      <c r="B2" s="275"/>
      <c r="C2" s="275"/>
      <c r="D2" s="275"/>
      <c r="E2" s="275"/>
      <c r="H2" s="275" t="s">
        <v>763</v>
      </c>
      <c r="I2" s="275"/>
      <c r="J2" s="275"/>
      <c r="K2" s="275"/>
      <c r="L2" s="275"/>
      <c r="N2" s="275" t="s">
        <v>763</v>
      </c>
      <c r="O2" s="275"/>
      <c r="P2" s="275"/>
      <c r="Q2" s="275"/>
      <c r="R2" s="275"/>
      <c r="T2" s="275" t="s">
        <v>763</v>
      </c>
      <c r="U2" s="275"/>
      <c r="V2" s="275"/>
      <c r="W2" s="275"/>
      <c r="X2" s="275"/>
      <c r="Z2" s="275" t="s">
        <v>763</v>
      </c>
      <c r="AA2" s="275"/>
      <c r="AB2" s="275"/>
      <c r="AC2" s="275"/>
      <c r="AD2" s="275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74" t="s">
        <v>772</v>
      </c>
      <c r="C7" s="274"/>
      <c r="D7" s="274"/>
      <c r="E7" s="133">
        <f>SUM(E4:E6)</f>
        <v>791682</v>
      </c>
      <c r="H7" s="39"/>
      <c r="I7" s="274" t="s">
        <v>772</v>
      </c>
      <c r="J7" s="274"/>
      <c r="K7" s="274"/>
      <c r="L7" s="133">
        <f>SUM(L4:L6)</f>
        <v>525598</v>
      </c>
      <c r="N7" s="39"/>
      <c r="O7" s="274" t="s">
        <v>772</v>
      </c>
      <c r="P7" s="274"/>
      <c r="Q7" s="274"/>
      <c r="R7" s="132">
        <f>SUM(R4:R6)</f>
        <v>1825036</v>
      </c>
      <c r="T7" s="39"/>
      <c r="U7" s="274" t="s">
        <v>772</v>
      </c>
      <c r="V7" s="274"/>
      <c r="W7" s="274"/>
      <c r="X7" s="132">
        <f>SUM(X4:X6)</f>
        <v>1557628</v>
      </c>
      <c r="Z7" s="39"/>
      <c r="AA7" s="274" t="s">
        <v>772</v>
      </c>
      <c r="AB7" s="274"/>
      <c r="AC7" s="274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74" t="s">
        <v>1026</v>
      </c>
      <c r="B12" s="274"/>
      <c r="C12" s="274"/>
      <c r="D12" s="274"/>
      <c r="E12" s="274"/>
      <c r="H12" s="274" t="s">
        <v>761</v>
      </c>
      <c r="I12" s="274"/>
      <c r="J12" s="274"/>
      <c r="K12" s="274"/>
      <c r="L12" s="274"/>
      <c r="N12" s="274" t="s">
        <v>1620</v>
      </c>
      <c r="O12" s="274"/>
      <c r="P12" s="274"/>
      <c r="Q12" s="274"/>
      <c r="R12" s="274"/>
      <c r="T12" s="274" t="s">
        <v>1620</v>
      </c>
      <c r="U12" s="274"/>
      <c r="V12" s="274"/>
      <c r="W12" s="274"/>
      <c r="X12" s="274"/>
      <c r="Z12" s="274" t="s">
        <v>1648</v>
      </c>
      <c r="AA12" s="274"/>
      <c r="AB12" s="274"/>
      <c r="AC12" s="274"/>
      <c r="AD12" s="274"/>
    </row>
    <row r="13" spans="1:30" x14ac:dyDescent="0.25">
      <c r="A13" s="275" t="s">
        <v>763</v>
      </c>
      <c r="B13" s="275"/>
      <c r="C13" s="275"/>
      <c r="D13" s="275"/>
      <c r="E13" s="275"/>
      <c r="H13" s="275" t="s">
        <v>763</v>
      </c>
      <c r="I13" s="275"/>
      <c r="J13" s="275"/>
      <c r="K13" s="275"/>
      <c r="L13" s="275"/>
      <c r="N13" s="275" t="s">
        <v>763</v>
      </c>
      <c r="O13" s="275"/>
      <c r="P13" s="275"/>
      <c r="Q13" s="275"/>
      <c r="R13" s="275"/>
      <c r="T13" s="275" t="s">
        <v>763</v>
      </c>
      <c r="U13" s="275"/>
      <c r="V13" s="275"/>
      <c r="W13" s="275"/>
      <c r="X13" s="275"/>
      <c r="Z13" s="275" t="s">
        <v>763</v>
      </c>
      <c r="AA13" s="275"/>
      <c r="AB13" s="275"/>
      <c r="AC13" s="275"/>
      <c r="AD13" s="275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1621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1621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1621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74" t="s">
        <v>772</v>
      </c>
      <c r="C18" s="274"/>
      <c r="D18" s="274"/>
      <c r="E18" s="133">
        <f>SUM(E15:E17)</f>
        <v>6114250</v>
      </c>
      <c r="H18" s="39"/>
      <c r="I18" s="274" t="s">
        <v>772</v>
      </c>
      <c r="J18" s="274"/>
      <c r="K18" s="274"/>
      <c r="L18" s="133">
        <f>SUM(L15:L17)</f>
        <v>2031000</v>
      </c>
      <c r="N18" s="39"/>
      <c r="O18" s="274" t="s">
        <v>772</v>
      </c>
      <c r="P18" s="274"/>
      <c r="Q18" s="274"/>
      <c r="R18" s="219">
        <f>SUM(R15:R17)</f>
        <v>7008002</v>
      </c>
      <c r="T18" s="39"/>
      <c r="U18" s="274" t="s">
        <v>772</v>
      </c>
      <c r="V18" s="274"/>
      <c r="W18" s="274"/>
      <c r="X18" s="219">
        <f>SUM(X15:X17)</f>
        <v>565436</v>
      </c>
      <c r="Z18" s="39"/>
      <c r="AA18" s="274" t="s">
        <v>772</v>
      </c>
      <c r="AB18" s="274"/>
      <c r="AC18" s="274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A21" s="274" t="s">
        <v>1026</v>
      </c>
      <c r="B21" s="274"/>
      <c r="C21" s="274"/>
      <c r="D21" s="274"/>
      <c r="E21" s="274"/>
      <c r="N21" t="s">
        <v>776</v>
      </c>
      <c r="R21" s="134">
        <v>7573438</v>
      </c>
    </row>
    <row r="22" spans="1:30" x14ac:dyDescent="0.25">
      <c r="A22" s="275" t="s">
        <v>763</v>
      </c>
      <c r="B22" s="275"/>
      <c r="C22" s="275"/>
      <c r="D22" s="275"/>
      <c r="E22" s="275"/>
    </row>
    <row r="23" spans="1:30" x14ac:dyDescent="0.25">
      <c r="A23" s="39" t="s">
        <v>764</v>
      </c>
      <c r="B23" s="39" t="s">
        <v>765</v>
      </c>
      <c r="C23" s="39" t="s">
        <v>766</v>
      </c>
      <c r="D23" s="39" t="s">
        <v>767</v>
      </c>
      <c r="E23" s="39" t="s">
        <v>768</v>
      </c>
    </row>
    <row r="24" spans="1:30" x14ac:dyDescent="0.25">
      <c r="A24" s="39">
        <v>1</v>
      </c>
      <c r="B24" s="39" t="s">
        <v>769</v>
      </c>
      <c r="C24" s="132">
        <v>198</v>
      </c>
      <c r="D24" s="132">
        <v>17000</v>
      </c>
      <c r="E24" s="132">
        <f>D24*C24</f>
        <v>3366000</v>
      </c>
    </row>
    <row r="25" spans="1:30" x14ac:dyDescent="0.25">
      <c r="A25" s="39">
        <v>2</v>
      </c>
      <c r="B25" s="39" t="s">
        <v>770</v>
      </c>
      <c r="C25" s="132">
        <v>1</v>
      </c>
      <c r="D25" s="132">
        <v>20000</v>
      </c>
      <c r="E25" s="132">
        <f>D25*C25</f>
        <v>20000</v>
      </c>
    </row>
    <row r="26" spans="1:30" x14ac:dyDescent="0.25">
      <c r="A26" s="39">
        <v>3</v>
      </c>
      <c r="B26" s="39" t="s">
        <v>771</v>
      </c>
      <c r="C26" s="132">
        <v>1</v>
      </c>
      <c r="D26" s="132">
        <v>8250</v>
      </c>
      <c r="E26" s="132">
        <f>D26*C26</f>
        <v>8250</v>
      </c>
    </row>
    <row r="27" spans="1:30" x14ac:dyDescent="0.25">
      <c r="A27" s="39"/>
      <c r="B27" s="274" t="s">
        <v>772</v>
      </c>
      <c r="C27" s="274"/>
      <c r="D27" s="274"/>
      <c r="E27" s="133">
        <f>SUM(E24:E26)</f>
        <v>3394250</v>
      </c>
    </row>
    <row r="28" spans="1:30" x14ac:dyDescent="0.25">
      <c r="A28" s="153" t="s">
        <v>774</v>
      </c>
      <c r="E28" s="153" t="s">
        <v>775</v>
      </c>
    </row>
  </sheetData>
  <mergeCells count="33"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A21:E21"/>
    <mergeCell ref="A22:E22"/>
    <mergeCell ref="B27:D27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67" workbookViewId="0">
      <selection activeCell="H56" sqref="H5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85" t="s">
        <v>891</v>
      </c>
      <c r="C5" s="285"/>
      <c r="D5" s="285"/>
      <c r="E5" s="285"/>
      <c r="F5" s="285"/>
      <c r="G5" s="285"/>
      <c r="H5" s="285"/>
      <c r="I5" s="285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86" t="s">
        <v>899</v>
      </c>
      <c r="C8" s="287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88" t="s">
        <v>772</v>
      </c>
      <c r="C24" s="289"/>
      <c r="D24" s="289"/>
      <c r="E24" s="289"/>
      <c r="F24" s="290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79" t="s">
        <v>939</v>
      </c>
      <c r="C27" s="280"/>
      <c r="D27" s="280"/>
      <c r="E27" s="280"/>
      <c r="F27" s="280"/>
      <c r="G27" s="280"/>
      <c r="H27" s="281"/>
    </row>
    <row r="28" spans="2:9" ht="15.75" thickBot="1" x14ac:dyDescent="0.3">
      <c r="B28" s="296"/>
      <c r="C28" s="297"/>
      <c r="D28" s="297"/>
      <c r="E28" s="297"/>
      <c r="F28" s="297"/>
      <c r="G28" s="297"/>
      <c r="H28" s="298"/>
    </row>
    <row r="29" spans="2:9" ht="15.75" x14ac:dyDescent="0.25">
      <c r="B29" s="291" t="s">
        <v>929</v>
      </c>
      <c r="C29" s="291" t="s">
        <v>930</v>
      </c>
      <c r="D29" s="293" t="s">
        <v>931</v>
      </c>
      <c r="E29" s="293"/>
      <c r="F29" s="293"/>
      <c r="G29" s="293"/>
      <c r="H29" s="294" t="s">
        <v>932</v>
      </c>
    </row>
    <row r="30" spans="2:9" ht="15.75" x14ac:dyDescent="0.25">
      <c r="B30" s="292"/>
      <c r="C30" s="292"/>
      <c r="D30" s="164" t="s">
        <v>933</v>
      </c>
      <c r="E30" s="164" t="s">
        <v>934</v>
      </c>
      <c r="F30" s="164" t="s">
        <v>935</v>
      </c>
      <c r="G30" s="164" t="s">
        <v>934</v>
      </c>
      <c r="H30" s="295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79" t="s">
        <v>1224</v>
      </c>
      <c r="C37" s="280"/>
      <c r="D37" s="280"/>
      <c r="E37" s="281"/>
      <c r="F37" s="185"/>
      <c r="G37" s="185"/>
      <c r="H37" s="185"/>
      <c r="I37" s="186"/>
    </row>
    <row r="38" spans="2:9" x14ac:dyDescent="0.25">
      <c r="B38" s="282"/>
      <c r="C38" s="283"/>
      <c r="D38" s="283"/>
      <c r="E38" s="284"/>
      <c r="F38" s="185"/>
      <c r="G38" s="185"/>
      <c r="H38" s="185"/>
      <c r="I38" s="186"/>
    </row>
    <row r="39" spans="2:9" x14ac:dyDescent="0.25">
      <c r="B39" s="299" t="s">
        <v>929</v>
      </c>
      <c r="C39" s="299" t="s">
        <v>930</v>
      </c>
      <c r="D39" s="300" t="s">
        <v>1226</v>
      </c>
      <c r="E39" s="300" t="s">
        <v>772</v>
      </c>
    </row>
    <row r="40" spans="2:9" x14ac:dyDescent="0.25">
      <c r="B40" s="299"/>
      <c r="C40" s="299"/>
      <c r="D40" s="300"/>
      <c r="E40" s="300"/>
    </row>
    <row r="41" spans="2:9" x14ac:dyDescent="0.25">
      <c r="B41" s="39" t="s">
        <v>1225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74" t="s">
        <v>772</v>
      </c>
      <c r="C43" s="274"/>
      <c r="D43" s="274"/>
      <c r="E43" s="187">
        <f>SUM(E41:E42)</f>
        <v>2106000</v>
      </c>
    </row>
    <row r="45" spans="2:9" x14ac:dyDescent="0.25">
      <c r="B45" t="s">
        <v>1227</v>
      </c>
      <c r="E45" s="134">
        <v>1485000</v>
      </c>
    </row>
    <row r="47" spans="2:9" x14ac:dyDescent="0.25">
      <c r="B47" t="s">
        <v>1228</v>
      </c>
      <c r="E47" s="188">
        <f>E43-E45</f>
        <v>621000</v>
      </c>
    </row>
    <row r="50" spans="2:7" x14ac:dyDescent="0.25">
      <c r="B50" s="274" t="s">
        <v>1229</v>
      </c>
      <c r="C50" s="274"/>
      <c r="D50" s="274"/>
      <c r="E50" s="274"/>
      <c r="F50" s="274"/>
      <c r="G50" s="274"/>
    </row>
    <row r="51" spans="2:7" x14ac:dyDescent="0.25">
      <c r="B51" s="184" t="s">
        <v>1230</v>
      </c>
      <c r="C51" s="189" t="s">
        <v>1231</v>
      </c>
      <c r="D51" s="184" t="s">
        <v>1232</v>
      </c>
      <c r="E51" s="184" t="s">
        <v>1233</v>
      </c>
      <c r="F51" s="184" t="s">
        <v>1234</v>
      </c>
      <c r="G51" s="184" t="s">
        <v>772</v>
      </c>
    </row>
    <row r="52" spans="2:7" x14ac:dyDescent="0.25">
      <c r="B52" s="190" t="s">
        <v>1235</v>
      </c>
      <c r="C52" s="132">
        <v>2576</v>
      </c>
      <c r="D52" s="39" t="s">
        <v>922</v>
      </c>
      <c r="E52" s="191">
        <v>8794.6813333333357</v>
      </c>
      <c r="F52" s="191" t="s">
        <v>1236</v>
      </c>
      <c r="G52" s="192">
        <v>45310198.229333349</v>
      </c>
    </row>
    <row r="53" spans="2:7" x14ac:dyDescent="0.25">
      <c r="B53" s="190" t="s">
        <v>1237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1238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1239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1240</v>
      </c>
      <c r="C56" s="132">
        <v>15000000</v>
      </c>
      <c r="D56" s="39" t="s">
        <v>1241</v>
      </c>
      <c r="E56" s="194"/>
      <c r="F56" s="194"/>
      <c r="G56" s="192">
        <f>C56</f>
        <v>15000000</v>
      </c>
    </row>
    <row r="57" spans="2:7" x14ac:dyDescent="0.25">
      <c r="B57" s="190" t="s">
        <v>1242</v>
      </c>
      <c r="C57" s="132">
        <v>500000</v>
      </c>
      <c r="D57" s="39" t="s">
        <v>1243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1244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1245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1246</v>
      </c>
      <c r="E62" s="199"/>
      <c r="F62" s="199"/>
      <c r="G62" s="197">
        <v>37416831</v>
      </c>
    </row>
    <row r="63" spans="2:7" x14ac:dyDescent="0.25">
      <c r="B63" s="190" t="s">
        <v>1247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1248</v>
      </c>
      <c r="E66" s="201" t="s">
        <v>1249</v>
      </c>
      <c r="F66" s="201" t="s">
        <v>1250</v>
      </c>
      <c r="G66" s="200" t="s">
        <v>1251</v>
      </c>
      <c r="H66" s="201" t="s">
        <v>1252</v>
      </c>
    </row>
    <row r="67" spans="2:8" x14ac:dyDescent="0.25">
      <c r="B67" s="194">
        <v>1</v>
      </c>
      <c r="C67" s="39" t="s">
        <v>1253</v>
      </c>
      <c r="D67" s="202">
        <v>578</v>
      </c>
      <c r="E67" s="39">
        <v>5293</v>
      </c>
      <c r="F67" s="39" t="s">
        <v>1254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1255</v>
      </c>
      <c r="D68" s="202">
        <v>175</v>
      </c>
      <c r="E68" s="39">
        <v>724</v>
      </c>
      <c r="F68" s="39" t="s">
        <v>1256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1257</v>
      </c>
      <c r="D69" s="202">
        <v>16</v>
      </c>
      <c r="E69" s="39">
        <v>64</v>
      </c>
      <c r="F69" s="39" t="s">
        <v>1258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1259</v>
      </c>
    </row>
    <row r="74" spans="2:8" x14ac:dyDescent="0.25">
      <c r="C74" s="208" t="s">
        <v>1260</v>
      </c>
    </row>
    <row r="75" spans="2:8" x14ac:dyDescent="0.25">
      <c r="C75" s="209" t="s">
        <v>1261</v>
      </c>
    </row>
    <row r="76" spans="2:8" x14ac:dyDescent="0.25">
      <c r="C76" s="209" t="s">
        <v>1262</v>
      </c>
    </row>
    <row r="78" spans="2:8" ht="15.75" thickBot="1" x14ac:dyDescent="0.3"/>
    <row r="79" spans="2:8" ht="15.75" thickBot="1" x14ac:dyDescent="0.3">
      <c r="B79" s="276" t="s">
        <v>1649</v>
      </c>
      <c r="C79" s="277"/>
      <c r="D79" s="277"/>
      <c r="E79" s="277"/>
      <c r="F79" s="277"/>
      <c r="G79" s="278"/>
    </row>
    <row r="80" spans="2:8" x14ac:dyDescent="0.25">
      <c r="B80" s="221" t="s">
        <v>0</v>
      </c>
      <c r="C80" s="221" t="s">
        <v>1650</v>
      </c>
      <c r="D80" s="221" t="s">
        <v>1651</v>
      </c>
      <c r="E80" s="221" t="s">
        <v>1652</v>
      </c>
      <c r="F80" s="222" t="s">
        <v>1653</v>
      </c>
      <c r="G80" s="222" t="s">
        <v>1654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1655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1656</v>
      </c>
      <c r="D83" s="223" t="s">
        <v>1657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1658</v>
      </c>
      <c r="D84" s="223" t="s">
        <v>1659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1660</v>
      </c>
      <c r="D85" s="223" t="s">
        <v>1659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1661</v>
      </c>
      <c r="D86" s="223" t="s">
        <v>1662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1663</v>
      </c>
      <c r="D87" s="223" t="s">
        <v>1662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1664</v>
      </c>
      <c r="D88" s="223" t="s">
        <v>1665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1666</v>
      </c>
      <c r="D89" s="223" t="s">
        <v>1659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1667</v>
      </c>
      <c r="D90" s="223" t="s">
        <v>1668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1669</v>
      </c>
      <c r="D91" s="223" t="s">
        <v>1668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1670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1671</v>
      </c>
      <c r="D94" s="223" t="s">
        <v>1657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1672</v>
      </c>
      <c r="D95" s="223" t="s">
        <v>1657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1673</v>
      </c>
      <c r="D96" s="223" t="s">
        <v>1659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1674</v>
      </c>
      <c r="D97" s="223" t="s">
        <v>1675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1676</v>
      </c>
      <c r="D98" s="223" t="s">
        <v>1662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1677</v>
      </c>
      <c r="D99" s="223" t="s">
        <v>1678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1679</v>
      </c>
      <c r="D100" s="223" t="s">
        <v>1662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1680</v>
      </c>
      <c r="D101" s="223" t="s">
        <v>1662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1681</v>
      </c>
      <c r="D102" s="223" t="s">
        <v>1682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1683</v>
      </c>
      <c r="D103" s="223" t="s">
        <v>1662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1684</v>
      </c>
      <c r="D104" s="223" t="s">
        <v>1685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A426" zoomScaleNormal="100" workbookViewId="0">
      <selection activeCell="E444" sqref="E444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4" width="13.140625" style="79" bestFit="1" customWidth="1"/>
    <col min="15" max="15" width="14" style="79" bestFit="1" customWidth="1"/>
    <col min="16" max="16384" width="9.140625" style="79"/>
  </cols>
  <sheetData>
    <row r="1" spans="1:13" ht="27" x14ac:dyDescent="0.35">
      <c r="A1" s="301" t="s">
        <v>822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302" t="s">
        <v>772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141">
        <f>SUM(M3:M3)</f>
        <v>5432305.2000000002</v>
      </c>
    </row>
    <row r="7" spans="1:13" ht="27" x14ac:dyDescent="0.35">
      <c r="A7" s="301" t="s">
        <v>959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302" t="s">
        <v>772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5" ht="27" x14ac:dyDescent="0.35">
      <c r="A17" s="301" t="s">
        <v>1283</v>
      </c>
      <c r="B17" s="301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</row>
    <row r="18" spans="1:15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5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  <c r="O19" s="93"/>
    </row>
    <row r="20" spans="1:15" ht="17.25" x14ac:dyDescent="0.4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  <c r="O20" s="234"/>
    </row>
    <row r="21" spans="1:15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  <c r="O21" s="93"/>
    </row>
    <row r="22" spans="1:15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5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5" x14ac:dyDescent="0.25">
      <c r="A24" s="26">
        <v>6</v>
      </c>
      <c r="B24" s="30" t="s">
        <v>1086</v>
      </c>
      <c r="C24" s="26" t="s">
        <v>29</v>
      </c>
      <c r="D24" s="30" t="s">
        <v>574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44454</v>
      </c>
      <c r="J24" s="30">
        <v>3</v>
      </c>
      <c r="K24" s="30">
        <v>46</v>
      </c>
      <c r="L24" s="30">
        <v>46</v>
      </c>
      <c r="M24" s="14">
        <v>1844212</v>
      </c>
    </row>
    <row r="25" spans="1:15" x14ac:dyDescent="0.25">
      <c r="A25" s="26">
        <v>7</v>
      </c>
      <c r="B25" s="30" t="s">
        <v>1123</v>
      </c>
      <c r="C25" s="26" t="s">
        <v>21</v>
      </c>
      <c r="D25" s="37" t="s">
        <v>574</v>
      </c>
      <c r="E25" s="30" t="s">
        <v>23</v>
      </c>
      <c r="F25" s="30" t="s">
        <v>21</v>
      </c>
      <c r="G25" s="30" t="s">
        <v>40</v>
      </c>
      <c r="H25" s="30" t="s">
        <v>560</v>
      </c>
      <c r="I25" s="111">
        <v>44456</v>
      </c>
      <c r="J25" s="30">
        <v>1</v>
      </c>
      <c r="K25" s="30">
        <v>10</v>
      </c>
      <c r="L25" s="30">
        <v>10</v>
      </c>
      <c r="M25" s="14">
        <v>130120</v>
      </c>
    </row>
    <row r="26" spans="1:15" x14ac:dyDescent="0.25">
      <c r="A26" s="26">
        <v>8</v>
      </c>
      <c r="B26" s="30" t="s">
        <v>1183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281</v>
      </c>
      <c r="H26" s="30" t="s">
        <v>998</v>
      </c>
      <c r="I26" s="36">
        <v>44466</v>
      </c>
      <c r="J26" s="30">
        <v>1</v>
      </c>
      <c r="K26" s="30">
        <v>21</v>
      </c>
      <c r="L26" s="30">
        <v>21</v>
      </c>
      <c r="M26" s="14">
        <v>444837</v>
      </c>
    </row>
    <row r="27" spans="1:15" x14ac:dyDescent="0.25">
      <c r="A27" s="26">
        <v>9</v>
      </c>
      <c r="B27" s="69" t="s">
        <v>1186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713</v>
      </c>
      <c r="H27" s="30" t="s">
        <v>714</v>
      </c>
      <c r="I27" s="36">
        <v>44467</v>
      </c>
      <c r="J27" s="30">
        <v>2</v>
      </c>
      <c r="K27" s="30">
        <v>4</v>
      </c>
      <c r="L27" s="30">
        <v>11</v>
      </c>
      <c r="M27" s="14">
        <v>238367</v>
      </c>
    </row>
    <row r="28" spans="1:15" x14ac:dyDescent="0.25">
      <c r="A28" s="26">
        <v>10</v>
      </c>
      <c r="B28" s="69" t="s">
        <v>1189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231</v>
      </c>
      <c r="H28" s="30" t="s">
        <v>583</v>
      </c>
      <c r="I28" s="36">
        <v>44467</v>
      </c>
      <c r="J28" s="30">
        <v>3</v>
      </c>
      <c r="K28" s="30">
        <v>32</v>
      </c>
      <c r="L28" s="30">
        <v>32</v>
      </c>
      <c r="M28" s="14">
        <v>1023954</v>
      </c>
    </row>
    <row r="29" spans="1:15" x14ac:dyDescent="0.25">
      <c r="A29" s="26">
        <v>11</v>
      </c>
      <c r="B29" s="69" t="s">
        <v>1190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69</v>
      </c>
      <c r="H29" s="30" t="s">
        <v>70</v>
      </c>
      <c r="I29" s="36">
        <v>44467</v>
      </c>
      <c r="J29" s="30">
        <v>2</v>
      </c>
      <c r="K29" s="30">
        <v>8</v>
      </c>
      <c r="L29" s="30">
        <v>15</v>
      </c>
      <c r="M29" s="14">
        <v>271455</v>
      </c>
    </row>
    <row r="30" spans="1:15" x14ac:dyDescent="0.25">
      <c r="A30" s="26">
        <v>12</v>
      </c>
      <c r="B30" s="69" t="s">
        <v>1191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281</v>
      </c>
      <c r="H30" s="30" t="s">
        <v>998</v>
      </c>
      <c r="I30" s="36">
        <v>44467</v>
      </c>
      <c r="J30" s="30">
        <v>3</v>
      </c>
      <c r="K30" s="30">
        <v>11</v>
      </c>
      <c r="L30" s="30">
        <v>11</v>
      </c>
      <c r="M30" s="14">
        <v>238367</v>
      </c>
    </row>
    <row r="31" spans="1:15" x14ac:dyDescent="0.25">
      <c r="A31" s="26">
        <v>13</v>
      </c>
      <c r="B31" s="69" t="s">
        <v>1192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1197</v>
      </c>
      <c r="H31" s="30" t="s">
        <v>1198</v>
      </c>
      <c r="I31" s="36">
        <v>44467</v>
      </c>
      <c r="J31" s="30">
        <v>3</v>
      </c>
      <c r="K31" s="30">
        <v>37</v>
      </c>
      <c r="L31" s="30">
        <v>53</v>
      </c>
      <c r="M31" s="14">
        <v>2994461</v>
      </c>
    </row>
    <row r="32" spans="1:15" x14ac:dyDescent="0.25">
      <c r="A32" s="26">
        <v>14</v>
      </c>
      <c r="B32" s="30" t="s">
        <v>1194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50</v>
      </c>
      <c r="H32" s="30" t="s">
        <v>58</v>
      </c>
      <c r="I32" s="36">
        <v>44467</v>
      </c>
      <c r="J32" s="30">
        <v>3</v>
      </c>
      <c r="K32" s="30">
        <v>13</v>
      </c>
      <c r="L32" s="30">
        <v>15</v>
      </c>
      <c r="M32" s="14">
        <v>601455</v>
      </c>
    </row>
    <row r="33" spans="1:13" x14ac:dyDescent="0.25">
      <c r="A33" s="26">
        <v>15</v>
      </c>
      <c r="B33" s="30" t="s">
        <v>1195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211</v>
      </c>
      <c r="I33" s="36">
        <v>44467</v>
      </c>
      <c r="J33" s="30">
        <v>2</v>
      </c>
      <c r="K33" s="30">
        <v>6</v>
      </c>
      <c r="L33" s="30">
        <v>10</v>
      </c>
      <c r="M33" s="14">
        <v>157220</v>
      </c>
    </row>
    <row r="34" spans="1:13" x14ac:dyDescent="0.25">
      <c r="A34" s="26">
        <v>16</v>
      </c>
      <c r="B34" s="30" t="s">
        <v>1196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44467</v>
      </c>
      <c r="J34" s="30">
        <v>1</v>
      </c>
      <c r="K34" s="30">
        <v>25</v>
      </c>
      <c r="L34" s="30">
        <v>25</v>
      </c>
      <c r="M34" s="14">
        <v>994925</v>
      </c>
    </row>
    <row r="35" spans="1:13" x14ac:dyDescent="0.25">
      <c r="A35" s="26">
        <v>17</v>
      </c>
      <c r="B35" s="30" t="s">
        <v>1200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72</v>
      </c>
      <c r="H35" s="30" t="s">
        <v>1003</v>
      </c>
      <c r="I35" s="36">
        <v>44468</v>
      </c>
      <c r="J35" s="30">
        <v>1</v>
      </c>
      <c r="K35" s="30">
        <v>6</v>
      </c>
      <c r="L35" s="30">
        <v>10</v>
      </c>
      <c r="M35" s="14">
        <v>245220</v>
      </c>
    </row>
    <row r="36" spans="1:13" x14ac:dyDescent="0.25">
      <c r="A36" s="26">
        <v>18</v>
      </c>
      <c r="B36" s="30" t="s">
        <v>1202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281</v>
      </c>
      <c r="H36" s="30" t="s">
        <v>998</v>
      </c>
      <c r="I36" s="36">
        <v>44468</v>
      </c>
      <c r="J36" s="30">
        <v>3</v>
      </c>
      <c r="K36" s="30">
        <v>8</v>
      </c>
      <c r="L36" s="30">
        <v>10</v>
      </c>
      <c r="M36" s="14">
        <v>217720</v>
      </c>
    </row>
    <row r="37" spans="1:13" x14ac:dyDescent="0.25">
      <c r="A37" s="26">
        <v>19</v>
      </c>
      <c r="B37" s="30" t="s">
        <v>1203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1197</v>
      </c>
      <c r="H37" s="30" t="s">
        <v>1198</v>
      </c>
      <c r="I37" s="36">
        <v>44468</v>
      </c>
      <c r="J37" s="30">
        <v>3</v>
      </c>
      <c r="K37" s="30">
        <v>25</v>
      </c>
      <c r="L37" s="30">
        <v>25</v>
      </c>
      <c r="M37" s="14">
        <v>1418425</v>
      </c>
    </row>
    <row r="38" spans="1:13" x14ac:dyDescent="0.25">
      <c r="A38" s="26">
        <v>20</v>
      </c>
      <c r="B38" s="30" t="s">
        <v>1204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713</v>
      </c>
      <c r="H38" s="30" t="s">
        <v>714</v>
      </c>
      <c r="I38" s="36">
        <v>44468</v>
      </c>
      <c r="J38" s="30">
        <v>3</v>
      </c>
      <c r="K38" s="30">
        <v>7</v>
      </c>
      <c r="L38" s="30">
        <v>24</v>
      </c>
      <c r="M38" s="14">
        <v>506778</v>
      </c>
    </row>
    <row r="39" spans="1:13" x14ac:dyDescent="0.25">
      <c r="A39" s="26">
        <v>21</v>
      </c>
      <c r="B39" s="30" t="s">
        <v>1206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76</v>
      </c>
      <c r="H39" s="30" t="s">
        <v>1212</v>
      </c>
      <c r="I39" s="36">
        <v>44468</v>
      </c>
      <c r="J39" s="30">
        <v>5</v>
      </c>
      <c r="K39" s="30">
        <v>47</v>
      </c>
      <c r="L39" s="30">
        <v>47</v>
      </c>
      <c r="M39" s="14">
        <v>1240159</v>
      </c>
    </row>
    <row r="40" spans="1:13" x14ac:dyDescent="0.25">
      <c r="A40" s="26">
        <v>22</v>
      </c>
      <c r="B40" s="30" t="s">
        <v>1208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184</v>
      </c>
      <c r="H40" s="30" t="s">
        <v>1214</v>
      </c>
      <c r="I40" s="36">
        <v>44468</v>
      </c>
      <c r="J40" s="30">
        <v>14</v>
      </c>
      <c r="K40" s="30">
        <v>130</v>
      </c>
      <c r="L40" s="30">
        <v>130</v>
      </c>
      <c r="M40" s="14">
        <v>2695360</v>
      </c>
    </row>
    <row r="41" spans="1:13" x14ac:dyDescent="0.25">
      <c r="A41" s="26">
        <v>23</v>
      </c>
      <c r="B41" s="30" t="s">
        <v>1209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50</v>
      </c>
      <c r="H41" s="30" t="s">
        <v>58</v>
      </c>
      <c r="I41" s="36">
        <v>44468</v>
      </c>
      <c r="J41" s="30">
        <v>4</v>
      </c>
      <c r="K41" s="30">
        <v>77</v>
      </c>
      <c r="L41" s="30">
        <v>77</v>
      </c>
      <c r="M41" s="14">
        <v>3040969</v>
      </c>
    </row>
    <row r="42" spans="1:13" x14ac:dyDescent="0.25">
      <c r="A42" s="26">
        <v>24</v>
      </c>
      <c r="B42" s="30" t="s">
        <v>1210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76</v>
      </c>
      <c r="H42" s="30" t="s">
        <v>1212</v>
      </c>
      <c r="I42" s="36">
        <v>44468</v>
      </c>
      <c r="J42" s="30">
        <v>1</v>
      </c>
      <c r="K42" s="30">
        <v>12</v>
      </c>
      <c r="L42" s="30">
        <v>23</v>
      </c>
      <c r="M42" s="14">
        <v>612631</v>
      </c>
    </row>
    <row r="43" spans="1:13" x14ac:dyDescent="0.25">
      <c r="A43" s="26">
        <v>25</v>
      </c>
      <c r="B43" s="30" t="s">
        <v>1265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69</v>
      </c>
      <c r="H43" s="30" t="s">
        <v>488</v>
      </c>
      <c r="I43" s="36">
        <v>44469</v>
      </c>
      <c r="J43" s="30">
        <v>2</v>
      </c>
      <c r="K43" s="30">
        <v>12</v>
      </c>
      <c r="L43" s="30">
        <v>15</v>
      </c>
      <c r="M43" s="14">
        <v>271455</v>
      </c>
    </row>
    <row r="44" spans="1:13" x14ac:dyDescent="0.25">
      <c r="A44" s="26">
        <v>26</v>
      </c>
      <c r="B44" s="30" t="s">
        <v>1266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210</v>
      </c>
      <c r="H44" s="30" t="s">
        <v>211</v>
      </c>
      <c r="I44" s="36">
        <v>44469</v>
      </c>
      <c r="J44" s="30">
        <v>3</v>
      </c>
      <c r="K44" s="30">
        <v>37</v>
      </c>
      <c r="L44" s="30">
        <v>37</v>
      </c>
      <c r="M44" s="14">
        <v>551339</v>
      </c>
    </row>
    <row r="45" spans="1:13" x14ac:dyDescent="0.25">
      <c r="A45" s="26">
        <v>27</v>
      </c>
      <c r="B45" s="30" t="s">
        <v>1267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60</v>
      </c>
      <c r="H45" s="30" t="s">
        <v>816</v>
      </c>
      <c r="I45" s="36">
        <v>44469</v>
      </c>
      <c r="J45" s="30">
        <v>2</v>
      </c>
      <c r="K45" s="30">
        <v>7</v>
      </c>
      <c r="L45" s="30">
        <v>10</v>
      </c>
      <c r="M45" s="14">
        <v>223220</v>
      </c>
    </row>
    <row r="46" spans="1:13" x14ac:dyDescent="0.25">
      <c r="A46" s="26">
        <v>28</v>
      </c>
      <c r="B46" s="30" t="s">
        <v>1268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50</v>
      </c>
      <c r="H46" s="30" t="s">
        <v>58</v>
      </c>
      <c r="I46" s="36">
        <v>44469</v>
      </c>
      <c r="J46" s="30">
        <v>6</v>
      </c>
      <c r="K46" s="30">
        <v>90</v>
      </c>
      <c r="L46" s="30">
        <v>90</v>
      </c>
      <c r="M46" s="14">
        <v>3552480</v>
      </c>
    </row>
    <row r="47" spans="1:13" x14ac:dyDescent="0.25">
      <c r="A47" s="26">
        <v>29</v>
      </c>
      <c r="B47" s="30" t="s">
        <v>1269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72</v>
      </c>
      <c r="H47" s="30" t="s">
        <v>1003</v>
      </c>
      <c r="I47" s="36">
        <v>44469</v>
      </c>
      <c r="J47" s="30">
        <v>2</v>
      </c>
      <c r="K47" s="30">
        <v>74</v>
      </c>
      <c r="L47" s="30">
        <v>74</v>
      </c>
      <c r="M47" s="14">
        <v>1742628</v>
      </c>
    </row>
    <row r="48" spans="1:13" x14ac:dyDescent="0.25">
      <c r="A48" s="26">
        <v>30</v>
      </c>
      <c r="B48" s="30" t="s">
        <v>1270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184</v>
      </c>
      <c r="H48" s="30" t="s">
        <v>724</v>
      </c>
      <c r="I48" s="36">
        <v>44469</v>
      </c>
      <c r="J48" s="30">
        <v>5</v>
      </c>
      <c r="K48" s="30">
        <v>111</v>
      </c>
      <c r="L48" s="30">
        <v>111</v>
      </c>
      <c r="M48" s="14">
        <v>2303067</v>
      </c>
    </row>
    <row r="49" spans="1:13" x14ac:dyDescent="0.25">
      <c r="A49" s="26">
        <v>31</v>
      </c>
      <c r="B49" s="30" t="s">
        <v>1271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724</v>
      </c>
      <c r="I49" s="36">
        <v>44469</v>
      </c>
      <c r="J49" s="30">
        <v>10</v>
      </c>
      <c r="K49" s="30">
        <v>126</v>
      </c>
      <c r="L49" s="30">
        <v>126</v>
      </c>
      <c r="M49" s="14">
        <v>2612772</v>
      </c>
    </row>
    <row r="50" spans="1:13" x14ac:dyDescent="0.25">
      <c r="A50" s="26">
        <v>32</v>
      </c>
      <c r="B50" s="30" t="s">
        <v>1272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263</v>
      </c>
      <c r="H50" s="30" t="s">
        <v>264</v>
      </c>
      <c r="I50" s="36">
        <v>44469</v>
      </c>
      <c r="J50" s="30">
        <v>2</v>
      </c>
      <c r="K50" s="30">
        <v>7</v>
      </c>
      <c r="L50" s="30">
        <v>12</v>
      </c>
      <c r="M50" s="14">
        <v>212814</v>
      </c>
    </row>
    <row r="51" spans="1:13" x14ac:dyDescent="0.25">
      <c r="A51" s="26">
        <v>33</v>
      </c>
      <c r="B51" s="30" t="s">
        <v>1273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112</v>
      </c>
      <c r="H51" s="30" t="s">
        <v>997</v>
      </c>
      <c r="I51" s="36">
        <v>44469</v>
      </c>
      <c r="J51" s="30">
        <v>2</v>
      </c>
      <c r="K51" s="30">
        <v>7</v>
      </c>
      <c r="L51" s="30">
        <v>10</v>
      </c>
      <c r="M51" s="14">
        <v>521870</v>
      </c>
    </row>
    <row r="52" spans="1:13" x14ac:dyDescent="0.25">
      <c r="A52" s="26">
        <v>34</v>
      </c>
      <c r="B52" s="30" t="s">
        <v>1274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281</v>
      </c>
      <c r="H52" s="30" t="s">
        <v>998</v>
      </c>
      <c r="I52" s="36">
        <v>44469</v>
      </c>
      <c r="J52" s="30">
        <v>2</v>
      </c>
      <c r="K52" s="30">
        <v>6</v>
      </c>
      <c r="L52" s="30">
        <v>10</v>
      </c>
      <c r="M52" s="14">
        <v>217720</v>
      </c>
    </row>
    <row r="53" spans="1:13" x14ac:dyDescent="0.25">
      <c r="A53" s="26">
        <v>35</v>
      </c>
      <c r="B53" s="30" t="s">
        <v>1275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184</v>
      </c>
      <c r="H53" s="30" t="s">
        <v>724</v>
      </c>
      <c r="I53" s="36">
        <v>44469</v>
      </c>
      <c r="J53" s="30">
        <v>10</v>
      </c>
      <c r="K53" s="30">
        <v>92</v>
      </c>
      <c r="L53" s="30">
        <v>92</v>
      </c>
      <c r="M53" s="14">
        <v>1910774</v>
      </c>
    </row>
    <row r="54" spans="1:13" x14ac:dyDescent="0.25">
      <c r="A54" s="26">
        <v>36</v>
      </c>
      <c r="B54" s="30" t="s">
        <v>1276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1197</v>
      </c>
      <c r="H54" s="30" t="s">
        <v>502</v>
      </c>
      <c r="I54" s="36">
        <v>44469</v>
      </c>
      <c r="J54" s="30">
        <v>3</v>
      </c>
      <c r="K54" s="30">
        <v>54</v>
      </c>
      <c r="L54" s="30">
        <v>103</v>
      </c>
      <c r="M54" s="14">
        <v>5808811</v>
      </c>
    </row>
    <row r="55" spans="1:13" x14ac:dyDescent="0.25">
      <c r="A55" s="26">
        <v>37</v>
      </c>
      <c r="B55" s="30" t="s">
        <v>1277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1197</v>
      </c>
      <c r="H55" s="30" t="s">
        <v>128</v>
      </c>
      <c r="I55" s="36">
        <v>44469</v>
      </c>
      <c r="J55" s="30">
        <v>4</v>
      </c>
      <c r="K55" s="30">
        <v>76</v>
      </c>
      <c r="L55" s="30">
        <v>76</v>
      </c>
      <c r="M55" s="14">
        <v>4289062</v>
      </c>
    </row>
    <row r="56" spans="1:13" x14ac:dyDescent="0.25">
      <c r="A56" s="303" t="s">
        <v>772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5"/>
      <c r="M56" s="141">
        <f>SUM(M19:M55)</f>
        <v>88718517</v>
      </c>
    </row>
    <row r="57" spans="1:13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</row>
    <row r="58" spans="1:13" ht="27" x14ac:dyDescent="0.35">
      <c r="A58" s="301" t="s">
        <v>1701</v>
      </c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</row>
    <row r="59" spans="1:13" ht="28.5" x14ac:dyDescent="0.25">
      <c r="A59" s="136" t="s">
        <v>0</v>
      </c>
      <c r="B59" s="40" t="s">
        <v>1</v>
      </c>
      <c r="C59" s="40" t="s">
        <v>2</v>
      </c>
      <c r="D59" s="40" t="s">
        <v>3</v>
      </c>
      <c r="E59" s="40" t="s">
        <v>4</v>
      </c>
      <c r="F59" s="40" t="s">
        <v>5</v>
      </c>
      <c r="G59" s="40" t="s">
        <v>6</v>
      </c>
      <c r="H59" s="40" t="s">
        <v>7</v>
      </c>
      <c r="I59" s="137" t="s">
        <v>8</v>
      </c>
      <c r="J59" s="40" t="s">
        <v>9</v>
      </c>
      <c r="K59" s="40" t="s">
        <v>10</v>
      </c>
      <c r="L59" s="40" t="s">
        <v>11</v>
      </c>
      <c r="M59" s="40" t="s">
        <v>16</v>
      </c>
    </row>
    <row r="60" spans="1:13" x14ac:dyDescent="0.25">
      <c r="A60" s="26">
        <v>1</v>
      </c>
      <c r="B60" s="30" t="s">
        <v>1284</v>
      </c>
      <c r="C60" s="26" t="s">
        <v>29</v>
      </c>
      <c r="D60" s="30" t="s">
        <v>1310</v>
      </c>
      <c r="E60" s="30" t="s">
        <v>23</v>
      </c>
      <c r="F60" s="30" t="s">
        <v>29</v>
      </c>
      <c r="G60" s="30" t="s">
        <v>241</v>
      </c>
      <c r="H60" s="30" t="s">
        <v>87</v>
      </c>
      <c r="I60" s="140">
        <v>44470</v>
      </c>
      <c r="J60" s="30">
        <v>1</v>
      </c>
      <c r="K60" s="30">
        <v>3</v>
      </c>
      <c r="L60" s="30">
        <v>10</v>
      </c>
      <c r="M60" s="21">
        <v>367720</v>
      </c>
    </row>
    <row r="61" spans="1:13" x14ac:dyDescent="0.25">
      <c r="A61" s="26">
        <v>2</v>
      </c>
      <c r="B61" s="30" t="s">
        <v>1286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76</v>
      </c>
      <c r="H61" s="30" t="s">
        <v>1122</v>
      </c>
      <c r="I61" s="140">
        <v>44470</v>
      </c>
      <c r="J61" s="30">
        <v>5</v>
      </c>
      <c r="K61" s="30">
        <v>50</v>
      </c>
      <c r="L61" s="30">
        <v>50</v>
      </c>
      <c r="M61" s="21">
        <v>1326100</v>
      </c>
    </row>
    <row r="62" spans="1:13" x14ac:dyDescent="0.25">
      <c r="A62" s="26">
        <v>3</v>
      </c>
      <c r="B62" s="30" t="s">
        <v>1287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140">
        <v>44470</v>
      </c>
      <c r="J62" s="30">
        <v>7</v>
      </c>
      <c r="K62" s="30">
        <v>107</v>
      </c>
      <c r="L62" s="30">
        <v>107</v>
      </c>
      <c r="M62" s="21">
        <v>4221379</v>
      </c>
    </row>
    <row r="63" spans="1:13" x14ac:dyDescent="0.25">
      <c r="A63" s="26">
        <v>4</v>
      </c>
      <c r="B63" s="30" t="s">
        <v>1289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1197</v>
      </c>
      <c r="H63" s="30" t="s">
        <v>128</v>
      </c>
      <c r="I63" s="140">
        <v>44470</v>
      </c>
      <c r="J63" s="30">
        <v>3</v>
      </c>
      <c r="K63" s="30">
        <v>51</v>
      </c>
      <c r="L63" s="30">
        <v>51</v>
      </c>
      <c r="M63" s="21">
        <v>2881887</v>
      </c>
    </row>
    <row r="64" spans="1:13" x14ac:dyDescent="0.25">
      <c r="A64" s="26">
        <v>5</v>
      </c>
      <c r="B64" s="30" t="s">
        <v>1290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24</v>
      </c>
      <c r="H64" s="30" t="s">
        <v>1198</v>
      </c>
      <c r="I64" s="140">
        <v>44470</v>
      </c>
      <c r="J64" s="30">
        <v>4</v>
      </c>
      <c r="K64" s="30">
        <v>24</v>
      </c>
      <c r="L64" s="30">
        <v>26</v>
      </c>
      <c r="M64" s="21">
        <v>780772</v>
      </c>
    </row>
    <row r="65" spans="1:13" x14ac:dyDescent="0.25">
      <c r="A65" s="26">
        <v>6</v>
      </c>
      <c r="B65" s="30" t="s">
        <v>1292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281</v>
      </c>
      <c r="H65" s="30" t="s">
        <v>998</v>
      </c>
      <c r="I65" s="140">
        <v>44470</v>
      </c>
      <c r="J65" s="30">
        <v>11</v>
      </c>
      <c r="K65" s="30">
        <v>150</v>
      </c>
      <c r="L65" s="30">
        <v>150</v>
      </c>
      <c r="M65" s="21">
        <v>3108300</v>
      </c>
    </row>
    <row r="66" spans="1:13" x14ac:dyDescent="0.25">
      <c r="A66" s="26">
        <v>7</v>
      </c>
      <c r="B66" s="30" t="s">
        <v>1294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72</v>
      </c>
      <c r="H66" s="30" t="s">
        <v>1003</v>
      </c>
      <c r="I66" s="140">
        <v>44470</v>
      </c>
      <c r="J66" s="30">
        <v>7</v>
      </c>
      <c r="K66" s="30">
        <v>42</v>
      </c>
      <c r="L66" s="30">
        <v>42</v>
      </c>
      <c r="M66" s="21">
        <v>993924</v>
      </c>
    </row>
    <row r="67" spans="1:13" x14ac:dyDescent="0.25">
      <c r="A67" s="26">
        <v>8</v>
      </c>
      <c r="B67" s="30" t="s">
        <v>1296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45</v>
      </c>
      <c r="H67" s="30" t="s">
        <v>552</v>
      </c>
      <c r="I67" s="140">
        <v>44471</v>
      </c>
      <c r="J67" s="30">
        <v>8</v>
      </c>
      <c r="K67" s="30">
        <v>170</v>
      </c>
      <c r="L67" s="30">
        <v>170</v>
      </c>
      <c r="M67" s="21">
        <v>7567240</v>
      </c>
    </row>
    <row r="68" spans="1:13" x14ac:dyDescent="0.25">
      <c r="A68" s="26">
        <v>9</v>
      </c>
      <c r="B68" s="30" t="s">
        <v>1297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76</v>
      </c>
      <c r="H68" s="30" t="s">
        <v>1212</v>
      </c>
      <c r="I68" s="140">
        <v>44471</v>
      </c>
      <c r="J68" s="30">
        <v>8</v>
      </c>
      <c r="K68" s="30">
        <v>50</v>
      </c>
      <c r="L68" s="30">
        <v>63</v>
      </c>
      <c r="M68" s="21">
        <v>1667961</v>
      </c>
    </row>
    <row r="69" spans="1:13" x14ac:dyDescent="0.25">
      <c r="A69" s="26">
        <v>10</v>
      </c>
      <c r="B69" s="30" t="s">
        <v>1299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140">
        <v>44471</v>
      </c>
      <c r="J69" s="30">
        <v>1</v>
      </c>
      <c r="K69" s="30">
        <v>3</v>
      </c>
      <c r="L69" s="30">
        <v>10</v>
      </c>
      <c r="M69" s="21">
        <v>521720</v>
      </c>
    </row>
    <row r="70" spans="1:13" x14ac:dyDescent="0.25">
      <c r="A70" s="26">
        <v>11</v>
      </c>
      <c r="B70" s="30" t="s">
        <v>1301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1197</v>
      </c>
      <c r="H70" s="30" t="s">
        <v>1198</v>
      </c>
      <c r="I70" s="140">
        <v>44471</v>
      </c>
      <c r="J70" s="30">
        <v>2</v>
      </c>
      <c r="K70" s="30">
        <v>20</v>
      </c>
      <c r="L70" s="30">
        <v>21</v>
      </c>
      <c r="M70" s="21">
        <v>1193277</v>
      </c>
    </row>
    <row r="71" spans="1:13" x14ac:dyDescent="0.25">
      <c r="A71" s="26">
        <v>12</v>
      </c>
      <c r="B71" s="30" t="s">
        <v>1303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44472</v>
      </c>
      <c r="J71" s="30">
        <v>2</v>
      </c>
      <c r="K71" s="30">
        <v>39</v>
      </c>
      <c r="L71" s="30">
        <v>39</v>
      </c>
      <c r="M71" s="21">
        <v>1545783</v>
      </c>
    </row>
    <row r="72" spans="1:13" x14ac:dyDescent="0.25">
      <c r="A72" s="26">
        <v>13</v>
      </c>
      <c r="B72" s="30" t="s">
        <v>1304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50</v>
      </c>
      <c r="H72" s="30" t="s">
        <v>58</v>
      </c>
      <c r="I72" s="140">
        <v>44472</v>
      </c>
      <c r="J72" s="30">
        <v>2</v>
      </c>
      <c r="K72" s="30">
        <v>13</v>
      </c>
      <c r="L72" s="30">
        <v>17</v>
      </c>
      <c r="M72" s="21">
        <v>680149</v>
      </c>
    </row>
    <row r="73" spans="1:13" x14ac:dyDescent="0.25">
      <c r="A73" s="26">
        <v>14</v>
      </c>
      <c r="B73" s="30" t="s">
        <v>1306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998</v>
      </c>
      <c r="I73" s="140">
        <v>44472</v>
      </c>
      <c r="J73" s="30">
        <v>2</v>
      </c>
      <c r="K73" s="30">
        <v>30</v>
      </c>
      <c r="L73" s="30">
        <v>30</v>
      </c>
      <c r="M73" s="21">
        <v>630660</v>
      </c>
    </row>
    <row r="74" spans="1:13" x14ac:dyDescent="0.25">
      <c r="A74" s="26">
        <v>15</v>
      </c>
      <c r="B74" s="30" t="s">
        <v>1307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713</v>
      </c>
      <c r="H74" s="30" t="s">
        <v>714</v>
      </c>
      <c r="I74" s="140">
        <v>44472</v>
      </c>
      <c r="J74" s="30">
        <v>1</v>
      </c>
      <c r="K74" s="30">
        <v>5</v>
      </c>
      <c r="L74" s="30">
        <v>10</v>
      </c>
      <c r="M74" s="21">
        <v>217720</v>
      </c>
    </row>
    <row r="75" spans="1:13" x14ac:dyDescent="0.25">
      <c r="A75" s="26">
        <v>16</v>
      </c>
      <c r="B75" s="30" t="s">
        <v>1308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184</v>
      </c>
      <c r="H75" s="30" t="s">
        <v>219</v>
      </c>
      <c r="I75" s="140">
        <v>44472</v>
      </c>
      <c r="J75" s="30">
        <v>10</v>
      </c>
      <c r="K75" s="30">
        <v>118</v>
      </c>
      <c r="L75" s="30">
        <v>118</v>
      </c>
      <c r="M75" s="21">
        <v>2447596</v>
      </c>
    </row>
    <row r="76" spans="1:13" x14ac:dyDescent="0.25">
      <c r="A76" s="26">
        <v>17</v>
      </c>
      <c r="B76" s="30" t="s">
        <v>1309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60</v>
      </c>
      <c r="H76" s="30" t="s">
        <v>453</v>
      </c>
      <c r="I76" s="140">
        <v>44473</v>
      </c>
      <c r="J76" s="30">
        <v>5</v>
      </c>
      <c r="K76" s="30">
        <v>127</v>
      </c>
      <c r="L76" s="30">
        <v>127</v>
      </c>
      <c r="M76" s="21">
        <v>2703269</v>
      </c>
    </row>
    <row r="77" spans="1:13" x14ac:dyDescent="0.25">
      <c r="A77" s="26">
        <v>18</v>
      </c>
      <c r="B77" s="30" t="s">
        <v>1318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72</v>
      </c>
      <c r="H77" s="30" t="s">
        <v>261</v>
      </c>
      <c r="I77" s="140">
        <v>44474</v>
      </c>
      <c r="J77" s="30">
        <v>2</v>
      </c>
      <c r="K77" s="30">
        <v>39</v>
      </c>
      <c r="L77" s="30">
        <v>39</v>
      </c>
      <c r="M77" s="21">
        <v>923733</v>
      </c>
    </row>
    <row r="78" spans="1:13" x14ac:dyDescent="0.25">
      <c r="A78" s="26">
        <v>19</v>
      </c>
      <c r="B78" s="30" t="s">
        <v>1319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60</v>
      </c>
      <c r="H78" s="30" t="s">
        <v>816</v>
      </c>
      <c r="I78" s="140">
        <v>44474</v>
      </c>
      <c r="J78" s="30">
        <v>2</v>
      </c>
      <c r="K78" s="30">
        <v>9</v>
      </c>
      <c r="L78" s="30">
        <v>10</v>
      </c>
      <c r="M78" s="21">
        <v>223220</v>
      </c>
    </row>
    <row r="79" spans="1:13" x14ac:dyDescent="0.25">
      <c r="A79" s="26">
        <v>20</v>
      </c>
      <c r="B79" s="30" t="s">
        <v>1320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45</v>
      </c>
      <c r="H79" s="30" t="s">
        <v>552</v>
      </c>
      <c r="I79" s="140">
        <v>44474</v>
      </c>
      <c r="J79" s="30">
        <v>2</v>
      </c>
      <c r="K79" s="30">
        <v>15</v>
      </c>
      <c r="L79" s="30">
        <v>15</v>
      </c>
      <c r="M79" s="21">
        <v>677955</v>
      </c>
    </row>
    <row r="80" spans="1:13" x14ac:dyDescent="0.25">
      <c r="A80" s="26">
        <v>21</v>
      </c>
      <c r="B80" s="30" t="s">
        <v>1321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64</v>
      </c>
      <c r="H80" s="30" t="s">
        <v>818</v>
      </c>
      <c r="I80" s="140">
        <v>44474</v>
      </c>
      <c r="J80" s="30">
        <v>1</v>
      </c>
      <c r="K80" s="30">
        <v>16</v>
      </c>
      <c r="L80" s="30">
        <v>16</v>
      </c>
      <c r="M80" s="21">
        <v>348642</v>
      </c>
    </row>
    <row r="81" spans="1:13" x14ac:dyDescent="0.25">
      <c r="A81" s="26">
        <v>22</v>
      </c>
      <c r="B81" s="30" t="s">
        <v>1322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210</v>
      </c>
      <c r="H81" s="30" t="s">
        <v>211</v>
      </c>
      <c r="I81" s="140">
        <v>44474</v>
      </c>
      <c r="J81" s="30">
        <v>2</v>
      </c>
      <c r="K81" s="30">
        <v>15</v>
      </c>
      <c r="L81" s="30">
        <v>15</v>
      </c>
      <c r="M81" s="21">
        <v>230205</v>
      </c>
    </row>
    <row r="82" spans="1:13" x14ac:dyDescent="0.25">
      <c r="A82" s="26">
        <v>23</v>
      </c>
      <c r="B82" s="30" t="s">
        <v>1323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76</v>
      </c>
      <c r="H82" s="30" t="s">
        <v>1212</v>
      </c>
      <c r="I82" s="140">
        <v>44474</v>
      </c>
      <c r="J82" s="30">
        <v>1</v>
      </c>
      <c r="K82" s="30">
        <v>23</v>
      </c>
      <c r="L82" s="30">
        <v>23</v>
      </c>
      <c r="M82" s="21">
        <v>616081</v>
      </c>
    </row>
    <row r="83" spans="1:13" x14ac:dyDescent="0.25">
      <c r="A83" s="26">
        <v>24</v>
      </c>
      <c r="B83" s="30" t="s">
        <v>1324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140">
        <v>44474</v>
      </c>
      <c r="J83" s="30">
        <v>2</v>
      </c>
      <c r="K83" s="30">
        <v>20</v>
      </c>
      <c r="L83" s="30">
        <v>24</v>
      </c>
      <c r="M83" s="21">
        <v>955578</v>
      </c>
    </row>
    <row r="84" spans="1:13" x14ac:dyDescent="0.25">
      <c r="A84" s="26">
        <v>25</v>
      </c>
      <c r="B84" s="30" t="s">
        <v>1326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1197</v>
      </c>
      <c r="H84" s="30" t="s">
        <v>502</v>
      </c>
      <c r="I84" s="140">
        <v>44474</v>
      </c>
      <c r="J84" s="30">
        <v>1</v>
      </c>
      <c r="K84" s="30">
        <v>13</v>
      </c>
      <c r="L84" s="30">
        <v>13</v>
      </c>
      <c r="M84" s="21">
        <v>742981</v>
      </c>
    </row>
    <row r="85" spans="1:13" x14ac:dyDescent="0.25">
      <c r="A85" s="26">
        <v>26</v>
      </c>
      <c r="B85" s="30" t="s">
        <v>1327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998</v>
      </c>
      <c r="I85" s="140">
        <v>44474</v>
      </c>
      <c r="J85" s="30">
        <v>2</v>
      </c>
      <c r="K85" s="30">
        <v>5</v>
      </c>
      <c r="L85" s="30">
        <v>10</v>
      </c>
      <c r="M85" s="21">
        <v>217720</v>
      </c>
    </row>
    <row r="86" spans="1:13" x14ac:dyDescent="0.25">
      <c r="A86" s="26">
        <v>27</v>
      </c>
      <c r="B86" s="30" t="s">
        <v>1328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263</v>
      </c>
      <c r="H86" s="30" t="s">
        <v>264</v>
      </c>
      <c r="I86" s="140">
        <v>44474</v>
      </c>
      <c r="J86" s="30">
        <v>1</v>
      </c>
      <c r="K86" s="30">
        <v>17</v>
      </c>
      <c r="L86" s="30">
        <v>17</v>
      </c>
      <c r="M86" s="21">
        <v>296799</v>
      </c>
    </row>
    <row r="87" spans="1:13" x14ac:dyDescent="0.25">
      <c r="A87" s="26">
        <v>28</v>
      </c>
      <c r="B87" s="30" t="s">
        <v>1329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231</v>
      </c>
      <c r="H87" s="30" t="s">
        <v>583</v>
      </c>
      <c r="I87" s="140">
        <v>44474</v>
      </c>
      <c r="J87" s="30">
        <v>5</v>
      </c>
      <c r="K87" s="30">
        <v>75</v>
      </c>
      <c r="L87" s="30">
        <v>75</v>
      </c>
      <c r="M87" s="21">
        <v>2384775</v>
      </c>
    </row>
    <row r="88" spans="1:13" x14ac:dyDescent="0.25">
      <c r="A88" s="26">
        <v>29</v>
      </c>
      <c r="B88" s="30" t="s">
        <v>1330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210</v>
      </c>
      <c r="H88" s="30" t="s">
        <v>516</v>
      </c>
      <c r="I88" s="140">
        <v>44475</v>
      </c>
      <c r="J88" s="30">
        <v>3</v>
      </c>
      <c r="K88" s="30">
        <v>5</v>
      </c>
      <c r="L88" s="30">
        <v>13</v>
      </c>
      <c r="M88" s="21">
        <v>201011</v>
      </c>
    </row>
    <row r="89" spans="1:13" x14ac:dyDescent="0.25">
      <c r="A89" s="26">
        <v>30</v>
      </c>
      <c r="B89" s="30" t="s">
        <v>1331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50</v>
      </c>
      <c r="H89" s="30" t="s">
        <v>58</v>
      </c>
      <c r="I89" s="140">
        <v>44475</v>
      </c>
      <c r="J89" s="30">
        <v>2</v>
      </c>
      <c r="K89" s="30">
        <v>57</v>
      </c>
      <c r="L89" s="30">
        <v>57</v>
      </c>
      <c r="M89" s="21">
        <v>2254029</v>
      </c>
    </row>
    <row r="90" spans="1:13" x14ac:dyDescent="0.25">
      <c r="A90" s="26">
        <v>31</v>
      </c>
      <c r="B90" s="30" t="s">
        <v>1332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184</v>
      </c>
      <c r="H90" s="30" t="s">
        <v>256</v>
      </c>
      <c r="I90" s="140">
        <v>44475</v>
      </c>
      <c r="J90" s="30">
        <v>14</v>
      </c>
      <c r="K90" s="30">
        <v>124</v>
      </c>
      <c r="L90" s="30">
        <v>124</v>
      </c>
      <c r="M90" s="21">
        <v>2571478</v>
      </c>
    </row>
    <row r="91" spans="1:13" x14ac:dyDescent="0.25">
      <c r="A91" s="26">
        <v>32</v>
      </c>
      <c r="B91" s="30" t="s">
        <v>1334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713</v>
      </c>
      <c r="H91" s="30" t="s">
        <v>714</v>
      </c>
      <c r="I91" s="140">
        <v>44475</v>
      </c>
      <c r="J91" s="30">
        <v>2</v>
      </c>
      <c r="K91" s="30">
        <v>2</v>
      </c>
      <c r="L91" s="30">
        <v>10</v>
      </c>
      <c r="M91" s="21">
        <v>217720</v>
      </c>
    </row>
    <row r="92" spans="1:13" x14ac:dyDescent="0.25">
      <c r="A92" s="26">
        <v>33</v>
      </c>
      <c r="B92" s="30" t="s">
        <v>1341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45</v>
      </c>
      <c r="H92" s="30" t="s">
        <v>552</v>
      </c>
      <c r="I92" s="140">
        <v>44476</v>
      </c>
      <c r="J92" s="30">
        <v>7</v>
      </c>
      <c r="K92" s="30">
        <v>184</v>
      </c>
      <c r="L92" s="30">
        <v>184</v>
      </c>
      <c r="M92" s="21">
        <v>8189498</v>
      </c>
    </row>
    <row r="93" spans="1:13" x14ac:dyDescent="0.25">
      <c r="A93" s="26">
        <v>34</v>
      </c>
      <c r="B93" s="30" t="s">
        <v>1342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1197</v>
      </c>
      <c r="H93" s="30" t="s">
        <v>138</v>
      </c>
      <c r="I93" s="140">
        <v>44476</v>
      </c>
      <c r="J93" s="30">
        <v>3</v>
      </c>
      <c r="K93" s="30">
        <v>52</v>
      </c>
      <c r="L93" s="30">
        <v>52</v>
      </c>
      <c r="M93" s="21">
        <v>2938174</v>
      </c>
    </row>
    <row r="94" spans="1:13" x14ac:dyDescent="0.25">
      <c r="A94" s="26">
        <v>35</v>
      </c>
      <c r="B94" s="30" t="s">
        <v>1343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140">
        <v>44476</v>
      </c>
      <c r="J94" s="30">
        <v>3</v>
      </c>
      <c r="K94" s="30">
        <v>28</v>
      </c>
      <c r="L94" s="30">
        <v>28</v>
      </c>
      <c r="M94" s="21">
        <v>1112966</v>
      </c>
    </row>
    <row r="95" spans="1:13" x14ac:dyDescent="0.25">
      <c r="A95" s="26">
        <v>36</v>
      </c>
      <c r="B95" s="30" t="s">
        <v>1344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210</v>
      </c>
      <c r="H95" s="30" t="s">
        <v>516</v>
      </c>
      <c r="I95" s="140">
        <v>44476</v>
      </c>
      <c r="J95" s="30">
        <v>2</v>
      </c>
      <c r="K95" s="30">
        <v>8</v>
      </c>
      <c r="L95" s="30">
        <v>10</v>
      </c>
      <c r="M95" s="21">
        <v>157220</v>
      </c>
    </row>
    <row r="96" spans="1:13" x14ac:dyDescent="0.25">
      <c r="A96" s="26">
        <v>37</v>
      </c>
      <c r="B96" s="30" t="s">
        <v>1345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488</v>
      </c>
      <c r="I96" s="140">
        <v>44476</v>
      </c>
      <c r="J96" s="30">
        <v>3</v>
      </c>
      <c r="K96" s="30">
        <v>10</v>
      </c>
      <c r="L96" s="30">
        <v>10</v>
      </c>
      <c r="M96" s="21">
        <v>184720</v>
      </c>
    </row>
    <row r="97" spans="1:13" x14ac:dyDescent="0.25">
      <c r="A97" s="26">
        <v>38</v>
      </c>
      <c r="B97" s="30" t="s">
        <v>1347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140">
        <v>44476</v>
      </c>
      <c r="J97" s="30">
        <v>2</v>
      </c>
      <c r="K97" s="30">
        <v>8</v>
      </c>
      <c r="L97" s="30">
        <v>10</v>
      </c>
      <c r="M97" s="21">
        <v>327720</v>
      </c>
    </row>
    <row r="98" spans="1:13" x14ac:dyDescent="0.25">
      <c r="A98" s="26">
        <v>39</v>
      </c>
      <c r="B98" s="30" t="s">
        <v>1348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112</v>
      </c>
      <c r="H98" s="30" t="s">
        <v>997</v>
      </c>
      <c r="I98" s="140">
        <v>44476</v>
      </c>
      <c r="J98" s="30">
        <v>1</v>
      </c>
      <c r="K98" s="30">
        <v>6</v>
      </c>
      <c r="L98" s="30">
        <v>10</v>
      </c>
      <c r="M98" s="21">
        <v>521720</v>
      </c>
    </row>
    <row r="99" spans="1:13" x14ac:dyDescent="0.25">
      <c r="A99" s="26">
        <v>40</v>
      </c>
      <c r="B99" s="30" t="s">
        <v>1357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50</v>
      </c>
      <c r="H99" s="30" t="s">
        <v>58</v>
      </c>
      <c r="I99" s="36">
        <v>44477</v>
      </c>
      <c r="J99" s="30">
        <v>4</v>
      </c>
      <c r="K99" s="30">
        <v>95</v>
      </c>
      <c r="L99" s="30">
        <v>95</v>
      </c>
      <c r="M99" s="21">
        <v>3749215</v>
      </c>
    </row>
    <row r="100" spans="1:13" x14ac:dyDescent="0.25">
      <c r="A100" s="26">
        <v>41</v>
      </c>
      <c r="B100" s="30" t="s">
        <v>1361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235</v>
      </c>
      <c r="H100" s="30" t="s">
        <v>236</v>
      </c>
      <c r="I100" s="36">
        <v>44477</v>
      </c>
      <c r="J100" s="30">
        <v>1</v>
      </c>
      <c r="K100" s="30">
        <v>3</v>
      </c>
      <c r="L100" s="30">
        <v>10</v>
      </c>
      <c r="M100" s="21">
        <v>455870</v>
      </c>
    </row>
    <row r="101" spans="1:13" x14ac:dyDescent="0.25">
      <c r="A101" s="26">
        <v>42</v>
      </c>
      <c r="B101" s="30" t="s">
        <v>1362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713</v>
      </c>
      <c r="H101" s="30" t="s">
        <v>714</v>
      </c>
      <c r="I101" s="36">
        <v>44477</v>
      </c>
      <c r="J101" s="30">
        <v>4</v>
      </c>
      <c r="K101" s="30">
        <v>24</v>
      </c>
      <c r="L101" s="30">
        <v>29</v>
      </c>
      <c r="M101" s="21">
        <v>610013</v>
      </c>
    </row>
    <row r="102" spans="1:13" x14ac:dyDescent="0.25">
      <c r="A102" s="26">
        <v>43</v>
      </c>
      <c r="B102" s="30" t="s">
        <v>1363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281</v>
      </c>
      <c r="H102" s="30" t="s">
        <v>998</v>
      </c>
      <c r="I102" s="36">
        <v>44477</v>
      </c>
      <c r="J102" s="30">
        <v>7</v>
      </c>
      <c r="K102" s="30">
        <v>112</v>
      </c>
      <c r="L102" s="30">
        <v>112</v>
      </c>
      <c r="M102" s="21">
        <v>2323714</v>
      </c>
    </row>
    <row r="103" spans="1:13" x14ac:dyDescent="0.25">
      <c r="A103" s="26">
        <v>44</v>
      </c>
      <c r="B103" s="30" t="s">
        <v>1372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109</v>
      </c>
      <c r="H103" s="30" t="s">
        <v>1373</v>
      </c>
      <c r="I103" s="36">
        <v>44478</v>
      </c>
      <c r="J103" s="30">
        <v>8</v>
      </c>
      <c r="K103" s="30">
        <v>133</v>
      </c>
      <c r="L103" s="30">
        <v>136</v>
      </c>
      <c r="M103" s="21">
        <v>6319882</v>
      </c>
    </row>
    <row r="104" spans="1:13" x14ac:dyDescent="0.25">
      <c r="A104" s="26">
        <v>45</v>
      </c>
      <c r="B104" s="30" t="s">
        <v>1374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231</v>
      </c>
      <c r="H104" s="30" t="s">
        <v>583</v>
      </c>
      <c r="I104" s="36">
        <v>44478</v>
      </c>
      <c r="J104" s="30">
        <v>2</v>
      </c>
      <c r="K104" s="30">
        <v>11</v>
      </c>
      <c r="L104" s="30">
        <v>18</v>
      </c>
      <c r="M104" s="21">
        <v>580896</v>
      </c>
    </row>
    <row r="105" spans="1:13" x14ac:dyDescent="0.25">
      <c r="A105" s="26">
        <v>46</v>
      </c>
      <c r="B105" s="30" t="s">
        <v>1376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24</v>
      </c>
      <c r="H105" s="30" t="s">
        <v>138</v>
      </c>
      <c r="I105" s="36">
        <v>44478</v>
      </c>
      <c r="J105" s="30">
        <v>4</v>
      </c>
      <c r="K105" s="30">
        <v>14</v>
      </c>
      <c r="L105" s="30">
        <v>29</v>
      </c>
      <c r="M105" s="21">
        <v>869563</v>
      </c>
    </row>
    <row r="106" spans="1:13" x14ac:dyDescent="0.25">
      <c r="A106" s="26">
        <v>47</v>
      </c>
      <c r="B106" s="30" t="s">
        <v>1378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516</v>
      </c>
      <c r="I106" s="36">
        <v>44478</v>
      </c>
      <c r="J106" s="30">
        <v>2</v>
      </c>
      <c r="K106" s="30">
        <v>12</v>
      </c>
      <c r="L106" s="30">
        <v>13</v>
      </c>
      <c r="M106" s="21">
        <v>201011</v>
      </c>
    </row>
    <row r="107" spans="1:13" x14ac:dyDescent="0.25">
      <c r="A107" s="26">
        <v>48</v>
      </c>
      <c r="B107" s="30" t="s">
        <v>1379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50</v>
      </c>
      <c r="H107" s="30" t="s">
        <v>58</v>
      </c>
      <c r="I107" s="36">
        <v>44478</v>
      </c>
      <c r="J107" s="30">
        <v>5</v>
      </c>
      <c r="K107" s="30">
        <v>81</v>
      </c>
      <c r="L107" s="30">
        <v>81</v>
      </c>
      <c r="M107" s="21">
        <v>3198357</v>
      </c>
    </row>
    <row r="108" spans="1:13" x14ac:dyDescent="0.25">
      <c r="A108" s="26">
        <v>49</v>
      </c>
      <c r="B108" s="30" t="s">
        <v>1380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72</v>
      </c>
      <c r="H108" s="30" t="s">
        <v>261</v>
      </c>
      <c r="I108" s="212">
        <v>44479</v>
      </c>
      <c r="J108" s="30">
        <v>4</v>
      </c>
      <c r="K108" s="30">
        <v>52</v>
      </c>
      <c r="L108" s="30">
        <v>55</v>
      </c>
      <c r="M108" s="21">
        <v>1298085</v>
      </c>
    </row>
    <row r="109" spans="1:13" x14ac:dyDescent="0.25">
      <c r="A109" s="26">
        <v>50</v>
      </c>
      <c r="B109" s="30" t="s">
        <v>1381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281</v>
      </c>
      <c r="H109" s="30" t="s">
        <v>998</v>
      </c>
      <c r="I109" s="212">
        <v>44479</v>
      </c>
      <c r="J109" s="30">
        <v>3</v>
      </c>
      <c r="K109" s="30">
        <v>17</v>
      </c>
      <c r="L109" s="30">
        <v>17</v>
      </c>
      <c r="M109" s="21">
        <v>362249</v>
      </c>
    </row>
    <row r="110" spans="1:13" x14ac:dyDescent="0.25">
      <c r="A110" s="26">
        <v>51</v>
      </c>
      <c r="B110" s="30" t="s">
        <v>1382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263</v>
      </c>
      <c r="H110" s="30" t="s">
        <v>264</v>
      </c>
      <c r="I110" s="212">
        <v>44479</v>
      </c>
      <c r="J110" s="30">
        <v>3</v>
      </c>
      <c r="K110" s="30">
        <v>13</v>
      </c>
      <c r="L110" s="30">
        <v>13</v>
      </c>
      <c r="M110" s="21">
        <v>229611</v>
      </c>
    </row>
    <row r="111" spans="1:13" x14ac:dyDescent="0.25">
      <c r="A111" s="26">
        <v>52</v>
      </c>
      <c r="B111" s="30" t="s">
        <v>1383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212">
        <v>44479</v>
      </c>
      <c r="J111" s="30">
        <v>2</v>
      </c>
      <c r="K111" s="30">
        <v>9</v>
      </c>
      <c r="L111" s="30">
        <v>10</v>
      </c>
      <c r="M111" s="21">
        <v>217720</v>
      </c>
    </row>
    <row r="112" spans="1:13" x14ac:dyDescent="0.25">
      <c r="A112" s="26">
        <v>53</v>
      </c>
      <c r="B112" s="30" t="s">
        <v>1384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153</v>
      </c>
      <c r="H112" s="30" t="s">
        <v>1097</v>
      </c>
      <c r="I112" s="212">
        <v>44479</v>
      </c>
      <c r="J112" s="30">
        <v>1</v>
      </c>
      <c r="K112" s="30">
        <v>26</v>
      </c>
      <c r="L112" s="30">
        <v>26</v>
      </c>
      <c r="M112" s="21">
        <v>1162972</v>
      </c>
    </row>
    <row r="113" spans="1:13" x14ac:dyDescent="0.25">
      <c r="A113" s="26">
        <v>54</v>
      </c>
      <c r="B113" s="30" t="s">
        <v>1385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64</v>
      </c>
      <c r="H113" s="30" t="s">
        <v>818</v>
      </c>
      <c r="I113" s="212">
        <v>44479</v>
      </c>
      <c r="J113" s="30">
        <v>2</v>
      </c>
      <c r="K113" s="30">
        <v>24</v>
      </c>
      <c r="L113" s="30">
        <v>24</v>
      </c>
      <c r="M113" s="21">
        <v>517338</v>
      </c>
    </row>
    <row r="114" spans="1:13" x14ac:dyDescent="0.25">
      <c r="A114" s="26">
        <v>55</v>
      </c>
      <c r="B114" s="30" t="s">
        <v>1389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50</v>
      </c>
      <c r="H114" s="30" t="s">
        <v>58</v>
      </c>
      <c r="I114" s="140">
        <v>44481</v>
      </c>
      <c r="J114" s="30">
        <v>8</v>
      </c>
      <c r="K114" s="30">
        <v>131</v>
      </c>
      <c r="L114" s="30">
        <v>131</v>
      </c>
      <c r="M114" s="21">
        <v>5165707</v>
      </c>
    </row>
    <row r="115" spans="1:13" x14ac:dyDescent="0.25">
      <c r="A115" s="26">
        <v>56</v>
      </c>
      <c r="B115" s="30" t="s">
        <v>1390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60</v>
      </c>
      <c r="H115" s="30" t="s">
        <v>816</v>
      </c>
      <c r="I115" s="140">
        <v>44481</v>
      </c>
      <c r="J115" s="30">
        <v>2</v>
      </c>
      <c r="K115" s="30">
        <v>16</v>
      </c>
      <c r="L115" s="30">
        <v>16</v>
      </c>
      <c r="M115" s="21">
        <v>350402</v>
      </c>
    </row>
    <row r="116" spans="1:13" x14ac:dyDescent="0.25">
      <c r="A116" s="26">
        <v>57</v>
      </c>
      <c r="B116" s="30" t="s">
        <v>1391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76</v>
      </c>
      <c r="H116" s="30" t="s">
        <v>1122</v>
      </c>
      <c r="I116" s="140">
        <v>44481</v>
      </c>
      <c r="J116" s="30">
        <v>4</v>
      </c>
      <c r="K116" s="30">
        <v>78</v>
      </c>
      <c r="L116" s="30">
        <v>78</v>
      </c>
      <c r="M116" s="21">
        <v>2062416</v>
      </c>
    </row>
    <row r="117" spans="1:13" x14ac:dyDescent="0.25">
      <c r="A117" s="26">
        <v>58</v>
      </c>
      <c r="B117" s="30" t="s">
        <v>1392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69</v>
      </c>
      <c r="H117" s="30" t="s">
        <v>488</v>
      </c>
      <c r="I117" s="140">
        <v>44481</v>
      </c>
      <c r="J117" s="30">
        <v>4</v>
      </c>
      <c r="K117" s="30">
        <v>12</v>
      </c>
      <c r="L117" s="30">
        <v>14</v>
      </c>
      <c r="M117" s="21">
        <v>254108</v>
      </c>
    </row>
    <row r="118" spans="1:13" x14ac:dyDescent="0.25">
      <c r="A118" s="26">
        <v>59</v>
      </c>
      <c r="B118" s="30" t="s">
        <v>1394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713</v>
      </c>
      <c r="H118" s="30" t="s">
        <v>1445</v>
      </c>
      <c r="I118" s="140">
        <v>44481</v>
      </c>
      <c r="J118" s="30">
        <v>4</v>
      </c>
      <c r="K118" s="30">
        <v>20</v>
      </c>
      <c r="L118" s="30">
        <v>28</v>
      </c>
      <c r="M118" s="21">
        <v>589366</v>
      </c>
    </row>
    <row r="119" spans="1:13" x14ac:dyDescent="0.25">
      <c r="A119" s="26">
        <v>60</v>
      </c>
      <c r="B119" s="30" t="s">
        <v>1395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184</v>
      </c>
      <c r="H119" s="30" t="s">
        <v>256</v>
      </c>
      <c r="I119" s="140">
        <v>44481</v>
      </c>
      <c r="J119" s="30">
        <v>2</v>
      </c>
      <c r="K119" s="30">
        <v>30</v>
      </c>
      <c r="L119" s="30">
        <v>30</v>
      </c>
      <c r="M119" s="21">
        <v>630660</v>
      </c>
    </row>
    <row r="120" spans="1:13" x14ac:dyDescent="0.25">
      <c r="A120" s="26">
        <v>61</v>
      </c>
      <c r="B120" s="30" t="s">
        <v>1397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112</v>
      </c>
      <c r="H120" s="30" t="s">
        <v>997</v>
      </c>
      <c r="I120" s="140">
        <v>44481</v>
      </c>
      <c r="J120" s="30">
        <v>5</v>
      </c>
      <c r="K120" s="30">
        <v>22</v>
      </c>
      <c r="L120" s="30">
        <v>22</v>
      </c>
      <c r="M120" s="21">
        <v>1134284</v>
      </c>
    </row>
    <row r="121" spans="1:13" x14ac:dyDescent="0.25">
      <c r="A121" s="26">
        <v>62</v>
      </c>
      <c r="B121" s="30" t="s">
        <v>1398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24</v>
      </c>
      <c r="H121" s="30" t="s">
        <v>93</v>
      </c>
      <c r="I121" s="140">
        <v>44481</v>
      </c>
      <c r="J121" s="30">
        <v>3</v>
      </c>
      <c r="K121" s="30">
        <v>11</v>
      </c>
      <c r="L121" s="30">
        <v>11</v>
      </c>
      <c r="M121" s="21">
        <v>336817</v>
      </c>
    </row>
    <row r="122" spans="1:13" x14ac:dyDescent="0.25">
      <c r="A122" s="26">
        <v>63</v>
      </c>
      <c r="B122" s="30" t="s">
        <v>1401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1197</v>
      </c>
      <c r="H122" s="30" t="s">
        <v>128</v>
      </c>
      <c r="I122" s="140">
        <v>44481</v>
      </c>
      <c r="J122" s="30">
        <v>1</v>
      </c>
      <c r="K122" s="30">
        <v>20</v>
      </c>
      <c r="L122" s="30">
        <v>20</v>
      </c>
      <c r="M122" s="21">
        <v>1136990</v>
      </c>
    </row>
    <row r="123" spans="1:13" x14ac:dyDescent="0.25">
      <c r="A123" s="26">
        <v>64</v>
      </c>
      <c r="B123" s="30" t="s">
        <v>1402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44481</v>
      </c>
      <c r="J123" s="30">
        <v>2</v>
      </c>
      <c r="K123" s="30">
        <v>11</v>
      </c>
      <c r="L123" s="30">
        <v>12</v>
      </c>
      <c r="M123" s="21">
        <v>259014</v>
      </c>
    </row>
    <row r="124" spans="1:13" x14ac:dyDescent="0.25">
      <c r="A124" s="26">
        <v>65</v>
      </c>
      <c r="B124" s="30" t="s">
        <v>1406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210</v>
      </c>
      <c r="H124" s="30" t="s">
        <v>516</v>
      </c>
      <c r="I124" s="140">
        <v>44482</v>
      </c>
      <c r="J124" s="30">
        <v>3</v>
      </c>
      <c r="K124" s="30">
        <v>14</v>
      </c>
      <c r="L124" s="30">
        <v>14</v>
      </c>
      <c r="M124" s="21">
        <v>215608</v>
      </c>
    </row>
    <row r="125" spans="1:13" x14ac:dyDescent="0.25">
      <c r="A125" s="26">
        <v>66</v>
      </c>
      <c r="B125" s="30" t="s">
        <v>1408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76</v>
      </c>
      <c r="H125" s="30" t="s">
        <v>1212</v>
      </c>
      <c r="I125" s="140">
        <v>44482</v>
      </c>
      <c r="J125" s="30">
        <v>4</v>
      </c>
      <c r="K125" s="30">
        <v>41</v>
      </c>
      <c r="L125" s="30">
        <v>41</v>
      </c>
      <c r="M125" s="21">
        <v>1089427</v>
      </c>
    </row>
    <row r="126" spans="1:13" x14ac:dyDescent="0.25">
      <c r="A126" s="26">
        <v>67</v>
      </c>
      <c r="B126" s="30" t="s">
        <v>1409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72</v>
      </c>
      <c r="H126" s="30" t="s">
        <v>1098</v>
      </c>
      <c r="I126" s="140">
        <v>44482</v>
      </c>
      <c r="J126" s="30">
        <v>8</v>
      </c>
      <c r="K126" s="30">
        <v>53</v>
      </c>
      <c r="L126" s="30">
        <v>53</v>
      </c>
      <c r="M126" s="21">
        <v>1251291</v>
      </c>
    </row>
    <row r="127" spans="1:13" x14ac:dyDescent="0.25">
      <c r="A127" s="26">
        <v>68</v>
      </c>
      <c r="B127" s="30" t="s">
        <v>1410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44482</v>
      </c>
      <c r="J127" s="30">
        <v>4</v>
      </c>
      <c r="K127" s="30">
        <v>38</v>
      </c>
      <c r="L127" s="30">
        <v>38</v>
      </c>
      <c r="M127" s="21">
        <v>1506436</v>
      </c>
    </row>
    <row r="128" spans="1:13" x14ac:dyDescent="0.25">
      <c r="A128" s="26">
        <v>69</v>
      </c>
      <c r="B128" s="30" t="s">
        <v>1411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184</v>
      </c>
      <c r="H128" s="30" t="s">
        <v>256</v>
      </c>
      <c r="I128" s="140">
        <v>44482</v>
      </c>
      <c r="J128" s="30">
        <v>11</v>
      </c>
      <c r="K128" s="30">
        <v>140</v>
      </c>
      <c r="L128" s="30">
        <v>140</v>
      </c>
      <c r="M128" s="21">
        <v>2901830</v>
      </c>
    </row>
    <row r="129" spans="1:13" x14ac:dyDescent="0.25">
      <c r="A129" s="26">
        <v>70</v>
      </c>
      <c r="B129" s="30" t="s">
        <v>1412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281</v>
      </c>
      <c r="H129" s="30" t="s">
        <v>998</v>
      </c>
      <c r="I129" s="140">
        <v>44482</v>
      </c>
      <c r="J129" s="30">
        <v>9</v>
      </c>
      <c r="K129" s="30">
        <v>94</v>
      </c>
      <c r="L129" s="30">
        <v>94</v>
      </c>
      <c r="M129" s="21">
        <v>1952068</v>
      </c>
    </row>
    <row r="130" spans="1:13" x14ac:dyDescent="0.25">
      <c r="A130" s="26">
        <v>71</v>
      </c>
      <c r="B130" s="30" t="s">
        <v>1413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1197</v>
      </c>
      <c r="H130" s="30" t="s">
        <v>502</v>
      </c>
      <c r="I130" s="140">
        <v>44482</v>
      </c>
      <c r="J130" s="30">
        <v>4</v>
      </c>
      <c r="K130" s="30">
        <v>57</v>
      </c>
      <c r="L130" s="30">
        <v>57</v>
      </c>
      <c r="M130" s="21">
        <v>3219609</v>
      </c>
    </row>
    <row r="131" spans="1:13" x14ac:dyDescent="0.25">
      <c r="A131" s="26">
        <v>72</v>
      </c>
      <c r="B131" s="30" t="s">
        <v>1415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112</v>
      </c>
      <c r="H131" s="30" t="s">
        <v>997</v>
      </c>
      <c r="I131" s="140">
        <v>44482</v>
      </c>
      <c r="J131" s="30">
        <v>6</v>
      </c>
      <c r="K131" s="30">
        <v>36</v>
      </c>
      <c r="L131" s="30">
        <v>36</v>
      </c>
      <c r="M131" s="21">
        <v>1848942</v>
      </c>
    </row>
    <row r="132" spans="1:13" x14ac:dyDescent="0.25">
      <c r="A132" s="26">
        <v>73</v>
      </c>
      <c r="B132" s="30" t="s">
        <v>1416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44482</v>
      </c>
      <c r="J132" s="30">
        <v>12</v>
      </c>
      <c r="K132" s="30">
        <v>104</v>
      </c>
      <c r="L132" s="30">
        <v>104</v>
      </c>
      <c r="M132" s="21">
        <v>1929738</v>
      </c>
    </row>
    <row r="133" spans="1:13" x14ac:dyDescent="0.25">
      <c r="A133" s="26">
        <v>74</v>
      </c>
      <c r="B133" s="30" t="s">
        <v>1417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171</v>
      </c>
      <c r="H133" s="30" t="s">
        <v>1446</v>
      </c>
      <c r="I133" s="140">
        <v>44483</v>
      </c>
      <c r="J133" s="30">
        <v>15</v>
      </c>
      <c r="K133" s="30">
        <v>157</v>
      </c>
      <c r="L133" s="30">
        <v>157</v>
      </c>
      <c r="M133" s="21">
        <v>2907429</v>
      </c>
    </row>
    <row r="134" spans="1:13" x14ac:dyDescent="0.25">
      <c r="A134" s="26">
        <v>75</v>
      </c>
      <c r="B134" s="30" t="s">
        <v>1418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72</v>
      </c>
      <c r="H134" s="30" t="s">
        <v>1098</v>
      </c>
      <c r="I134" s="140">
        <v>44483</v>
      </c>
      <c r="J134" s="30">
        <v>2</v>
      </c>
      <c r="K134" s="30">
        <v>21</v>
      </c>
      <c r="L134" s="30">
        <v>21</v>
      </c>
      <c r="M134" s="21">
        <v>502587</v>
      </c>
    </row>
    <row r="135" spans="1:13" x14ac:dyDescent="0.25">
      <c r="A135" s="26">
        <v>76</v>
      </c>
      <c r="B135" s="30" t="s">
        <v>1421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60</v>
      </c>
      <c r="H135" s="30" t="s">
        <v>816</v>
      </c>
      <c r="I135" s="140">
        <v>44483</v>
      </c>
      <c r="J135" s="30">
        <v>2</v>
      </c>
      <c r="K135" s="30">
        <v>19</v>
      </c>
      <c r="L135" s="30">
        <v>24</v>
      </c>
      <c r="M135" s="21">
        <v>519978</v>
      </c>
    </row>
    <row r="136" spans="1:13" x14ac:dyDescent="0.25">
      <c r="A136" s="26">
        <v>77</v>
      </c>
      <c r="B136" s="30" t="s">
        <v>1422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24</v>
      </c>
      <c r="H136" s="30" t="s">
        <v>138</v>
      </c>
      <c r="I136" s="140">
        <v>44483</v>
      </c>
      <c r="J136" s="30">
        <v>3</v>
      </c>
      <c r="K136" s="30">
        <v>36</v>
      </c>
      <c r="L136" s="30">
        <v>40</v>
      </c>
      <c r="M136" s="21">
        <v>1195130</v>
      </c>
    </row>
    <row r="137" spans="1:13" x14ac:dyDescent="0.25">
      <c r="A137" s="26">
        <v>78</v>
      </c>
      <c r="B137" s="30" t="s">
        <v>1423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210</v>
      </c>
      <c r="H137" s="30" t="s">
        <v>211</v>
      </c>
      <c r="I137" s="140">
        <v>44483</v>
      </c>
      <c r="J137" s="30">
        <v>2</v>
      </c>
      <c r="K137" s="30">
        <v>32</v>
      </c>
      <c r="L137" s="30">
        <v>32</v>
      </c>
      <c r="M137" s="21">
        <v>478354</v>
      </c>
    </row>
    <row r="138" spans="1:13" x14ac:dyDescent="0.25">
      <c r="A138" s="26">
        <v>79</v>
      </c>
      <c r="B138" s="30" t="s">
        <v>1425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171</v>
      </c>
      <c r="H138" s="30" t="s">
        <v>246</v>
      </c>
      <c r="I138" s="140">
        <v>44483</v>
      </c>
      <c r="J138" s="30">
        <v>3</v>
      </c>
      <c r="K138" s="30">
        <v>10</v>
      </c>
      <c r="L138" s="30">
        <v>10</v>
      </c>
      <c r="M138" s="21">
        <v>195720</v>
      </c>
    </row>
    <row r="139" spans="1:13" x14ac:dyDescent="0.25">
      <c r="A139" s="26">
        <v>80</v>
      </c>
      <c r="B139" s="30" t="s">
        <v>1434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76</v>
      </c>
      <c r="H139" s="30" t="s">
        <v>819</v>
      </c>
      <c r="I139" s="140">
        <v>44483</v>
      </c>
      <c r="J139" s="30">
        <v>4</v>
      </c>
      <c r="K139" s="30">
        <v>24</v>
      </c>
      <c r="L139" s="30">
        <v>25</v>
      </c>
      <c r="M139" s="21">
        <v>668675</v>
      </c>
    </row>
    <row r="140" spans="1:13" x14ac:dyDescent="0.25">
      <c r="A140" s="26">
        <v>81</v>
      </c>
      <c r="B140" s="30" t="s">
        <v>1436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45</v>
      </c>
      <c r="H140" s="30" t="s">
        <v>238</v>
      </c>
      <c r="I140" s="140">
        <v>44484</v>
      </c>
      <c r="J140" s="30">
        <v>1</v>
      </c>
      <c r="K140" s="30">
        <v>10</v>
      </c>
      <c r="L140" s="30">
        <v>10</v>
      </c>
      <c r="M140" s="21">
        <v>455720</v>
      </c>
    </row>
    <row r="141" spans="1:13" x14ac:dyDescent="0.25">
      <c r="A141" s="26">
        <v>82</v>
      </c>
      <c r="B141" s="30" t="s">
        <v>1437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112</v>
      </c>
      <c r="H141" s="30" t="s">
        <v>113</v>
      </c>
      <c r="I141" s="140">
        <v>44484</v>
      </c>
      <c r="J141" s="30">
        <v>4</v>
      </c>
      <c r="K141" s="30">
        <v>12</v>
      </c>
      <c r="L141" s="30">
        <v>18</v>
      </c>
      <c r="M141" s="21">
        <v>930096</v>
      </c>
    </row>
    <row r="142" spans="1:13" x14ac:dyDescent="0.25">
      <c r="A142" s="26">
        <v>83</v>
      </c>
      <c r="B142" s="30" t="s">
        <v>1439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69</v>
      </c>
      <c r="H142" s="30" t="s">
        <v>488</v>
      </c>
      <c r="I142" s="140">
        <v>44484</v>
      </c>
      <c r="J142" s="30">
        <v>4</v>
      </c>
      <c r="K142" s="30">
        <v>33</v>
      </c>
      <c r="L142" s="30">
        <v>35</v>
      </c>
      <c r="M142" s="21">
        <v>618395</v>
      </c>
    </row>
    <row r="143" spans="1:13" x14ac:dyDescent="0.25">
      <c r="A143" s="26">
        <v>84</v>
      </c>
      <c r="B143" s="30" t="s">
        <v>1451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69</v>
      </c>
      <c r="H143" s="30" t="s">
        <v>488</v>
      </c>
      <c r="I143" s="140">
        <v>44484</v>
      </c>
      <c r="J143" s="30">
        <v>3</v>
      </c>
      <c r="K143" s="30">
        <v>14</v>
      </c>
      <c r="L143" s="30">
        <v>14</v>
      </c>
      <c r="M143" s="21">
        <v>254108</v>
      </c>
    </row>
    <row r="144" spans="1:13" x14ac:dyDescent="0.25">
      <c r="A144" s="26">
        <v>85</v>
      </c>
      <c r="B144" s="30" t="s">
        <v>1454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1197</v>
      </c>
      <c r="H144" s="30" t="s">
        <v>502</v>
      </c>
      <c r="I144" s="140">
        <v>44484</v>
      </c>
      <c r="J144" s="30">
        <v>1</v>
      </c>
      <c r="K144" s="30">
        <v>25</v>
      </c>
      <c r="L144" s="30">
        <v>25</v>
      </c>
      <c r="M144" s="21">
        <v>1418425</v>
      </c>
    </row>
    <row r="145" spans="1:13" x14ac:dyDescent="0.25">
      <c r="A145" s="26">
        <v>86</v>
      </c>
      <c r="B145" s="30" t="s">
        <v>1455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24</v>
      </c>
      <c r="H145" s="30" t="s">
        <v>502</v>
      </c>
      <c r="I145" s="140">
        <v>44484</v>
      </c>
      <c r="J145" s="30">
        <v>3</v>
      </c>
      <c r="K145" s="30">
        <v>44</v>
      </c>
      <c r="L145" s="30">
        <v>44</v>
      </c>
      <c r="M145" s="21">
        <v>1313518</v>
      </c>
    </row>
    <row r="146" spans="1:13" x14ac:dyDescent="0.25">
      <c r="A146" s="26">
        <v>87</v>
      </c>
      <c r="B146" s="30" t="s">
        <v>1457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44484</v>
      </c>
      <c r="J146" s="30">
        <v>4</v>
      </c>
      <c r="K146" s="30">
        <v>28</v>
      </c>
      <c r="L146" s="30">
        <v>28</v>
      </c>
      <c r="M146" s="21">
        <v>589366</v>
      </c>
    </row>
    <row r="147" spans="1:13" x14ac:dyDescent="0.25">
      <c r="A147" s="26">
        <v>88</v>
      </c>
      <c r="B147" s="37" t="s">
        <v>1458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140">
        <v>44484</v>
      </c>
      <c r="J147" s="30">
        <v>4</v>
      </c>
      <c r="K147" s="30">
        <v>66</v>
      </c>
      <c r="L147" s="30">
        <v>66</v>
      </c>
      <c r="M147" s="21">
        <v>2608152</v>
      </c>
    </row>
    <row r="148" spans="1:13" x14ac:dyDescent="0.25">
      <c r="A148" s="26">
        <v>89</v>
      </c>
      <c r="B148" s="37" t="s">
        <v>1459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171</v>
      </c>
      <c r="H148" s="30" t="s">
        <v>258</v>
      </c>
      <c r="I148" s="140">
        <v>44484</v>
      </c>
      <c r="J148" s="30">
        <v>6</v>
      </c>
      <c r="K148" s="30">
        <v>72</v>
      </c>
      <c r="L148" s="30">
        <v>72</v>
      </c>
      <c r="M148" s="21">
        <v>1339434</v>
      </c>
    </row>
    <row r="149" spans="1:13" x14ac:dyDescent="0.25">
      <c r="A149" s="26">
        <v>90</v>
      </c>
      <c r="B149" s="30" t="s">
        <v>1441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50</v>
      </c>
      <c r="H149" s="30" t="s">
        <v>58</v>
      </c>
      <c r="I149" s="140">
        <v>44484</v>
      </c>
      <c r="J149" s="30">
        <v>1</v>
      </c>
      <c r="K149" s="30">
        <v>10</v>
      </c>
      <c r="L149" s="30">
        <v>10</v>
      </c>
      <c r="M149" s="21">
        <v>404720</v>
      </c>
    </row>
    <row r="150" spans="1:13" x14ac:dyDescent="0.25">
      <c r="A150" s="26">
        <v>91</v>
      </c>
      <c r="B150" s="30" t="s">
        <v>1460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210</v>
      </c>
      <c r="H150" s="30" t="s">
        <v>516</v>
      </c>
      <c r="I150" s="140">
        <v>44484</v>
      </c>
      <c r="J150" s="30">
        <v>3</v>
      </c>
      <c r="K150" s="30">
        <v>8</v>
      </c>
      <c r="L150" s="30">
        <v>11</v>
      </c>
      <c r="M150" s="21">
        <v>171817</v>
      </c>
    </row>
    <row r="151" spans="1:13" x14ac:dyDescent="0.25">
      <c r="A151" s="26">
        <v>92</v>
      </c>
      <c r="B151" s="30" t="s">
        <v>1461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263</v>
      </c>
      <c r="H151" s="30" t="s">
        <v>264</v>
      </c>
      <c r="I151" s="140">
        <v>44484</v>
      </c>
      <c r="J151" s="30">
        <v>4</v>
      </c>
      <c r="K151" s="30">
        <v>19</v>
      </c>
      <c r="L151" s="30">
        <v>19</v>
      </c>
      <c r="M151" s="21">
        <v>330393</v>
      </c>
    </row>
    <row r="152" spans="1:13" x14ac:dyDescent="0.25">
      <c r="A152" s="26">
        <v>93</v>
      </c>
      <c r="B152" s="30" t="s">
        <v>1464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1197</v>
      </c>
      <c r="H152" s="30" t="s">
        <v>502</v>
      </c>
      <c r="I152" s="140">
        <v>44485</v>
      </c>
      <c r="J152" s="30">
        <v>1</v>
      </c>
      <c r="K152" s="30">
        <v>6</v>
      </c>
      <c r="L152" s="30">
        <v>10</v>
      </c>
      <c r="M152" s="21">
        <v>574120</v>
      </c>
    </row>
    <row r="153" spans="1:13" x14ac:dyDescent="0.25">
      <c r="A153" s="26">
        <v>94</v>
      </c>
      <c r="B153" s="30" t="s">
        <v>1466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241</v>
      </c>
      <c r="H153" s="30" t="s">
        <v>1472</v>
      </c>
      <c r="I153" s="140">
        <v>44485</v>
      </c>
      <c r="J153" s="30">
        <v>4</v>
      </c>
      <c r="K153" s="30">
        <v>75</v>
      </c>
      <c r="L153" s="30">
        <v>75</v>
      </c>
      <c r="M153" s="21">
        <v>2684775</v>
      </c>
    </row>
    <row r="154" spans="1:13" x14ac:dyDescent="0.25">
      <c r="A154" s="26">
        <v>95</v>
      </c>
      <c r="B154" s="30" t="s">
        <v>1467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45</v>
      </c>
      <c r="H154" s="30" t="s">
        <v>552</v>
      </c>
      <c r="I154" s="140">
        <v>44485</v>
      </c>
      <c r="J154" s="30">
        <v>2</v>
      </c>
      <c r="K154" s="30">
        <v>23</v>
      </c>
      <c r="L154" s="30">
        <v>23</v>
      </c>
      <c r="M154" s="21">
        <v>1033531</v>
      </c>
    </row>
    <row r="155" spans="1:13" x14ac:dyDescent="0.25">
      <c r="A155" s="26">
        <v>96</v>
      </c>
      <c r="B155" s="30" t="s">
        <v>1469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72</v>
      </c>
      <c r="H155" s="30" t="s">
        <v>192</v>
      </c>
      <c r="I155" s="140">
        <v>44485</v>
      </c>
      <c r="J155" s="30">
        <v>6</v>
      </c>
      <c r="K155" s="30">
        <v>93</v>
      </c>
      <c r="L155" s="30">
        <v>93</v>
      </c>
      <c r="M155" s="21">
        <v>2187171</v>
      </c>
    </row>
    <row r="156" spans="1:13" x14ac:dyDescent="0.25">
      <c r="A156" s="26">
        <v>97</v>
      </c>
      <c r="B156" s="30" t="s">
        <v>1470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1445</v>
      </c>
      <c r="I156" s="140">
        <v>44485</v>
      </c>
      <c r="J156" s="30">
        <v>3</v>
      </c>
      <c r="K156" s="30">
        <v>14</v>
      </c>
      <c r="L156" s="30">
        <v>14</v>
      </c>
      <c r="M156" s="21">
        <v>300308</v>
      </c>
    </row>
    <row r="157" spans="1:13" x14ac:dyDescent="0.25">
      <c r="A157" s="26">
        <v>98</v>
      </c>
      <c r="B157" s="30" t="s">
        <v>1471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210</v>
      </c>
      <c r="H157" s="30" t="s">
        <v>516</v>
      </c>
      <c r="I157" s="140">
        <v>44485</v>
      </c>
      <c r="J157" s="30">
        <v>2</v>
      </c>
      <c r="K157" s="30">
        <v>4</v>
      </c>
      <c r="L157" s="30">
        <v>10</v>
      </c>
      <c r="M157" s="21">
        <v>157220</v>
      </c>
    </row>
    <row r="158" spans="1:13" x14ac:dyDescent="0.25">
      <c r="A158" s="26">
        <v>99</v>
      </c>
      <c r="B158" s="30" t="s">
        <v>1481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724</v>
      </c>
      <c r="I158" s="36">
        <v>44488</v>
      </c>
      <c r="J158" s="30">
        <v>3</v>
      </c>
      <c r="K158" s="30">
        <v>98</v>
      </c>
      <c r="L158" s="30">
        <v>98</v>
      </c>
      <c r="M158" s="21">
        <v>2034656</v>
      </c>
    </row>
    <row r="159" spans="1:13" x14ac:dyDescent="0.25">
      <c r="A159" s="26">
        <v>100</v>
      </c>
      <c r="B159" s="30" t="s">
        <v>1482</v>
      </c>
      <c r="C159" s="26" t="s">
        <v>29</v>
      </c>
      <c r="D159" s="30" t="s">
        <v>631</v>
      </c>
      <c r="E159" s="30" t="s">
        <v>23</v>
      </c>
      <c r="F159" s="30" t="s">
        <v>29</v>
      </c>
      <c r="G159" s="30" t="s">
        <v>79</v>
      </c>
      <c r="H159" s="30" t="s">
        <v>80</v>
      </c>
      <c r="I159" s="36">
        <v>44488</v>
      </c>
      <c r="J159" s="30">
        <v>6</v>
      </c>
      <c r="K159" s="30">
        <v>55</v>
      </c>
      <c r="L159" s="30">
        <v>55</v>
      </c>
      <c r="M159" s="21">
        <v>1124835</v>
      </c>
    </row>
    <row r="160" spans="1:13" x14ac:dyDescent="0.25">
      <c r="A160" s="26">
        <v>101</v>
      </c>
      <c r="B160" s="30" t="s">
        <v>1483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1197</v>
      </c>
      <c r="H160" s="30" t="s">
        <v>502</v>
      </c>
      <c r="I160" s="36">
        <v>44488</v>
      </c>
      <c r="J160" s="30">
        <v>6</v>
      </c>
      <c r="K160" s="30">
        <v>99</v>
      </c>
      <c r="L160" s="30">
        <v>99</v>
      </c>
      <c r="M160" s="21">
        <v>5583663</v>
      </c>
    </row>
    <row r="161" spans="1:13" x14ac:dyDescent="0.25">
      <c r="A161" s="26">
        <v>102</v>
      </c>
      <c r="B161" s="30" t="s">
        <v>1485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24</v>
      </c>
      <c r="H161" s="30" t="s">
        <v>128</v>
      </c>
      <c r="I161" s="36">
        <v>44488</v>
      </c>
      <c r="J161" s="30">
        <v>6</v>
      </c>
      <c r="K161" s="30">
        <v>44</v>
      </c>
      <c r="L161" s="30">
        <v>68</v>
      </c>
      <c r="M161" s="21">
        <v>2023846</v>
      </c>
    </row>
    <row r="162" spans="1:13" x14ac:dyDescent="0.25">
      <c r="A162" s="26">
        <v>103</v>
      </c>
      <c r="B162" s="30" t="s">
        <v>1493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72</v>
      </c>
      <c r="H162" s="30" t="s">
        <v>192</v>
      </c>
      <c r="I162" s="36">
        <v>44488</v>
      </c>
      <c r="J162" s="30">
        <v>6</v>
      </c>
      <c r="K162" s="30">
        <v>42</v>
      </c>
      <c r="L162" s="30">
        <v>63</v>
      </c>
      <c r="M162" s="21">
        <v>1485261</v>
      </c>
    </row>
    <row r="163" spans="1:13" x14ac:dyDescent="0.25">
      <c r="A163" s="26">
        <v>104</v>
      </c>
      <c r="B163" s="30" t="s">
        <v>1494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76</v>
      </c>
      <c r="H163" s="30" t="s">
        <v>1212</v>
      </c>
      <c r="I163" s="36">
        <v>44488</v>
      </c>
      <c r="J163" s="30">
        <v>2</v>
      </c>
      <c r="K163" s="30">
        <v>53</v>
      </c>
      <c r="L163" s="30">
        <v>53</v>
      </c>
      <c r="M163" s="21">
        <v>1404991</v>
      </c>
    </row>
    <row r="164" spans="1:13" x14ac:dyDescent="0.25">
      <c r="A164" s="26">
        <v>105</v>
      </c>
      <c r="B164" s="30" t="s">
        <v>1498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210</v>
      </c>
      <c r="H164" s="30" t="s">
        <v>516</v>
      </c>
      <c r="I164" s="36">
        <v>44488</v>
      </c>
      <c r="J164" s="30">
        <v>5</v>
      </c>
      <c r="K164" s="30">
        <v>31</v>
      </c>
      <c r="L164" s="30">
        <v>40</v>
      </c>
      <c r="M164" s="21">
        <v>595130</v>
      </c>
    </row>
    <row r="165" spans="1:13" x14ac:dyDescent="0.25">
      <c r="A165" s="26">
        <v>106</v>
      </c>
      <c r="B165" s="30" t="s">
        <v>1500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50</v>
      </c>
      <c r="H165" s="30" t="s">
        <v>58</v>
      </c>
      <c r="I165" s="36">
        <v>44488</v>
      </c>
      <c r="J165" s="30">
        <v>3</v>
      </c>
      <c r="K165" s="30">
        <v>21</v>
      </c>
      <c r="L165" s="30">
        <v>27</v>
      </c>
      <c r="M165" s="21">
        <v>1073619</v>
      </c>
    </row>
    <row r="166" spans="1:13" x14ac:dyDescent="0.25">
      <c r="A166" s="26">
        <v>107</v>
      </c>
      <c r="B166" s="30" t="s">
        <v>1501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171</v>
      </c>
      <c r="H166" s="30" t="s">
        <v>735</v>
      </c>
      <c r="I166" s="36">
        <v>44488</v>
      </c>
      <c r="J166" s="30">
        <v>2</v>
      </c>
      <c r="K166" s="30">
        <v>49</v>
      </c>
      <c r="L166" s="30">
        <v>49</v>
      </c>
      <c r="M166" s="21">
        <v>915153</v>
      </c>
    </row>
    <row r="167" spans="1:13" x14ac:dyDescent="0.25">
      <c r="A167" s="26">
        <v>108</v>
      </c>
      <c r="B167" s="30" t="s">
        <v>1502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76</v>
      </c>
      <c r="H167" s="30" t="s">
        <v>1212</v>
      </c>
      <c r="I167" s="36">
        <v>44488</v>
      </c>
      <c r="J167" s="30">
        <v>4</v>
      </c>
      <c r="K167" s="30">
        <v>53</v>
      </c>
      <c r="L167" s="30">
        <v>63</v>
      </c>
      <c r="M167" s="21">
        <v>1667961</v>
      </c>
    </row>
    <row r="168" spans="1:13" x14ac:dyDescent="0.25">
      <c r="A168" s="26">
        <v>109</v>
      </c>
      <c r="B168" s="30" t="s">
        <v>1510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60</v>
      </c>
      <c r="H168" s="30" t="s">
        <v>453</v>
      </c>
      <c r="I168" s="140">
        <v>44489</v>
      </c>
      <c r="J168" s="30">
        <v>1</v>
      </c>
      <c r="K168" s="30">
        <v>11</v>
      </c>
      <c r="L168" s="30">
        <v>11</v>
      </c>
      <c r="M168" s="21">
        <v>244417</v>
      </c>
    </row>
    <row r="169" spans="1:13" x14ac:dyDescent="0.25">
      <c r="A169" s="26">
        <v>110</v>
      </c>
      <c r="B169" s="30" t="s">
        <v>1511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60</v>
      </c>
      <c r="H169" s="30" t="s">
        <v>453</v>
      </c>
      <c r="I169" s="140">
        <v>44489</v>
      </c>
      <c r="J169" s="30">
        <v>1</v>
      </c>
      <c r="K169" s="30">
        <v>32</v>
      </c>
      <c r="L169" s="30">
        <v>32</v>
      </c>
      <c r="M169" s="21">
        <v>689554</v>
      </c>
    </row>
    <row r="170" spans="1:13" x14ac:dyDescent="0.25">
      <c r="A170" s="26">
        <v>111</v>
      </c>
      <c r="B170" s="30" t="s">
        <v>1512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72</v>
      </c>
      <c r="H170" s="30" t="s">
        <v>192</v>
      </c>
      <c r="I170" s="140">
        <v>44489</v>
      </c>
      <c r="J170" s="30">
        <v>9</v>
      </c>
      <c r="K170" s="30">
        <v>80</v>
      </c>
      <c r="L170" s="30">
        <v>86</v>
      </c>
      <c r="M170" s="21">
        <v>2023392</v>
      </c>
    </row>
    <row r="171" spans="1:13" x14ac:dyDescent="0.25">
      <c r="A171" s="26">
        <v>112</v>
      </c>
      <c r="B171" s="30" t="s">
        <v>1513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44489</v>
      </c>
      <c r="J171" s="30">
        <v>5</v>
      </c>
      <c r="K171" s="30">
        <v>40</v>
      </c>
      <c r="L171" s="30">
        <v>40</v>
      </c>
      <c r="M171" s="21">
        <v>1585130</v>
      </c>
    </row>
    <row r="172" spans="1:13" x14ac:dyDescent="0.25">
      <c r="A172" s="26">
        <v>113</v>
      </c>
      <c r="B172" s="30" t="s">
        <v>1514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101</v>
      </c>
      <c r="H172" s="30" t="s">
        <v>999</v>
      </c>
      <c r="I172" s="140">
        <v>44489</v>
      </c>
      <c r="J172" s="30">
        <v>1</v>
      </c>
      <c r="K172" s="30">
        <v>16</v>
      </c>
      <c r="L172" s="30">
        <v>16</v>
      </c>
      <c r="M172" s="21">
        <v>731442</v>
      </c>
    </row>
    <row r="173" spans="1:13" x14ac:dyDescent="0.25">
      <c r="A173" s="26">
        <v>114</v>
      </c>
      <c r="B173" s="30" t="s">
        <v>1515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109</v>
      </c>
      <c r="H173" s="30" t="s">
        <v>1373</v>
      </c>
      <c r="I173" s="140">
        <v>44489</v>
      </c>
      <c r="J173" s="30">
        <v>1</v>
      </c>
      <c r="K173" s="30">
        <v>11</v>
      </c>
      <c r="L173" s="30">
        <v>20</v>
      </c>
      <c r="M173" s="21">
        <v>938990</v>
      </c>
    </row>
    <row r="174" spans="1:13" x14ac:dyDescent="0.25">
      <c r="A174" s="26">
        <v>115</v>
      </c>
      <c r="B174" s="30" t="s">
        <v>1516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54</v>
      </c>
      <c r="H174" s="30" t="s">
        <v>110</v>
      </c>
      <c r="I174" s="140">
        <v>44489</v>
      </c>
      <c r="J174" s="30">
        <v>1</v>
      </c>
      <c r="K174" s="30">
        <v>11</v>
      </c>
      <c r="L174" s="30">
        <v>16</v>
      </c>
      <c r="M174" s="21">
        <v>1124802</v>
      </c>
    </row>
    <row r="175" spans="1:13" x14ac:dyDescent="0.25">
      <c r="A175" s="26">
        <v>116</v>
      </c>
      <c r="B175" s="30" t="s">
        <v>1518</v>
      </c>
      <c r="C175" s="26" t="s">
        <v>29</v>
      </c>
      <c r="D175" s="30" t="s">
        <v>631</v>
      </c>
      <c r="E175" s="30" t="s">
        <v>23</v>
      </c>
      <c r="F175" s="30" t="s">
        <v>29</v>
      </c>
      <c r="G175" s="30" t="s">
        <v>69</v>
      </c>
      <c r="H175" s="30" t="s">
        <v>70</v>
      </c>
      <c r="I175" s="140">
        <v>44489</v>
      </c>
      <c r="J175" s="30">
        <v>12</v>
      </c>
      <c r="K175" s="30">
        <v>247</v>
      </c>
      <c r="L175" s="30">
        <v>247</v>
      </c>
      <c r="M175" s="21">
        <v>3925459</v>
      </c>
    </row>
    <row r="176" spans="1:13" x14ac:dyDescent="0.25">
      <c r="A176" s="26">
        <v>117</v>
      </c>
      <c r="B176" s="30" t="s">
        <v>1519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281</v>
      </c>
      <c r="H176" s="30" t="s">
        <v>998</v>
      </c>
      <c r="I176" s="140">
        <v>44489</v>
      </c>
      <c r="J176" s="30">
        <v>14</v>
      </c>
      <c r="K176" s="30">
        <v>260</v>
      </c>
      <c r="L176" s="30">
        <v>260</v>
      </c>
      <c r="M176" s="21">
        <v>5379470</v>
      </c>
    </row>
    <row r="177" spans="1:13" x14ac:dyDescent="0.25">
      <c r="A177" s="26">
        <v>118</v>
      </c>
      <c r="B177" s="30" t="s">
        <v>1520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235</v>
      </c>
      <c r="H177" s="30" t="s">
        <v>236</v>
      </c>
      <c r="I177" s="140">
        <v>44489</v>
      </c>
      <c r="J177" s="30">
        <v>2</v>
      </c>
      <c r="K177" s="30">
        <v>20</v>
      </c>
      <c r="L177" s="30">
        <v>26</v>
      </c>
      <c r="M177" s="21">
        <v>1167262</v>
      </c>
    </row>
    <row r="178" spans="1:13" x14ac:dyDescent="0.25">
      <c r="A178" s="26">
        <v>119</v>
      </c>
      <c r="B178" s="30" t="s">
        <v>1521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1197</v>
      </c>
      <c r="H178" s="30" t="s">
        <v>128</v>
      </c>
      <c r="I178" s="140">
        <v>44489</v>
      </c>
      <c r="J178" s="30">
        <v>3</v>
      </c>
      <c r="K178" s="30">
        <v>44</v>
      </c>
      <c r="L178" s="30">
        <v>44</v>
      </c>
      <c r="M178" s="21">
        <v>2487878</v>
      </c>
    </row>
    <row r="179" spans="1:13" x14ac:dyDescent="0.25">
      <c r="A179" s="26">
        <v>120</v>
      </c>
      <c r="B179" s="30" t="s">
        <v>1524</v>
      </c>
      <c r="C179" s="26" t="s">
        <v>29</v>
      </c>
      <c r="D179" s="30" t="s">
        <v>631</v>
      </c>
      <c r="E179" s="30" t="s">
        <v>23</v>
      </c>
      <c r="F179" s="30" t="s">
        <v>29</v>
      </c>
      <c r="G179" s="30" t="s">
        <v>104</v>
      </c>
      <c r="H179" s="30" t="s">
        <v>105</v>
      </c>
      <c r="I179" s="140">
        <v>44490</v>
      </c>
      <c r="J179" s="30">
        <v>4</v>
      </c>
      <c r="K179" s="30">
        <v>41</v>
      </c>
      <c r="L179" s="30">
        <v>41</v>
      </c>
      <c r="M179" s="21">
        <v>1750142</v>
      </c>
    </row>
    <row r="180" spans="1:13" x14ac:dyDescent="0.25">
      <c r="A180" s="26">
        <v>121</v>
      </c>
      <c r="B180" s="30" t="s">
        <v>1529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76</v>
      </c>
      <c r="H180" s="30" t="s">
        <v>1212</v>
      </c>
      <c r="I180" s="140">
        <v>44491</v>
      </c>
      <c r="J180" s="30">
        <v>5</v>
      </c>
      <c r="K180" s="30">
        <v>85</v>
      </c>
      <c r="L180" s="30">
        <v>85</v>
      </c>
      <c r="M180" s="21">
        <v>2246495</v>
      </c>
    </row>
    <row r="181" spans="1:13" x14ac:dyDescent="0.25">
      <c r="A181" s="26">
        <v>122</v>
      </c>
      <c r="B181" s="30" t="s">
        <v>1531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72</v>
      </c>
      <c r="H181" s="30" t="s">
        <v>582</v>
      </c>
      <c r="I181" s="140">
        <v>44491</v>
      </c>
      <c r="J181" s="30">
        <v>1</v>
      </c>
      <c r="K181" s="30">
        <v>12</v>
      </c>
      <c r="L181" s="30">
        <v>12</v>
      </c>
      <c r="M181" s="21">
        <v>292014</v>
      </c>
    </row>
    <row r="182" spans="1:13" x14ac:dyDescent="0.25">
      <c r="A182" s="26">
        <v>123</v>
      </c>
      <c r="B182" s="30" t="s">
        <v>1532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263</v>
      </c>
      <c r="H182" s="30" t="s">
        <v>556</v>
      </c>
      <c r="I182" s="140">
        <v>44491</v>
      </c>
      <c r="J182" s="30">
        <v>7</v>
      </c>
      <c r="K182" s="30">
        <v>76</v>
      </c>
      <c r="L182" s="30">
        <v>76</v>
      </c>
      <c r="M182" s="21">
        <v>1287822</v>
      </c>
    </row>
    <row r="183" spans="1:13" x14ac:dyDescent="0.25">
      <c r="A183" s="26">
        <v>124</v>
      </c>
      <c r="B183" s="30" t="s">
        <v>1534</v>
      </c>
      <c r="C183" s="26" t="s">
        <v>29</v>
      </c>
      <c r="D183" s="30" t="s">
        <v>631</v>
      </c>
      <c r="E183" s="30" t="s">
        <v>23</v>
      </c>
      <c r="F183" s="30" t="s">
        <v>29</v>
      </c>
      <c r="G183" s="30" t="s">
        <v>54</v>
      </c>
      <c r="H183" s="30" t="s">
        <v>1548</v>
      </c>
      <c r="I183" s="140">
        <v>44491</v>
      </c>
      <c r="J183" s="30">
        <v>2</v>
      </c>
      <c r="K183" s="30">
        <v>21</v>
      </c>
      <c r="L183" s="30">
        <v>21</v>
      </c>
      <c r="M183" s="21">
        <v>1441287</v>
      </c>
    </row>
    <row r="184" spans="1:13" x14ac:dyDescent="0.25">
      <c r="A184" s="26">
        <v>125</v>
      </c>
      <c r="B184" s="30" t="s">
        <v>1535</v>
      </c>
      <c r="C184" s="26" t="s">
        <v>29</v>
      </c>
      <c r="D184" s="30" t="s">
        <v>631</v>
      </c>
      <c r="E184" s="30" t="s">
        <v>23</v>
      </c>
      <c r="F184" s="30" t="s">
        <v>29</v>
      </c>
      <c r="G184" s="30" t="s">
        <v>79</v>
      </c>
      <c r="H184" s="30" t="s">
        <v>80</v>
      </c>
      <c r="I184" s="140">
        <v>44491</v>
      </c>
      <c r="J184" s="30">
        <v>15</v>
      </c>
      <c r="K184" s="30">
        <v>154</v>
      </c>
      <c r="L184" s="30">
        <v>154</v>
      </c>
      <c r="M184" s="21">
        <v>3129288</v>
      </c>
    </row>
    <row r="185" spans="1:13" x14ac:dyDescent="0.25">
      <c r="A185" s="26">
        <v>126</v>
      </c>
      <c r="B185" s="30" t="s">
        <v>1536</v>
      </c>
      <c r="C185" s="26" t="s">
        <v>29</v>
      </c>
      <c r="D185" s="30" t="s">
        <v>631</v>
      </c>
      <c r="E185" s="30" t="s">
        <v>23</v>
      </c>
      <c r="F185" s="30" t="s">
        <v>29</v>
      </c>
      <c r="G185" s="30" t="s">
        <v>79</v>
      </c>
      <c r="H185" s="30" t="s">
        <v>80</v>
      </c>
      <c r="I185" s="140">
        <v>44491</v>
      </c>
      <c r="J185" s="30">
        <v>4</v>
      </c>
      <c r="K185" s="30">
        <v>33</v>
      </c>
      <c r="L185" s="30">
        <v>33</v>
      </c>
      <c r="M185" s="21">
        <v>679401</v>
      </c>
    </row>
    <row r="186" spans="1:13" x14ac:dyDescent="0.25">
      <c r="A186" s="26">
        <v>127</v>
      </c>
      <c r="B186" s="30" t="s">
        <v>1537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24</v>
      </c>
      <c r="H186" s="30" t="s">
        <v>502</v>
      </c>
      <c r="I186" s="140">
        <v>44491</v>
      </c>
      <c r="J186" s="30">
        <v>6</v>
      </c>
      <c r="K186" s="30">
        <v>49</v>
      </c>
      <c r="L186" s="30">
        <v>92</v>
      </c>
      <c r="M186" s="21">
        <v>2734174</v>
      </c>
    </row>
    <row r="187" spans="1:13" x14ac:dyDescent="0.25">
      <c r="A187" s="26">
        <v>128</v>
      </c>
      <c r="B187" s="30" t="s">
        <v>1538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184</v>
      </c>
      <c r="H187" s="30" t="s">
        <v>724</v>
      </c>
      <c r="I187" s="140">
        <v>44491</v>
      </c>
      <c r="J187" s="30">
        <v>5</v>
      </c>
      <c r="K187" s="30">
        <v>25</v>
      </c>
      <c r="L187" s="30">
        <v>25</v>
      </c>
      <c r="M187" s="21">
        <v>527425</v>
      </c>
    </row>
    <row r="188" spans="1:13" x14ac:dyDescent="0.25">
      <c r="A188" s="26">
        <v>129</v>
      </c>
      <c r="B188" s="30" t="s">
        <v>1539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112</v>
      </c>
      <c r="H188" s="30" t="s">
        <v>997</v>
      </c>
      <c r="I188" s="140">
        <v>44491</v>
      </c>
      <c r="J188" s="30">
        <v>4</v>
      </c>
      <c r="K188" s="30">
        <v>36</v>
      </c>
      <c r="L188" s="30">
        <v>36</v>
      </c>
      <c r="M188" s="21">
        <v>1848942</v>
      </c>
    </row>
    <row r="189" spans="1:13" x14ac:dyDescent="0.25">
      <c r="A189" s="26">
        <v>130</v>
      </c>
      <c r="B189" s="30" t="s">
        <v>1540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281</v>
      </c>
      <c r="H189" s="30" t="s">
        <v>998</v>
      </c>
      <c r="I189" s="140">
        <v>44491</v>
      </c>
      <c r="J189" s="30">
        <v>5</v>
      </c>
      <c r="K189" s="30">
        <v>12</v>
      </c>
      <c r="L189" s="30">
        <v>12</v>
      </c>
      <c r="M189" s="21">
        <v>259014</v>
      </c>
    </row>
    <row r="190" spans="1:13" x14ac:dyDescent="0.25">
      <c r="A190" s="26">
        <v>131</v>
      </c>
      <c r="B190" s="30" t="s">
        <v>1541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76</v>
      </c>
      <c r="H190" s="30" t="s">
        <v>83</v>
      </c>
      <c r="I190" s="140">
        <v>44491</v>
      </c>
      <c r="J190" s="30">
        <v>1</v>
      </c>
      <c r="K190" s="30">
        <v>39</v>
      </c>
      <c r="L190" s="30">
        <v>39</v>
      </c>
      <c r="M190" s="21">
        <v>1036833</v>
      </c>
    </row>
    <row r="191" spans="1:13" x14ac:dyDescent="0.25">
      <c r="A191" s="26">
        <v>132</v>
      </c>
      <c r="B191" s="30" t="s">
        <v>1542</v>
      </c>
      <c r="C191" s="26" t="s">
        <v>29</v>
      </c>
      <c r="D191" s="30" t="s">
        <v>574</v>
      </c>
      <c r="E191" s="30" t="s">
        <v>23</v>
      </c>
      <c r="F191" s="30" t="s">
        <v>29</v>
      </c>
      <c r="G191" s="30" t="s">
        <v>115</v>
      </c>
      <c r="H191" s="30" t="s">
        <v>233</v>
      </c>
      <c r="I191" s="140">
        <v>44492</v>
      </c>
      <c r="J191" s="30">
        <v>4</v>
      </c>
      <c r="K191" s="30">
        <v>57</v>
      </c>
      <c r="L191" s="30">
        <v>57</v>
      </c>
      <c r="M191" s="21">
        <v>4132179</v>
      </c>
    </row>
    <row r="192" spans="1:13" x14ac:dyDescent="0.25">
      <c r="A192" s="26">
        <v>133</v>
      </c>
      <c r="B192" s="30" t="s">
        <v>1554</v>
      </c>
      <c r="C192" s="26" t="s">
        <v>29</v>
      </c>
      <c r="D192" s="30" t="s">
        <v>631</v>
      </c>
      <c r="E192" s="30" t="s">
        <v>23</v>
      </c>
      <c r="F192" s="30" t="s">
        <v>29</v>
      </c>
      <c r="G192" s="30" t="s">
        <v>104</v>
      </c>
      <c r="H192" s="30" t="s">
        <v>105</v>
      </c>
      <c r="I192" s="36">
        <v>44495</v>
      </c>
      <c r="J192" s="30">
        <v>1</v>
      </c>
      <c r="K192" s="30">
        <v>15</v>
      </c>
      <c r="L192" s="30">
        <v>15</v>
      </c>
      <c r="M192" s="21">
        <v>647430</v>
      </c>
    </row>
    <row r="193" spans="1:13" x14ac:dyDescent="0.25">
      <c r="A193" s="26">
        <v>134</v>
      </c>
      <c r="B193" s="30" t="s">
        <v>1562</v>
      </c>
      <c r="C193" s="26" t="s">
        <v>29</v>
      </c>
      <c r="D193" s="30" t="s">
        <v>631</v>
      </c>
      <c r="E193" s="30" t="s">
        <v>23</v>
      </c>
      <c r="F193" s="30" t="s">
        <v>29</v>
      </c>
      <c r="G193" s="30" t="s">
        <v>79</v>
      </c>
      <c r="H193" s="30" t="s">
        <v>89</v>
      </c>
      <c r="I193" s="36">
        <v>44496</v>
      </c>
      <c r="J193" s="30">
        <v>4</v>
      </c>
      <c r="K193" s="30">
        <v>35</v>
      </c>
      <c r="L193" s="30">
        <v>35</v>
      </c>
      <c r="M193" s="21">
        <v>719895</v>
      </c>
    </row>
    <row r="194" spans="1:13" x14ac:dyDescent="0.25">
      <c r="A194" s="26">
        <v>135</v>
      </c>
      <c r="B194" s="30" t="s">
        <v>1568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210</v>
      </c>
      <c r="H194" s="30" t="s">
        <v>211</v>
      </c>
      <c r="I194" s="36">
        <v>44497</v>
      </c>
      <c r="J194" s="30">
        <v>2</v>
      </c>
      <c r="K194" s="30">
        <v>6</v>
      </c>
      <c r="L194" s="30">
        <v>10</v>
      </c>
      <c r="M194" s="21">
        <v>157220</v>
      </c>
    </row>
    <row r="195" spans="1:13" x14ac:dyDescent="0.25">
      <c r="A195" s="26">
        <v>136</v>
      </c>
      <c r="B195" s="30" t="s">
        <v>1569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263</v>
      </c>
      <c r="H195" s="30" t="s">
        <v>556</v>
      </c>
      <c r="I195" s="36">
        <v>44497</v>
      </c>
      <c r="J195" s="30">
        <v>5</v>
      </c>
      <c r="K195" s="30">
        <v>97</v>
      </c>
      <c r="L195" s="30">
        <v>97</v>
      </c>
      <c r="M195" s="21">
        <v>1640559</v>
      </c>
    </row>
    <row r="196" spans="1:13" x14ac:dyDescent="0.25">
      <c r="A196" s="26">
        <v>137</v>
      </c>
      <c r="B196" s="30" t="s">
        <v>1570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60</v>
      </c>
      <c r="H196" s="30" t="s">
        <v>816</v>
      </c>
      <c r="I196" s="36">
        <v>44497</v>
      </c>
      <c r="J196" s="30">
        <v>2</v>
      </c>
      <c r="K196" s="30">
        <v>6</v>
      </c>
      <c r="L196" s="30">
        <v>10</v>
      </c>
      <c r="M196" s="21">
        <v>224220</v>
      </c>
    </row>
    <row r="197" spans="1:13" x14ac:dyDescent="0.25">
      <c r="A197" s="26">
        <v>138</v>
      </c>
      <c r="B197" s="30" t="s">
        <v>1571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69</v>
      </c>
      <c r="H197" s="30" t="s">
        <v>488</v>
      </c>
      <c r="I197" s="36">
        <v>44497</v>
      </c>
      <c r="J197" s="30">
        <v>2</v>
      </c>
      <c r="K197" s="30">
        <v>6</v>
      </c>
      <c r="L197" s="30">
        <v>10</v>
      </c>
      <c r="M197" s="21">
        <v>184720</v>
      </c>
    </row>
    <row r="198" spans="1:13" x14ac:dyDescent="0.25">
      <c r="A198" s="26">
        <v>139</v>
      </c>
      <c r="B198" s="30" t="s">
        <v>1572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50</v>
      </c>
      <c r="H198" s="30" t="s">
        <v>58</v>
      </c>
      <c r="I198" s="36">
        <v>44497</v>
      </c>
      <c r="J198" s="30">
        <v>1</v>
      </c>
      <c r="K198" s="30">
        <v>20</v>
      </c>
      <c r="L198" s="30">
        <v>20</v>
      </c>
      <c r="M198" s="21">
        <v>798190</v>
      </c>
    </row>
    <row r="199" spans="1:13" x14ac:dyDescent="0.25">
      <c r="A199" s="26">
        <v>140</v>
      </c>
      <c r="B199" s="30" t="s">
        <v>1573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50</v>
      </c>
      <c r="H199" s="30" t="s">
        <v>58</v>
      </c>
      <c r="I199" s="36">
        <v>44497</v>
      </c>
      <c r="J199" s="30">
        <v>2</v>
      </c>
      <c r="K199" s="30">
        <v>28</v>
      </c>
      <c r="L199" s="30">
        <v>32</v>
      </c>
      <c r="M199" s="21">
        <v>1270354</v>
      </c>
    </row>
    <row r="200" spans="1:13" x14ac:dyDescent="0.25">
      <c r="A200" s="26">
        <v>141</v>
      </c>
      <c r="B200" s="30" t="s">
        <v>1574</v>
      </c>
      <c r="C200" s="26" t="s">
        <v>29</v>
      </c>
      <c r="D200" s="30" t="s">
        <v>631</v>
      </c>
      <c r="E200" s="30" t="s">
        <v>23</v>
      </c>
      <c r="F200" s="30" t="s">
        <v>29</v>
      </c>
      <c r="G200" s="30" t="s">
        <v>79</v>
      </c>
      <c r="H200" s="30" t="s">
        <v>782</v>
      </c>
      <c r="I200" s="36">
        <v>44497</v>
      </c>
      <c r="J200" s="30">
        <v>5</v>
      </c>
      <c r="K200" s="30">
        <v>60</v>
      </c>
      <c r="L200" s="30">
        <v>84</v>
      </c>
      <c r="M200" s="21">
        <v>1711998</v>
      </c>
    </row>
    <row r="201" spans="1:13" x14ac:dyDescent="0.25">
      <c r="A201" s="26">
        <v>142</v>
      </c>
      <c r="B201" s="30" t="s">
        <v>1576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171</v>
      </c>
      <c r="H201" s="30" t="s">
        <v>258</v>
      </c>
      <c r="I201" s="36">
        <v>44497</v>
      </c>
      <c r="J201" s="30">
        <v>4</v>
      </c>
      <c r="K201" s="30">
        <v>45</v>
      </c>
      <c r="L201" s="30">
        <v>45</v>
      </c>
      <c r="M201" s="21">
        <v>800865</v>
      </c>
    </row>
    <row r="202" spans="1:13" x14ac:dyDescent="0.25">
      <c r="A202" s="26">
        <v>143</v>
      </c>
      <c r="B202" s="30" t="s">
        <v>1577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24</v>
      </c>
      <c r="H202" s="30" t="s">
        <v>128</v>
      </c>
      <c r="I202" s="36">
        <v>44497</v>
      </c>
      <c r="J202" s="30">
        <v>11</v>
      </c>
      <c r="K202" s="30">
        <v>165</v>
      </c>
      <c r="L202" s="30">
        <v>165</v>
      </c>
      <c r="M202" s="21">
        <v>4913730</v>
      </c>
    </row>
    <row r="203" spans="1:13" x14ac:dyDescent="0.25">
      <c r="A203" s="26">
        <v>144</v>
      </c>
      <c r="B203" s="96" t="s">
        <v>1584</v>
      </c>
      <c r="C203" s="26" t="s">
        <v>29</v>
      </c>
      <c r="D203" s="69" t="s">
        <v>631</v>
      </c>
      <c r="E203" s="30" t="s">
        <v>23</v>
      </c>
      <c r="F203" s="30" t="s">
        <v>29</v>
      </c>
      <c r="G203" s="30" t="s">
        <v>79</v>
      </c>
      <c r="H203" s="30" t="s">
        <v>782</v>
      </c>
      <c r="I203" s="36">
        <v>44498</v>
      </c>
      <c r="J203" s="30">
        <v>13</v>
      </c>
      <c r="K203" s="30">
        <v>120</v>
      </c>
      <c r="L203" s="30">
        <v>120</v>
      </c>
      <c r="M203" s="21">
        <v>2440890</v>
      </c>
    </row>
    <row r="204" spans="1:13" x14ac:dyDescent="0.25">
      <c r="A204" s="26">
        <v>145</v>
      </c>
      <c r="B204" s="96" t="s">
        <v>1587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231</v>
      </c>
      <c r="H204" s="30" t="s">
        <v>583</v>
      </c>
      <c r="I204" s="36">
        <v>44498</v>
      </c>
      <c r="J204" s="30">
        <v>7</v>
      </c>
      <c r="K204" s="30">
        <v>72</v>
      </c>
      <c r="L204" s="30">
        <v>72</v>
      </c>
      <c r="M204" s="21">
        <v>2289834</v>
      </c>
    </row>
    <row r="205" spans="1:13" x14ac:dyDescent="0.25">
      <c r="A205" s="26">
        <v>146</v>
      </c>
      <c r="B205" s="96" t="s">
        <v>1588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24</v>
      </c>
      <c r="H205" s="30" t="s">
        <v>502</v>
      </c>
      <c r="I205" s="36">
        <v>44498</v>
      </c>
      <c r="J205" s="30">
        <v>5</v>
      </c>
      <c r="K205" s="30">
        <v>63</v>
      </c>
      <c r="L205" s="30">
        <v>63</v>
      </c>
      <c r="M205" s="21">
        <v>1875861</v>
      </c>
    </row>
    <row r="206" spans="1:13" x14ac:dyDescent="0.25">
      <c r="A206" s="26">
        <v>147</v>
      </c>
      <c r="B206" s="96" t="s">
        <v>1589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79</v>
      </c>
      <c r="H206" s="30" t="s">
        <v>705</v>
      </c>
      <c r="I206" s="36">
        <v>44498</v>
      </c>
      <c r="J206" s="30">
        <v>12</v>
      </c>
      <c r="K206" s="30">
        <v>222</v>
      </c>
      <c r="L206" s="30">
        <v>222</v>
      </c>
      <c r="M206" s="21">
        <v>4839084</v>
      </c>
    </row>
    <row r="207" spans="1:13" x14ac:dyDescent="0.25">
      <c r="A207" s="26">
        <v>148</v>
      </c>
      <c r="B207" s="96" t="s">
        <v>1590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112</v>
      </c>
      <c r="H207" s="30" t="s">
        <v>997</v>
      </c>
      <c r="I207" s="36">
        <v>44498</v>
      </c>
      <c r="J207" s="30">
        <v>5</v>
      </c>
      <c r="K207" s="30">
        <v>46</v>
      </c>
      <c r="L207" s="30">
        <v>46</v>
      </c>
      <c r="M207" s="21">
        <v>2364702</v>
      </c>
    </row>
    <row r="208" spans="1:13" x14ac:dyDescent="0.25">
      <c r="A208" s="26">
        <v>149</v>
      </c>
      <c r="B208" s="107" t="s">
        <v>1591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171</v>
      </c>
      <c r="H208" s="30" t="s">
        <v>735</v>
      </c>
      <c r="I208" s="36">
        <v>44498</v>
      </c>
      <c r="J208" s="30">
        <v>6</v>
      </c>
      <c r="K208" s="30">
        <v>104</v>
      </c>
      <c r="L208" s="30">
        <v>104</v>
      </c>
      <c r="M208" s="21">
        <v>1929738</v>
      </c>
    </row>
    <row r="209" spans="1:13" x14ac:dyDescent="0.25">
      <c r="A209" s="26">
        <v>150</v>
      </c>
      <c r="B209" s="218" t="s">
        <v>1594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45</v>
      </c>
      <c r="H209" s="30" t="s">
        <v>238</v>
      </c>
      <c r="I209" s="36">
        <v>44498</v>
      </c>
      <c r="J209" s="30">
        <v>1</v>
      </c>
      <c r="K209" s="30">
        <v>6</v>
      </c>
      <c r="L209" s="30">
        <v>13</v>
      </c>
      <c r="M209" s="21">
        <v>589061</v>
      </c>
    </row>
    <row r="210" spans="1:13" x14ac:dyDescent="0.25">
      <c r="A210" s="26">
        <v>151</v>
      </c>
      <c r="B210" s="218" t="s">
        <v>1595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263</v>
      </c>
      <c r="H210" s="30" t="s">
        <v>556</v>
      </c>
      <c r="I210" s="36">
        <v>44498</v>
      </c>
      <c r="J210" s="30">
        <v>5</v>
      </c>
      <c r="K210" s="30">
        <v>120</v>
      </c>
      <c r="L210" s="30">
        <v>120</v>
      </c>
      <c r="M210" s="21">
        <v>2026890</v>
      </c>
    </row>
    <row r="211" spans="1:13" x14ac:dyDescent="0.25">
      <c r="A211" s="26">
        <v>152</v>
      </c>
      <c r="B211" s="218" t="s">
        <v>1596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50</v>
      </c>
      <c r="H211" s="30" t="s">
        <v>58</v>
      </c>
      <c r="I211" s="36">
        <v>44498</v>
      </c>
      <c r="J211" s="30">
        <v>3</v>
      </c>
      <c r="K211" s="30">
        <v>7</v>
      </c>
      <c r="L211" s="30">
        <v>11</v>
      </c>
      <c r="M211" s="21">
        <v>444067</v>
      </c>
    </row>
    <row r="212" spans="1:13" x14ac:dyDescent="0.25">
      <c r="A212" s="26">
        <v>153</v>
      </c>
      <c r="B212" s="218" t="s">
        <v>1597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241</v>
      </c>
      <c r="H212" s="30" t="s">
        <v>102</v>
      </c>
      <c r="I212" s="36">
        <v>44498</v>
      </c>
      <c r="J212" s="30">
        <v>1</v>
      </c>
      <c r="K212" s="30">
        <v>29</v>
      </c>
      <c r="L212" s="30">
        <v>29</v>
      </c>
      <c r="M212" s="21">
        <v>1045013</v>
      </c>
    </row>
    <row r="213" spans="1:13" x14ac:dyDescent="0.25">
      <c r="A213" s="26">
        <v>154</v>
      </c>
      <c r="B213" s="30" t="s">
        <v>1598</v>
      </c>
      <c r="C213" s="26" t="s">
        <v>29</v>
      </c>
      <c r="D213" s="30" t="s">
        <v>631</v>
      </c>
      <c r="E213" s="30" t="s">
        <v>23</v>
      </c>
      <c r="F213" s="30" t="s">
        <v>29</v>
      </c>
      <c r="G213" s="30" t="s">
        <v>79</v>
      </c>
      <c r="H213" s="30" t="s">
        <v>486</v>
      </c>
      <c r="I213" s="140">
        <v>44499</v>
      </c>
      <c r="J213" s="30">
        <v>10</v>
      </c>
      <c r="K213" s="30">
        <v>120</v>
      </c>
      <c r="L213" s="30">
        <v>120</v>
      </c>
      <c r="M213" s="21">
        <v>2440890</v>
      </c>
    </row>
    <row r="214" spans="1:13" x14ac:dyDescent="0.25">
      <c r="A214" s="26">
        <v>155</v>
      </c>
      <c r="B214" s="30" t="s">
        <v>1601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171</v>
      </c>
      <c r="H214" s="30" t="s">
        <v>735</v>
      </c>
      <c r="I214" s="140">
        <v>44499</v>
      </c>
      <c r="J214" s="30">
        <v>1</v>
      </c>
      <c r="K214" s="30">
        <v>38</v>
      </c>
      <c r="L214" s="30">
        <v>38</v>
      </c>
      <c r="M214" s="21">
        <v>712236</v>
      </c>
    </row>
    <row r="215" spans="1:13" x14ac:dyDescent="0.25">
      <c r="A215" s="26">
        <v>156</v>
      </c>
      <c r="B215" s="30" t="s">
        <v>1602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72</v>
      </c>
      <c r="H215" s="30" t="s">
        <v>1098</v>
      </c>
      <c r="I215" s="140">
        <v>44499</v>
      </c>
      <c r="J215" s="30">
        <v>3</v>
      </c>
      <c r="K215" s="30">
        <v>54</v>
      </c>
      <c r="L215" s="30">
        <v>54</v>
      </c>
      <c r="M215" s="21">
        <v>1274688</v>
      </c>
    </row>
    <row r="216" spans="1:13" x14ac:dyDescent="0.25">
      <c r="A216" s="26">
        <v>157</v>
      </c>
      <c r="B216" s="30" t="s">
        <v>1603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140">
        <v>44499</v>
      </c>
      <c r="J216" s="30">
        <v>2</v>
      </c>
      <c r="K216" s="30">
        <v>24</v>
      </c>
      <c r="L216" s="30">
        <v>24</v>
      </c>
      <c r="M216" s="21">
        <v>955578</v>
      </c>
    </row>
    <row r="217" spans="1:13" x14ac:dyDescent="0.25">
      <c r="A217" s="26">
        <v>158</v>
      </c>
      <c r="B217" s="30" t="s">
        <v>1606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1197</v>
      </c>
      <c r="H217" s="30" t="s">
        <v>128</v>
      </c>
      <c r="I217" s="140">
        <v>44499</v>
      </c>
      <c r="J217" s="30">
        <v>2</v>
      </c>
      <c r="K217" s="30">
        <v>15</v>
      </c>
      <c r="L217" s="30">
        <v>15</v>
      </c>
      <c r="M217" s="21">
        <v>855555</v>
      </c>
    </row>
    <row r="218" spans="1:13" x14ac:dyDescent="0.25">
      <c r="A218" s="26">
        <v>159</v>
      </c>
      <c r="B218" s="30" t="s">
        <v>1607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24</v>
      </c>
      <c r="H218" s="30" t="s">
        <v>128</v>
      </c>
      <c r="I218" s="140">
        <v>44499</v>
      </c>
      <c r="J218" s="30">
        <v>12</v>
      </c>
      <c r="K218" s="30">
        <v>170</v>
      </c>
      <c r="L218" s="30">
        <v>200</v>
      </c>
      <c r="M218" s="21">
        <v>5930650</v>
      </c>
    </row>
    <row r="219" spans="1:13" x14ac:dyDescent="0.25">
      <c r="A219" s="26">
        <v>160</v>
      </c>
      <c r="B219" s="30" t="s">
        <v>1608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79</v>
      </c>
      <c r="H219" s="30" t="s">
        <v>725</v>
      </c>
      <c r="I219" s="140">
        <v>44499</v>
      </c>
      <c r="J219" s="30">
        <v>2</v>
      </c>
      <c r="K219" s="30">
        <v>62</v>
      </c>
      <c r="L219" s="30">
        <v>62</v>
      </c>
      <c r="M219" s="21">
        <v>1359564</v>
      </c>
    </row>
    <row r="220" spans="1:13" x14ac:dyDescent="0.25">
      <c r="A220" s="26">
        <v>161</v>
      </c>
      <c r="B220" s="30" t="s">
        <v>1609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112</v>
      </c>
      <c r="H220" s="30" t="s">
        <v>997</v>
      </c>
      <c r="I220" s="140">
        <v>44499</v>
      </c>
      <c r="J220" s="30">
        <v>1</v>
      </c>
      <c r="K220" s="30">
        <v>6</v>
      </c>
      <c r="L220" s="30">
        <v>10</v>
      </c>
      <c r="M220" s="21">
        <v>521720</v>
      </c>
    </row>
    <row r="221" spans="1:13" x14ac:dyDescent="0.25">
      <c r="A221" s="26">
        <v>162</v>
      </c>
      <c r="B221" s="30" t="s">
        <v>1610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281</v>
      </c>
      <c r="H221" s="30" t="s">
        <v>998</v>
      </c>
      <c r="I221" s="140">
        <v>44499</v>
      </c>
      <c r="J221" s="30">
        <v>1</v>
      </c>
      <c r="K221" s="30">
        <v>13</v>
      </c>
      <c r="L221" s="30">
        <v>13</v>
      </c>
      <c r="M221" s="21">
        <v>279661</v>
      </c>
    </row>
    <row r="222" spans="1:13" x14ac:dyDescent="0.25">
      <c r="A222" s="26">
        <v>163</v>
      </c>
      <c r="B222" s="30" t="s">
        <v>1612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231</v>
      </c>
      <c r="H222" s="30" t="s">
        <v>80</v>
      </c>
      <c r="I222" s="140">
        <v>44500</v>
      </c>
      <c r="J222" s="30">
        <v>2</v>
      </c>
      <c r="K222" s="30">
        <v>7</v>
      </c>
      <c r="L222" s="30">
        <v>10</v>
      </c>
      <c r="M222" s="21">
        <v>327720</v>
      </c>
    </row>
    <row r="223" spans="1:13" x14ac:dyDescent="0.25">
      <c r="A223" s="26">
        <v>164</v>
      </c>
      <c r="B223" s="30" t="s">
        <v>1613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50</v>
      </c>
      <c r="H223" s="30" t="s">
        <v>58</v>
      </c>
      <c r="I223" s="140">
        <v>44500</v>
      </c>
      <c r="J223" s="30">
        <v>1</v>
      </c>
      <c r="K223" s="30">
        <v>25</v>
      </c>
      <c r="L223" s="30">
        <v>25</v>
      </c>
      <c r="M223" s="21">
        <v>994925</v>
      </c>
    </row>
    <row r="224" spans="1:13" x14ac:dyDescent="0.25">
      <c r="A224" s="26">
        <v>165</v>
      </c>
      <c r="B224" s="30" t="s">
        <v>1617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24</v>
      </c>
      <c r="H224" s="30" t="s">
        <v>502</v>
      </c>
      <c r="I224" s="140">
        <v>44500</v>
      </c>
      <c r="J224" s="30">
        <v>8</v>
      </c>
      <c r="K224" s="30">
        <v>101</v>
      </c>
      <c r="L224" s="30">
        <v>101</v>
      </c>
      <c r="M224" s="21">
        <v>3000547</v>
      </c>
    </row>
    <row r="225" spans="1:13" x14ac:dyDescent="0.25">
      <c r="A225" s="302" t="s">
        <v>772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141">
        <f>SUM(M60:M224)</f>
        <v>244059735</v>
      </c>
    </row>
    <row r="227" spans="1:13" ht="27" x14ac:dyDescent="0.35">
      <c r="A227" s="301" t="s">
        <v>1702</v>
      </c>
      <c r="B227" s="301"/>
      <c r="C227" s="301"/>
      <c r="D227" s="301"/>
      <c r="E227" s="301"/>
      <c r="F227" s="301"/>
      <c r="G227" s="301"/>
      <c r="H227" s="301"/>
      <c r="I227" s="301"/>
      <c r="J227" s="301"/>
      <c r="K227" s="301"/>
      <c r="L227" s="301"/>
      <c r="M227" s="301"/>
    </row>
    <row r="228" spans="1:13" ht="28.5" x14ac:dyDescent="0.25">
      <c r="A228" s="136" t="s">
        <v>0</v>
      </c>
      <c r="B228" s="40" t="s">
        <v>1</v>
      </c>
      <c r="C228" s="40" t="s">
        <v>2</v>
      </c>
      <c r="D228" s="40" t="s">
        <v>3</v>
      </c>
      <c r="E228" s="40" t="s">
        <v>4</v>
      </c>
      <c r="F228" s="40" t="s">
        <v>5</v>
      </c>
      <c r="G228" s="40" t="s">
        <v>6</v>
      </c>
      <c r="H228" s="40" t="s">
        <v>7</v>
      </c>
      <c r="I228" s="137" t="s">
        <v>8</v>
      </c>
      <c r="J228" s="40" t="s">
        <v>9</v>
      </c>
      <c r="K228" s="40" t="s">
        <v>10</v>
      </c>
      <c r="L228" s="40" t="s">
        <v>11</v>
      </c>
      <c r="M228" s="40" t="s">
        <v>16</v>
      </c>
    </row>
    <row r="229" spans="1:13" x14ac:dyDescent="0.25">
      <c r="A229" s="26">
        <v>1</v>
      </c>
      <c r="B229" s="30" t="s">
        <v>1687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24</v>
      </c>
      <c r="H229" s="30" t="s">
        <v>138</v>
      </c>
      <c r="I229" s="140">
        <v>44502</v>
      </c>
      <c r="J229" s="30">
        <v>6</v>
      </c>
      <c r="K229" s="30">
        <v>63</v>
      </c>
      <c r="L229" s="30">
        <v>63</v>
      </c>
      <c r="M229" s="21">
        <v>1875861</v>
      </c>
    </row>
    <row r="230" spans="1:13" x14ac:dyDescent="0.25">
      <c r="A230" s="26">
        <v>2</v>
      </c>
      <c r="B230" s="30" t="s">
        <v>1688</v>
      </c>
      <c r="C230" s="26" t="s">
        <v>29</v>
      </c>
      <c r="D230" s="30" t="s">
        <v>631</v>
      </c>
      <c r="E230" s="30" t="s">
        <v>23</v>
      </c>
      <c r="F230" s="30" t="s">
        <v>29</v>
      </c>
      <c r="G230" s="30" t="s">
        <v>79</v>
      </c>
      <c r="H230" s="30" t="s">
        <v>725</v>
      </c>
      <c r="I230" s="36">
        <v>44502</v>
      </c>
      <c r="J230" s="30">
        <v>6</v>
      </c>
      <c r="K230" s="30">
        <v>38</v>
      </c>
      <c r="L230" s="30">
        <v>49</v>
      </c>
      <c r="M230" s="21">
        <v>1003353</v>
      </c>
    </row>
    <row r="231" spans="1:13" x14ac:dyDescent="0.25">
      <c r="A231" s="26">
        <v>3</v>
      </c>
      <c r="B231" s="30" t="s">
        <v>1689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281</v>
      </c>
      <c r="H231" s="30" t="s">
        <v>998</v>
      </c>
      <c r="I231" s="36">
        <v>44502</v>
      </c>
      <c r="J231" s="30">
        <v>5</v>
      </c>
      <c r="K231" s="30">
        <v>49</v>
      </c>
      <c r="L231" s="30">
        <v>49</v>
      </c>
      <c r="M231" s="21">
        <v>1022953</v>
      </c>
    </row>
    <row r="232" spans="1:13" x14ac:dyDescent="0.25">
      <c r="A232" s="26">
        <v>4</v>
      </c>
      <c r="B232" s="30" t="s">
        <v>1690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79</v>
      </c>
      <c r="H232" s="30" t="s">
        <v>705</v>
      </c>
      <c r="I232" s="36">
        <v>44502</v>
      </c>
      <c r="J232" s="30">
        <v>13</v>
      </c>
      <c r="K232" s="30">
        <v>209</v>
      </c>
      <c r="L232" s="30">
        <v>209</v>
      </c>
      <c r="M232" s="21">
        <v>4556373</v>
      </c>
    </row>
    <row r="233" spans="1:13" x14ac:dyDescent="0.25">
      <c r="A233" s="26">
        <v>5</v>
      </c>
      <c r="B233" s="30" t="s">
        <v>1691</v>
      </c>
      <c r="C233" s="26" t="s">
        <v>29</v>
      </c>
      <c r="D233" s="30" t="s">
        <v>1580</v>
      </c>
      <c r="E233" s="30" t="s">
        <v>23</v>
      </c>
      <c r="F233" s="30" t="s">
        <v>29</v>
      </c>
      <c r="G233" s="30" t="s">
        <v>24</v>
      </c>
      <c r="H233" s="30" t="s">
        <v>138</v>
      </c>
      <c r="I233" s="36">
        <v>44502</v>
      </c>
      <c r="J233" s="30">
        <v>1</v>
      </c>
      <c r="K233" s="30">
        <v>23</v>
      </c>
      <c r="L233" s="30">
        <v>23</v>
      </c>
      <c r="M233" s="21">
        <v>694626</v>
      </c>
    </row>
    <row r="234" spans="1:13" x14ac:dyDescent="0.25">
      <c r="A234" s="26">
        <v>6</v>
      </c>
      <c r="B234" s="30" t="s">
        <v>1693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50</v>
      </c>
      <c r="H234" s="30" t="s">
        <v>58</v>
      </c>
      <c r="I234" s="36">
        <v>44502</v>
      </c>
      <c r="J234" s="30">
        <v>6</v>
      </c>
      <c r="K234" s="30">
        <v>102</v>
      </c>
      <c r="L234" s="30">
        <v>102</v>
      </c>
      <c r="M234" s="21">
        <v>4024644</v>
      </c>
    </row>
    <row r="235" spans="1:13" x14ac:dyDescent="0.25">
      <c r="A235" s="26">
        <v>7</v>
      </c>
      <c r="B235" s="30" t="s">
        <v>1694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171</v>
      </c>
      <c r="H235" s="30" t="s">
        <v>735</v>
      </c>
      <c r="I235" s="36">
        <v>44502</v>
      </c>
      <c r="J235" s="30">
        <v>1</v>
      </c>
      <c r="K235" s="30">
        <v>3</v>
      </c>
      <c r="L235" s="30">
        <v>17</v>
      </c>
      <c r="M235" s="21">
        <v>324849</v>
      </c>
    </row>
    <row r="236" spans="1:13" x14ac:dyDescent="0.25">
      <c r="A236" s="26">
        <v>8</v>
      </c>
      <c r="B236" s="30" t="s">
        <v>1695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24</v>
      </c>
      <c r="H236" s="30" t="s">
        <v>58</v>
      </c>
      <c r="I236" s="36">
        <v>44502</v>
      </c>
      <c r="J236" s="30">
        <v>10</v>
      </c>
      <c r="K236" s="30">
        <v>176</v>
      </c>
      <c r="L236" s="30">
        <v>176</v>
      </c>
      <c r="M236" s="21">
        <v>5220322</v>
      </c>
    </row>
    <row r="237" spans="1:13" x14ac:dyDescent="0.25">
      <c r="A237" s="26">
        <v>9</v>
      </c>
      <c r="B237" s="30" t="s">
        <v>1696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184</v>
      </c>
      <c r="H237" s="30" t="s">
        <v>219</v>
      </c>
      <c r="I237" s="36">
        <v>44502</v>
      </c>
      <c r="J237" s="30">
        <v>12</v>
      </c>
      <c r="K237" s="30">
        <v>176</v>
      </c>
      <c r="L237" s="30">
        <v>176</v>
      </c>
      <c r="M237" s="21">
        <v>3645122</v>
      </c>
    </row>
    <row r="238" spans="1:13" x14ac:dyDescent="0.25">
      <c r="A238" s="26">
        <v>10</v>
      </c>
      <c r="B238" s="30" t="s">
        <v>1697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210</v>
      </c>
      <c r="H238" s="30" t="s">
        <v>516</v>
      </c>
      <c r="I238" s="36">
        <v>44502</v>
      </c>
      <c r="J238" s="30">
        <v>2</v>
      </c>
      <c r="K238" s="30">
        <v>14</v>
      </c>
      <c r="L238" s="30">
        <v>17</v>
      </c>
      <c r="M238" s="21">
        <v>259399</v>
      </c>
    </row>
    <row r="239" spans="1:13" x14ac:dyDescent="0.25">
      <c r="A239" s="26">
        <v>11</v>
      </c>
      <c r="B239" s="30" t="s">
        <v>1698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76</v>
      </c>
      <c r="H239" s="30" t="s">
        <v>1212</v>
      </c>
      <c r="I239" s="36">
        <v>44502</v>
      </c>
      <c r="J239" s="30">
        <v>2</v>
      </c>
      <c r="K239" s="30">
        <v>20</v>
      </c>
      <c r="L239" s="30">
        <v>20</v>
      </c>
      <c r="M239" s="21">
        <v>537190</v>
      </c>
    </row>
    <row r="240" spans="1:13" x14ac:dyDescent="0.25">
      <c r="A240" s="26">
        <v>12</v>
      </c>
      <c r="B240" s="30" t="s">
        <v>1710</v>
      </c>
      <c r="C240" s="26" t="s">
        <v>21</v>
      </c>
      <c r="D240" s="30" t="s">
        <v>631</v>
      </c>
      <c r="E240" s="30" t="s">
        <v>23</v>
      </c>
      <c r="F240" s="30" t="s">
        <v>21</v>
      </c>
      <c r="G240" s="30" t="s">
        <v>50</v>
      </c>
      <c r="H240" s="30" t="s">
        <v>25</v>
      </c>
      <c r="I240" s="36">
        <v>44503</v>
      </c>
      <c r="J240" s="30">
        <v>1</v>
      </c>
      <c r="K240" s="30">
        <v>38</v>
      </c>
      <c r="L240" s="30">
        <v>38</v>
      </c>
      <c r="M240" s="21">
        <v>1403166</v>
      </c>
    </row>
    <row r="241" spans="1:13" x14ac:dyDescent="0.25">
      <c r="A241" s="26">
        <v>13</v>
      </c>
      <c r="B241" s="30" t="s">
        <v>1713</v>
      </c>
      <c r="C241" s="26" t="s">
        <v>29</v>
      </c>
      <c r="D241" s="30" t="s">
        <v>815</v>
      </c>
      <c r="E241" s="30" t="s">
        <v>23</v>
      </c>
      <c r="F241" s="30" t="s">
        <v>29</v>
      </c>
      <c r="G241" s="30" t="s">
        <v>24</v>
      </c>
      <c r="H241" s="30" t="s">
        <v>138</v>
      </c>
      <c r="I241" s="140">
        <v>44503</v>
      </c>
      <c r="J241" s="30">
        <v>3</v>
      </c>
      <c r="K241" s="30">
        <v>42</v>
      </c>
      <c r="L241" s="30">
        <v>42</v>
      </c>
      <c r="M241" s="21">
        <v>1254324</v>
      </c>
    </row>
    <row r="242" spans="1:13" x14ac:dyDescent="0.25">
      <c r="A242" s="26">
        <v>14</v>
      </c>
      <c r="B242" s="30" t="s">
        <v>1714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184</v>
      </c>
      <c r="H242" s="30" t="s">
        <v>256</v>
      </c>
      <c r="I242" s="140">
        <v>44503</v>
      </c>
      <c r="J242" s="30">
        <v>12</v>
      </c>
      <c r="K242" s="30">
        <v>162</v>
      </c>
      <c r="L242" s="30">
        <v>162</v>
      </c>
      <c r="M242" s="21">
        <v>3356064</v>
      </c>
    </row>
    <row r="243" spans="1:13" x14ac:dyDescent="0.25">
      <c r="A243" s="26">
        <v>15</v>
      </c>
      <c r="B243" s="30" t="s">
        <v>1715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50</v>
      </c>
      <c r="H243" s="30" t="s">
        <v>58</v>
      </c>
      <c r="I243" s="140">
        <v>44503</v>
      </c>
      <c r="J243" s="30">
        <v>3</v>
      </c>
      <c r="K243" s="30">
        <v>38</v>
      </c>
      <c r="L243" s="30">
        <v>42</v>
      </c>
      <c r="M243" s="21">
        <v>1663824</v>
      </c>
    </row>
    <row r="244" spans="1:13" x14ac:dyDescent="0.25">
      <c r="A244" s="26">
        <v>16</v>
      </c>
      <c r="B244" s="30" t="s">
        <v>1718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263</v>
      </c>
      <c r="H244" s="30" t="s">
        <v>264</v>
      </c>
      <c r="I244" s="140">
        <v>44503</v>
      </c>
      <c r="J244" s="30">
        <v>2</v>
      </c>
      <c r="K244" s="30">
        <v>12</v>
      </c>
      <c r="L244" s="30">
        <v>14</v>
      </c>
      <c r="M244" s="21">
        <v>246408</v>
      </c>
    </row>
    <row r="245" spans="1:13" x14ac:dyDescent="0.25">
      <c r="A245" s="26">
        <v>17</v>
      </c>
      <c r="B245" s="30" t="s">
        <v>1719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76</v>
      </c>
      <c r="H245" s="30" t="s">
        <v>1122</v>
      </c>
      <c r="I245" s="140">
        <v>44503</v>
      </c>
      <c r="J245" s="30">
        <v>1</v>
      </c>
      <c r="K245" s="30">
        <v>17</v>
      </c>
      <c r="L245" s="30">
        <v>17</v>
      </c>
      <c r="M245" s="21">
        <v>458299</v>
      </c>
    </row>
    <row r="246" spans="1:13" x14ac:dyDescent="0.25">
      <c r="A246" s="26">
        <v>18</v>
      </c>
      <c r="B246" s="30" t="s">
        <v>1721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713</v>
      </c>
      <c r="H246" s="30" t="s">
        <v>1445</v>
      </c>
      <c r="I246" s="140">
        <v>44503</v>
      </c>
      <c r="J246" s="30">
        <v>5</v>
      </c>
      <c r="K246" s="30">
        <v>25</v>
      </c>
      <c r="L246" s="30">
        <v>79</v>
      </c>
      <c r="M246" s="21">
        <v>1642363</v>
      </c>
    </row>
    <row r="247" spans="1:13" x14ac:dyDescent="0.25">
      <c r="A247" s="26">
        <v>19</v>
      </c>
      <c r="B247" s="30" t="s">
        <v>1722</v>
      </c>
      <c r="C247" s="26" t="s">
        <v>29</v>
      </c>
      <c r="D247" s="30" t="s">
        <v>631</v>
      </c>
      <c r="E247" s="30" t="s">
        <v>23</v>
      </c>
      <c r="F247" s="30" t="s">
        <v>29</v>
      </c>
      <c r="G247" s="30" t="s">
        <v>79</v>
      </c>
      <c r="H247" s="30" t="s">
        <v>486</v>
      </c>
      <c r="I247" s="140">
        <v>44503</v>
      </c>
      <c r="J247" s="30">
        <v>13</v>
      </c>
      <c r="K247" s="30">
        <v>209</v>
      </c>
      <c r="L247" s="30">
        <v>209</v>
      </c>
      <c r="M247" s="21">
        <v>4242873</v>
      </c>
    </row>
    <row r="248" spans="1:13" x14ac:dyDescent="0.25">
      <c r="A248" s="26">
        <v>20</v>
      </c>
      <c r="B248" s="30" t="s">
        <v>1723</v>
      </c>
      <c r="C248" s="26" t="s">
        <v>29</v>
      </c>
      <c r="D248" s="30" t="s">
        <v>631</v>
      </c>
      <c r="E248" s="30" t="s">
        <v>23</v>
      </c>
      <c r="F248" s="30" t="s">
        <v>29</v>
      </c>
      <c r="G248" s="30" t="s">
        <v>241</v>
      </c>
      <c r="H248" s="30" t="s">
        <v>242</v>
      </c>
      <c r="I248" s="140">
        <v>44503</v>
      </c>
      <c r="J248" s="30">
        <v>1</v>
      </c>
      <c r="K248" s="30">
        <v>6</v>
      </c>
      <c r="L248" s="30">
        <v>20</v>
      </c>
      <c r="M248" s="21">
        <v>694490</v>
      </c>
    </row>
    <row r="249" spans="1:13" x14ac:dyDescent="0.25">
      <c r="A249" s="26">
        <v>21</v>
      </c>
      <c r="B249" s="30" t="s">
        <v>1724</v>
      </c>
      <c r="C249" s="26" t="s">
        <v>29</v>
      </c>
      <c r="D249" s="30" t="s">
        <v>631</v>
      </c>
      <c r="E249" s="30" t="s">
        <v>23</v>
      </c>
      <c r="F249" s="30" t="s">
        <v>29</v>
      </c>
      <c r="G249" s="30" t="s">
        <v>64</v>
      </c>
      <c r="H249" s="30" t="s">
        <v>1731</v>
      </c>
      <c r="I249" s="140">
        <v>44503</v>
      </c>
      <c r="J249" s="30">
        <v>3</v>
      </c>
      <c r="K249" s="30">
        <v>45</v>
      </c>
      <c r="L249" s="30">
        <v>60</v>
      </c>
      <c r="M249" s="21">
        <v>1186470</v>
      </c>
    </row>
    <row r="250" spans="1:13" x14ac:dyDescent="0.25">
      <c r="A250" s="26">
        <v>22</v>
      </c>
      <c r="B250" s="30" t="s">
        <v>1726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109</v>
      </c>
      <c r="H250" s="30" t="s">
        <v>1373</v>
      </c>
      <c r="I250" s="140">
        <v>44503</v>
      </c>
      <c r="J250" s="30">
        <v>1</v>
      </c>
      <c r="K250" s="30">
        <v>3</v>
      </c>
      <c r="L250" s="30">
        <v>10</v>
      </c>
      <c r="M250" s="21">
        <v>475120</v>
      </c>
    </row>
    <row r="251" spans="1:13" x14ac:dyDescent="0.25">
      <c r="A251" s="26">
        <v>23</v>
      </c>
      <c r="B251" s="30" t="s">
        <v>1727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281</v>
      </c>
      <c r="H251" s="30" t="s">
        <v>998</v>
      </c>
      <c r="I251" s="140">
        <v>44503</v>
      </c>
      <c r="J251" s="30">
        <v>6</v>
      </c>
      <c r="K251" s="30">
        <v>49</v>
      </c>
      <c r="L251" s="30">
        <v>49</v>
      </c>
      <c r="M251" s="21">
        <v>1022953</v>
      </c>
    </row>
    <row r="252" spans="1:13" x14ac:dyDescent="0.25">
      <c r="A252" s="26">
        <v>24</v>
      </c>
      <c r="B252" s="30" t="s">
        <v>1728</v>
      </c>
      <c r="C252" s="26" t="s">
        <v>29</v>
      </c>
      <c r="D252" s="30" t="s">
        <v>631</v>
      </c>
      <c r="E252" s="30" t="s">
        <v>23</v>
      </c>
      <c r="F252" s="30" t="s">
        <v>29</v>
      </c>
      <c r="G252" s="30" t="s">
        <v>231</v>
      </c>
      <c r="H252" s="30" t="s">
        <v>583</v>
      </c>
      <c r="I252" s="140">
        <v>44503</v>
      </c>
      <c r="J252" s="30">
        <v>6</v>
      </c>
      <c r="K252" s="30">
        <v>82</v>
      </c>
      <c r="L252" s="30">
        <v>82</v>
      </c>
      <c r="M252" s="21">
        <v>2483304</v>
      </c>
    </row>
    <row r="253" spans="1:13" x14ac:dyDescent="0.25">
      <c r="A253" s="26">
        <v>25</v>
      </c>
      <c r="B253" s="30" t="s">
        <v>1729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104</v>
      </c>
      <c r="H253" s="30" t="s">
        <v>105</v>
      </c>
      <c r="I253" s="140">
        <v>44503</v>
      </c>
      <c r="J253" s="30">
        <v>1</v>
      </c>
      <c r="K253" s="30">
        <v>3</v>
      </c>
      <c r="L253" s="30">
        <v>10</v>
      </c>
      <c r="M253" s="21">
        <v>450370</v>
      </c>
    </row>
    <row r="254" spans="1:13" x14ac:dyDescent="0.25">
      <c r="A254" s="26">
        <v>26</v>
      </c>
      <c r="B254" s="30" t="s">
        <v>1732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24</v>
      </c>
      <c r="H254" s="30" t="s">
        <v>1751</v>
      </c>
      <c r="I254" s="140">
        <v>44504</v>
      </c>
      <c r="J254" s="30">
        <v>6</v>
      </c>
      <c r="K254" s="30">
        <v>48</v>
      </c>
      <c r="L254" s="30">
        <v>48</v>
      </c>
      <c r="M254" s="21">
        <v>1431906</v>
      </c>
    </row>
    <row r="255" spans="1:13" x14ac:dyDescent="0.25">
      <c r="A255" s="26">
        <v>27</v>
      </c>
      <c r="B255" s="30" t="s">
        <v>1736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184</v>
      </c>
      <c r="H255" s="30" t="s">
        <v>724</v>
      </c>
      <c r="I255" s="140">
        <v>44504</v>
      </c>
      <c r="J255" s="30">
        <v>10</v>
      </c>
      <c r="K255" s="30">
        <v>202</v>
      </c>
      <c r="L255" s="30">
        <v>202</v>
      </c>
      <c r="M255" s="21">
        <v>4181944</v>
      </c>
    </row>
    <row r="256" spans="1:13" x14ac:dyDescent="0.25">
      <c r="A256" s="26">
        <v>28</v>
      </c>
      <c r="B256" s="30" t="s">
        <v>1738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184</v>
      </c>
      <c r="H256" s="30" t="s">
        <v>724</v>
      </c>
      <c r="I256" s="140">
        <v>44504</v>
      </c>
      <c r="J256" s="30">
        <v>7</v>
      </c>
      <c r="K256" s="30">
        <v>54</v>
      </c>
      <c r="L256" s="30">
        <v>54</v>
      </c>
      <c r="M256" s="21">
        <v>1126188</v>
      </c>
    </row>
    <row r="257" spans="1:13" x14ac:dyDescent="0.25">
      <c r="A257" s="26">
        <v>29</v>
      </c>
      <c r="B257" s="30" t="s">
        <v>1742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1197</v>
      </c>
      <c r="H257" s="30" t="s">
        <v>1753</v>
      </c>
      <c r="I257" s="140">
        <v>44504</v>
      </c>
      <c r="J257" s="30">
        <v>2</v>
      </c>
      <c r="K257" s="30">
        <v>22</v>
      </c>
      <c r="L257" s="30">
        <v>22</v>
      </c>
      <c r="M257" s="21">
        <v>1249564</v>
      </c>
    </row>
    <row r="258" spans="1:13" x14ac:dyDescent="0.25">
      <c r="A258" s="26">
        <v>30</v>
      </c>
      <c r="B258" s="30" t="s">
        <v>1745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171</v>
      </c>
      <c r="H258" s="30" t="s">
        <v>1446</v>
      </c>
      <c r="I258" s="140">
        <v>44504</v>
      </c>
      <c r="J258" s="30">
        <v>3</v>
      </c>
      <c r="K258" s="30">
        <v>23</v>
      </c>
      <c r="L258" s="30">
        <v>23</v>
      </c>
      <c r="M258" s="21">
        <v>435531</v>
      </c>
    </row>
    <row r="259" spans="1:13" x14ac:dyDescent="0.25">
      <c r="A259" s="26">
        <v>31</v>
      </c>
      <c r="B259" s="30" t="s">
        <v>1747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210</v>
      </c>
      <c r="H259" s="30" t="s">
        <v>1002</v>
      </c>
      <c r="I259" s="140">
        <v>44504</v>
      </c>
      <c r="J259" s="30">
        <v>2</v>
      </c>
      <c r="K259" s="30">
        <v>10</v>
      </c>
      <c r="L259" s="30">
        <v>10</v>
      </c>
      <c r="M259" s="21">
        <v>157220</v>
      </c>
    </row>
    <row r="260" spans="1:13" x14ac:dyDescent="0.25">
      <c r="A260" s="26">
        <v>32</v>
      </c>
      <c r="B260" s="30" t="s">
        <v>1749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24</v>
      </c>
      <c r="H260" s="30" t="s">
        <v>138</v>
      </c>
      <c r="I260" s="140">
        <v>44504</v>
      </c>
      <c r="J260" s="30">
        <v>5</v>
      </c>
      <c r="K260" s="30">
        <v>49</v>
      </c>
      <c r="L260" s="30">
        <v>70</v>
      </c>
      <c r="M260" s="21">
        <v>2083040</v>
      </c>
    </row>
    <row r="261" spans="1:13" x14ac:dyDescent="0.25">
      <c r="A261" s="26">
        <v>33</v>
      </c>
      <c r="B261" s="30" t="s">
        <v>1757</v>
      </c>
      <c r="C261" s="26" t="s">
        <v>29</v>
      </c>
      <c r="D261" s="30" t="s">
        <v>815</v>
      </c>
      <c r="E261" s="30" t="s">
        <v>23</v>
      </c>
      <c r="F261" s="30" t="s">
        <v>29</v>
      </c>
      <c r="G261" s="30" t="s">
        <v>50</v>
      </c>
      <c r="H261" s="30" t="s">
        <v>58</v>
      </c>
      <c r="I261" s="140">
        <v>44505</v>
      </c>
      <c r="J261" s="30">
        <v>2</v>
      </c>
      <c r="K261" s="30">
        <v>29</v>
      </c>
      <c r="L261" s="30">
        <v>29</v>
      </c>
      <c r="M261" s="21">
        <v>1152313</v>
      </c>
    </row>
    <row r="262" spans="1:13" x14ac:dyDescent="0.25">
      <c r="A262" s="26">
        <v>34</v>
      </c>
      <c r="B262" s="30" t="s">
        <v>1758</v>
      </c>
      <c r="C262" s="26" t="s">
        <v>29</v>
      </c>
      <c r="D262" s="30" t="s">
        <v>815</v>
      </c>
      <c r="E262" s="30" t="s">
        <v>23</v>
      </c>
      <c r="F262" s="30" t="s">
        <v>29</v>
      </c>
      <c r="G262" s="30" t="s">
        <v>50</v>
      </c>
      <c r="H262" s="30" t="s">
        <v>58</v>
      </c>
      <c r="I262" s="140">
        <v>44505</v>
      </c>
      <c r="J262" s="30">
        <v>3</v>
      </c>
      <c r="K262" s="30">
        <v>31</v>
      </c>
      <c r="L262" s="30">
        <v>31</v>
      </c>
      <c r="M262" s="21">
        <v>1231007</v>
      </c>
    </row>
    <row r="263" spans="1:13" x14ac:dyDescent="0.25">
      <c r="A263" s="26">
        <v>35</v>
      </c>
      <c r="B263" s="30" t="s">
        <v>1759</v>
      </c>
      <c r="C263" s="26" t="s">
        <v>29</v>
      </c>
      <c r="D263" s="30" t="s">
        <v>815</v>
      </c>
      <c r="E263" s="30" t="s">
        <v>23</v>
      </c>
      <c r="F263" s="30" t="s">
        <v>29</v>
      </c>
      <c r="G263" s="30" t="s">
        <v>60</v>
      </c>
      <c r="H263" s="30" t="s">
        <v>61</v>
      </c>
      <c r="I263" s="140">
        <v>44505</v>
      </c>
      <c r="J263" s="30">
        <v>3</v>
      </c>
      <c r="K263" s="30">
        <v>55</v>
      </c>
      <c r="L263" s="30">
        <v>55</v>
      </c>
      <c r="M263" s="21">
        <v>1177085</v>
      </c>
    </row>
    <row r="264" spans="1:13" x14ac:dyDescent="0.25">
      <c r="A264" s="26">
        <v>36</v>
      </c>
      <c r="B264" s="30" t="s">
        <v>1760</v>
      </c>
      <c r="C264" s="26" t="s">
        <v>29</v>
      </c>
      <c r="D264" s="30" t="s">
        <v>815</v>
      </c>
      <c r="E264" s="30" t="s">
        <v>23</v>
      </c>
      <c r="F264" s="30" t="s">
        <v>29</v>
      </c>
      <c r="G264" s="30" t="s">
        <v>713</v>
      </c>
      <c r="H264" s="30" t="s">
        <v>1445</v>
      </c>
      <c r="I264" s="140">
        <v>44505</v>
      </c>
      <c r="J264" s="30">
        <v>1</v>
      </c>
      <c r="K264" s="30">
        <v>30</v>
      </c>
      <c r="L264" s="30">
        <v>30</v>
      </c>
      <c r="M264" s="21">
        <v>630660</v>
      </c>
    </row>
    <row r="265" spans="1:13" x14ac:dyDescent="0.25">
      <c r="A265" s="26">
        <v>37</v>
      </c>
      <c r="B265" s="30" t="s">
        <v>1761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76</v>
      </c>
      <c r="H265" s="30" t="s">
        <v>1122</v>
      </c>
      <c r="I265" s="140">
        <v>44505</v>
      </c>
      <c r="J265" s="30">
        <v>3</v>
      </c>
      <c r="K265" s="30">
        <v>30</v>
      </c>
      <c r="L265" s="30">
        <v>34</v>
      </c>
      <c r="M265" s="21">
        <v>905348</v>
      </c>
    </row>
    <row r="266" spans="1:13" x14ac:dyDescent="0.25">
      <c r="A266" s="26">
        <v>38</v>
      </c>
      <c r="B266" s="30" t="s">
        <v>1762</v>
      </c>
      <c r="C266" s="26" t="s">
        <v>29</v>
      </c>
      <c r="D266" s="30" t="s">
        <v>631</v>
      </c>
      <c r="E266" s="30" t="s">
        <v>23</v>
      </c>
      <c r="F266" s="30" t="s">
        <v>29</v>
      </c>
      <c r="G266" s="30" t="s">
        <v>79</v>
      </c>
      <c r="H266" s="30" t="s">
        <v>486</v>
      </c>
      <c r="I266" s="140">
        <v>44505</v>
      </c>
      <c r="J266" s="30">
        <v>4</v>
      </c>
      <c r="K266" s="30">
        <v>51</v>
      </c>
      <c r="L266" s="30">
        <v>51</v>
      </c>
      <c r="M266" s="21">
        <v>1043847</v>
      </c>
    </row>
    <row r="267" spans="1:13" x14ac:dyDescent="0.25">
      <c r="A267" s="26">
        <v>39</v>
      </c>
      <c r="B267" s="30" t="s">
        <v>1764</v>
      </c>
      <c r="C267" s="26" t="s">
        <v>29</v>
      </c>
      <c r="D267" s="30" t="s">
        <v>815</v>
      </c>
      <c r="E267" s="30" t="s">
        <v>23</v>
      </c>
      <c r="F267" s="30" t="s">
        <v>29</v>
      </c>
      <c r="G267" s="30" t="s">
        <v>24</v>
      </c>
      <c r="H267" s="30" t="s">
        <v>128</v>
      </c>
      <c r="I267" s="140">
        <v>44505</v>
      </c>
      <c r="J267" s="30">
        <v>5</v>
      </c>
      <c r="K267" s="30">
        <v>25</v>
      </c>
      <c r="L267" s="30">
        <v>28</v>
      </c>
      <c r="M267" s="21">
        <v>839966</v>
      </c>
    </row>
    <row r="268" spans="1:13" x14ac:dyDescent="0.25">
      <c r="A268" s="26">
        <v>40</v>
      </c>
      <c r="B268" s="30" t="s">
        <v>1766</v>
      </c>
      <c r="C268" s="26" t="s">
        <v>29</v>
      </c>
      <c r="D268" s="30" t="s">
        <v>815</v>
      </c>
      <c r="E268" s="30" t="s">
        <v>23</v>
      </c>
      <c r="F268" s="30" t="s">
        <v>29</v>
      </c>
      <c r="G268" s="30" t="s">
        <v>69</v>
      </c>
      <c r="H268" s="30" t="s">
        <v>488</v>
      </c>
      <c r="I268" s="140">
        <v>44505</v>
      </c>
      <c r="J268" s="30">
        <v>7</v>
      </c>
      <c r="K268" s="30">
        <v>80</v>
      </c>
      <c r="L268" s="30">
        <v>112</v>
      </c>
      <c r="M268" s="21">
        <v>1954114</v>
      </c>
    </row>
    <row r="269" spans="1:13" x14ac:dyDescent="0.25">
      <c r="A269" s="26">
        <v>41</v>
      </c>
      <c r="B269" s="30" t="s">
        <v>1767</v>
      </c>
      <c r="C269" s="26" t="s">
        <v>29</v>
      </c>
      <c r="D269" s="30" t="s">
        <v>631</v>
      </c>
      <c r="E269" s="30" t="s">
        <v>23</v>
      </c>
      <c r="F269" s="30" t="s">
        <v>29</v>
      </c>
      <c r="G269" s="30" t="s">
        <v>241</v>
      </c>
      <c r="H269" s="30" t="s">
        <v>1548</v>
      </c>
      <c r="I269" s="140">
        <v>44505</v>
      </c>
      <c r="J269" s="30">
        <v>2</v>
      </c>
      <c r="K269" s="30">
        <v>31</v>
      </c>
      <c r="L269" s="30">
        <v>31</v>
      </c>
      <c r="M269" s="21">
        <v>1070272</v>
      </c>
    </row>
    <row r="270" spans="1:13" x14ac:dyDescent="0.25">
      <c r="A270" s="26">
        <v>42</v>
      </c>
      <c r="B270" s="30" t="s">
        <v>1768</v>
      </c>
      <c r="C270" s="26" t="s">
        <v>29</v>
      </c>
      <c r="D270" s="30" t="s">
        <v>815</v>
      </c>
      <c r="E270" s="30" t="s">
        <v>23</v>
      </c>
      <c r="F270" s="30" t="s">
        <v>29</v>
      </c>
      <c r="G270" s="30" t="s">
        <v>112</v>
      </c>
      <c r="H270" s="30" t="s">
        <v>113</v>
      </c>
      <c r="I270" s="140">
        <v>44505</v>
      </c>
      <c r="J270" s="30">
        <v>1</v>
      </c>
      <c r="K270" s="30">
        <v>30</v>
      </c>
      <c r="L270" s="30">
        <v>30</v>
      </c>
      <c r="M270" s="21">
        <v>1543110</v>
      </c>
    </row>
    <row r="271" spans="1:13" x14ac:dyDescent="0.25">
      <c r="A271" s="26">
        <v>43</v>
      </c>
      <c r="B271" s="30" t="s">
        <v>1769</v>
      </c>
      <c r="C271" s="26" t="s">
        <v>29</v>
      </c>
      <c r="D271" s="30" t="s">
        <v>631</v>
      </c>
      <c r="E271" s="30" t="s">
        <v>23</v>
      </c>
      <c r="F271" s="30" t="s">
        <v>29</v>
      </c>
      <c r="G271" s="30" t="s">
        <v>54</v>
      </c>
      <c r="H271" s="30" t="s">
        <v>1548</v>
      </c>
      <c r="I271" s="140">
        <v>44505</v>
      </c>
      <c r="J271" s="30">
        <v>1</v>
      </c>
      <c r="K271" s="30">
        <v>23</v>
      </c>
      <c r="L271" s="30">
        <v>23</v>
      </c>
      <c r="M271" s="21">
        <v>1577481</v>
      </c>
    </row>
    <row r="272" spans="1:13" x14ac:dyDescent="0.25">
      <c r="A272" s="26">
        <v>44</v>
      </c>
      <c r="B272" s="30" t="s">
        <v>1770</v>
      </c>
      <c r="C272" s="26" t="s">
        <v>29</v>
      </c>
      <c r="D272" s="30" t="s">
        <v>631</v>
      </c>
      <c r="E272" s="30" t="s">
        <v>23</v>
      </c>
      <c r="F272" s="30" t="s">
        <v>29</v>
      </c>
      <c r="G272" s="30" t="s">
        <v>101</v>
      </c>
      <c r="H272" s="30" t="s">
        <v>999</v>
      </c>
      <c r="I272" s="140">
        <v>44505</v>
      </c>
      <c r="J272" s="30">
        <v>1</v>
      </c>
      <c r="K272" s="30">
        <v>25</v>
      </c>
      <c r="L272" s="30">
        <v>25</v>
      </c>
      <c r="M272" s="21">
        <v>1099050</v>
      </c>
    </row>
    <row r="273" spans="1:13" x14ac:dyDescent="0.25">
      <c r="A273" s="26">
        <v>45</v>
      </c>
      <c r="B273" s="30" t="s">
        <v>1771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231</v>
      </c>
      <c r="H273" s="30" t="s">
        <v>583</v>
      </c>
      <c r="I273" s="140">
        <v>44505</v>
      </c>
      <c r="J273" s="30">
        <v>6</v>
      </c>
      <c r="K273" s="30">
        <v>86</v>
      </c>
      <c r="L273" s="30">
        <v>86</v>
      </c>
      <c r="M273" s="21">
        <v>2732892</v>
      </c>
    </row>
    <row r="274" spans="1:13" x14ac:dyDescent="0.25">
      <c r="A274" s="26">
        <v>46</v>
      </c>
      <c r="B274" s="30" t="s">
        <v>1772</v>
      </c>
      <c r="C274" s="26" t="s">
        <v>29</v>
      </c>
      <c r="D274" s="30" t="s">
        <v>631</v>
      </c>
      <c r="E274" s="30" t="s">
        <v>23</v>
      </c>
      <c r="F274" s="30" t="s">
        <v>29</v>
      </c>
      <c r="G274" s="30" t="s">
        <v>69</v>
      </c>
      <c r="H274" s="30" t="s">
        <v>70</v>
      </c>
      <c r="I274" s="140">
        <v>44505</v>
      </c>
      <c r="J274" s="30">
        <v>1</v>
      </c>
      <c r="K274" s="30">
        <v>27</v>
      </c>
      <c r="L274" s="30">
        <v>27</v>
      </c>
      <c r="M274" s="21">
        <v>439119</v>
      </c>
    </row>
    <row r="275" spans="1:13" x14ac:dyDescent="0.25">
      <c r="A275" s="26">
        <v>47</v>
      </c>
      <c r="B275" s="30" t="s">
        <v>1774</v>
      </c>
      <c r="C275" s="26" t="s">
        <v>29</v>
      </c>
      <c r="D275" s="30" t="s">
        <v>815</v>
      </c>
      <c r="E275" s="30" t="s">
        <v>23</v>
      </c>
      <c r="F275" s="30" t="s">
        <v>29</v>
      </c>
      <c r="G275" s="30" t="s">
        <v>713</v>
      </c>
      <c r="H275" s="30" t="s">
        <v>714</v>
      </c>
      <c r="I275" s="140">
        <v>44505</v>
      </c>
      <c r="J275" s="30">
        <v>6</v>
      </c>
      <c r="K275" s="30">
        <v>82</v>
      </c>
      <c r="L275" s="30">
        <v>82</v>
      </c>
      <c r="M275" s="21">
        <v>1704304</v>
      </c>
    </row>
    <row r="276" spans="1:13" x14ac:dyDescent="0.25">
      <c r="A276" s="26">
        <v>48</v>
      </c>
      <c r="B276" s="30" t="s">
        <v>1775</v>
      </c>
      <c r="C276" s="26" t="s">
        <v>29</v>
      </c>
      <c r="D276" s="30" t="s">
        <v>815</v>
      </c>
      <c r="E276" s="30" t="s">
        <v>23</v>
      </c>
      <c r="F276" s="30" t="s">
        <v>29</v>
      </c>
      <c r="G276" s="30" t="s">
        <v>69</v>
      </c>
      <c r="H276" s="30" t="s">
        <v>70</v>
      </c>
      <c r="I276" s="140">
        <v>44505</v>
      </c>
      <c r="J276" s="30">
        <v>2</v>
      </c>
      <c r="K276" s="30">
        <v>10</v>
      </c>
      <c r="L276" s="30">
        <v>12</v>
      </c>
      <c r="M276" s="21">
        <v>219414</v>
      </c>
    </row>
    <row r="277" spans="1:13" x14ac:dyDescent="0.25">
      <c r="A277" s="26">
        <v>49</v>
      </c>
      <c r="B277" s="30" t="s">
        <v>1776</v>
      </c>
      <c r="C277" s="26" t="s">
        <v>29</v>
      </c>
      <c r="D277" s="30" t="s">
        <v>631</v>
      </c>
      <c r="E277" s="30" t="s">
        <v>23</v>
      </c>
      <c r="F277" s="30" t="s">
        <v>29</v>
      </c>
      <c r="G277" s="30" t="s">
        <v>104</v>
      </c>
      <c r="H277" s="30" t="s">
        <v>105</v>
      </c>
      <c r="I277" s="140">
        <v>44506</v>
      </c>
      <c r="J277" s="30">
        <v>2</v>
      </c>
      <c r="K277" s="30">
        <v>53</v>
      </c>
      <c r="L277" s="30">
        <v>53</v>
      </c>
      <c r="M277" s="21">
        <v>2259086</v>
      </c>
    </row>
    <row r="278" spans="1:13" x14ac:dyDescent="0.25">
      <c r="A278" s="26">
        <v>50</v>
      </c>
      <c r="B278" s="30" t="s">
        <v>1777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713</v>
      </c>
      <c r="H278" s="30" t="s">
        <v>1445</v>
      </c>
      <c r="I278" s="140">
        <v>44506</v>
      </c>
      <c r="J278" s="30">
        <v>9</v>
      </c>
      <c r="K278" s="30">
        <v>109</v>
      </c>
      <c r="L278" s="30">
        <v>140</v>
      </c>
      <c r="M278" s="21">
        <v>2901830</v>
      </c>
    </row>
    <row r="279" spans="1:13" x14ac:dyDescent="0.25">
      <c r="A279" s="26">
        <v>51</v>
      </c>
      <c r="B279" s="30" t="s">
        <v>1778</v>
      </c>
      <c r="C279" s="26" t="s">
        <v>29</v>
      </c>
      <c r="D279" s="30" t="s">
        <v>815</v>
      </c>
      <c r="E279" s="30" t="s">
        <v>23</v>
      </c>
      <c r="F279" s="30" t="s">
        <v>29</v>
      </c>
      <c r="G279" s="30" t="s">
        <v>69</v>
      </c>
      <c r="H279" s="30" t="s">
        <v>488</v>
      </c>
      <c r="I279" s="140">
        <v>44506</v>
      </c>
      <c r="J279" s="30">
        <v>3</v>
      </c>
      <c r="K279" s="30">
        <v>10</v>
      </c>
      <c r="L279" s="30">
        <v>80</v>
      </c>
      <c r="M279" s="21">
        <v>1399010</v>
      </c>
    </row>
    <row r="280" spans="1:13" x14ac:dyDescent="0.25">
      <c r="A280" s="26">
        <v>52</v>
      </c>
      <c r="B280" s="30" t="s">
        <v>1779</v>
      </c>
      <c r="C280" s="26" t="s">
        <v>29</v>
      </c>
      <c r="D280" s="30" t="s">
        <v>631</v>
      </c>
      <c r="E280" s="30" t="s">
        <v>23</v>
      </c>
      <c r="F280" s="30" t="s">
        <v>29</v>
      </c>
      <c r="G280" s="30" t="s">
        <v>153</v>
      </c>
      <c r="H280" s="30" t="s">
        <v>154</v>
      </c>
      <c r="I280" s="140">
        <v>44506</v>
      </c>
      <c r="J280" s="30">
        <v>11</v>
      </c>
      <c r="K280" s="30">
        <v>108</v>
      </c>
      <c r="L280" s="30">
        <v>139</v>
      </c>
      <c r="M280" s="21">
        <v>5960033</v>
      </c>
    </row>
    <row r="281" spans="1:13" x14ac:dyDescent="0.25">
      <c r="A281" s="26">
        <v>53</v>
      </c>
      <c r="B281" s="30" t="s">
        <v>1780</v>
      </c>
      <c r="C281" s="26" t="s">
        <v>29</v>
      </c>
      <c r="D281" s="30" t="s">
        <v>631</v>
      </c>
      <c r="E281" s="30" t="s">
        <v>23</v>
      </c>
      <c r="F281" s="30" t="s">
        <v>29</v>
      </c>
      <c r="G281" s="30" t="s">
        <v>79</v>
      </c>
      <c r="H281" s="30" t="s">
        <v>486</v>
      </c>
      <c r="I281" s="140">
        <v>44506</v>
      </c>
      <c r="J281" s="30">
        <v>10</v>
      </c>
      <c r="K281" s="30">
        <v>94</v>
      </c>
      <c r="L281" s="30">
        <v>94</v>
      </c>
      <c r="M281" s="21">
        <v>1914468</v>
      </c>
    </row>
    <row r="282" spans="1:13" x14ac:dyDescent="0.25">
      <c r="A282" s="26">
        <v>54</v>
      </c>
      <c r="B282" s="30" t="s">
        <v>1781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50</v>
      </c>
      <c r="H282" s="30" t="s">
        <v>58</v>
      </c>
      <c r="I282" s="140">
        <v>44506</v>
      </c>
      <c r="J282" s="30">
        <v>2</v>
      </c>
      <c r="K282" s="30">
        <v>27</v>
      </c>
      <c r="L282" s="30">
        <v>27</v>
      </c>
      <c r="M282" s="21">
        <v>1073619</v>
      </c>
    </row>
    <row r="283" spans="1:13" x14ac:dyDescent="0.25">
      <c r="A283" s="26">
        <v>55</v>
      </c>
      <c r="B283" s="30" t="s">
        <v>1783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210</v>
      </c>
      <c r="H283" s="30" t="s">
        <v>1002</v>
      </c>
      <c r="I283" s="140">
        <v>44506</v>
      </c>
      <c r="J283" s="30">
        <v>5</v>
      </c>
      <c r="K283" s="30">
        <v>112</v>
      </c>
      <c r="L283" s="30">
        <v>112</v>
      </c>
      <c r="M283" s="21">
        <v>1646114</v>
      </c>
    </row>
    <row r="284" spans="1:13" x14ac:dyDescent="0.25">
      <c r="A284" s="26">
        <v>56</v>
      </c>
      <c r="B284" s="30" t="s">
        <v>1785</v>
      </c>
      <c r="C284" s="26" t="s">
        <v>29</v>
      </c>
      <c r="D284" s="30" t="s">
        <v>815</v>
      </c>
      <c r="E284" s="30" t="s">
        <v>23</v>
      </c>
      <c r="F284" s="30" t="s">
        <v>29</v>
      </c>
      <c r="G284" s="30" t="s">
        <v>50</v>
      </c>
      <c r="H284" s="30" t="s">
        <v>58</v>
      </c>
      <c r="I284" s="140">
        <v>44507</v>
      </c>
      <c r="J284" s="30">
        <v>5</v>
      </c>
      <c r="K284" s="30">
        <v>91</v>
      </c>
      <c r="L284" s="30">
        <v>91</v>
      </c>
      <c r="M284" s="21">
        <v>3591827</v>
      </c>
    </row>
    <row r="285" spans="1:13" x14ac:dyDescent="0.25">
      <c r="A285" s="26">
        <v>57</v>
      </c>
      <c r="B285" s="30" t="s">
        <v>1787</v>
      </c>
      <c r="C285" s="26" t="s">
        <v>29</v>
      </c>
      <c r="D285" s="30" t="s">
        <v>815</v>
      </c>
      <c r="E285" s="30" t="s">
        <v>23</v>
      </c>
      <c r="F285" s="30" t="s">
        <v>29</v>
      </c>
      <c r="G285" s="30" t="s">
        <v>231</v>
      </c>
      <c r="H285" s="30" t="s">
        <v>583</v>
      </c>
      <c r="I285" s="140">
        <v>44507</v>
      </c>
      <c r="J285" s="30">
        <v>2</v>
      </c>
      <c r="K285" s="30">
        <v>6</v>
      </c>
      <c r="L285" s="30">
        <v>10</v>
      </c>
      <c r="M285" s="21">
        <v>327720</v>
      </c>
    </row>
    <row r="286" spans="1:13" x14ac:dyDescent="0.25">
      <c r="A286" s="26">
        <v>58</v>
      </c>
      <c r="B286" s="30" t="s">
        <v>1788</v>
      </c>
      <c r="C286" s="26" t="s">
        <v>29</v>
      </c>
      <c r="D286" s="30" t="s">
        <v>1503</v>
      </c>
      <c r="E286" s="30" t="s">
        <v>23</v>
      </c>
      <c r="F286" s="30" t="s">
        <v>29</v>
      </c>
      <c r="G286" s="30" t="s">
        <v>112</v>
      </c>
      <c r="H286" s="30" t="s">
        <v>87</v>
      </c>
      <c r="I286" s="140">
        <v>44508</v>
      </c>
      <c r="J286" s="30">
        <v>1</v>
      </c>
      <c r="K286" s="30">
        <v>12</v>
      </c>
      <c r="L286" s="30">
        <v>12</v>
      </c>
      <c r="M286" s="21">
        <v>625194</v>
      </c>
    </row>
    <row r="287" spans="1:13" x14ac:dyDescent="0.25">
      <c r="A287" s="26">
        <v>59</v>
      </c>
      <c r="B287" s="30" t="s">
        <v>1789</v>
      </c>
      <c r="C287" s="26" t="s">
        <v>29</v>
      </c>
      <c r="D287" s="30" t="s">
        <v>815</v>
      </c>
      <c r="E287" s="30" t="s">
        <v>23</v>
      </c>
      <c r="F287" s="30" t="s">
        <v>29</v>
      </c>
      <c r="G287" s="30" t="s">
        <v>50</v>
      </c>
      <c r="H287" s="30" t="s">
        <v>58</v>
      </c>
      <c r="I287" s="140">
        <v>44509</v>
      </c>
      <c r="J287" s="30">
        <v>2</v>
      </c>
      <c r="K287" s="30">
        <v>28</v>
      </c>
      <c r="L287" s="30">
        <v>31</v>
      </c>
      <c r="M287" s="21">
        <v>1231007</v>
      </c>
    </row>
    <row r="288" spans="1:13" x14ac:dyDescent="0.25">
      <c r="A288" s="26">
        <v>60</v>
      </c>
      <c r="B288" s="30" t="s">
        <v>1790</v>
      </c>
      <c r="C288" s="26" t="s">
        <v>29</v>
      </c>
      <c r="D288" s="30" t="s">
        <v>1503</v>
      </c>
      <c r="E288" s="30" t="s">
        <v>23</v>
      </c>
      <c r="F288" s="30" t="s">
        <v>29</v>
      </c>
      <c r="G288" s="30" t="s">
        <v>101</v>
      </c>
      <c r="H288" s="30" t="s">
        <v>102</v>
      </c>
      <c r="I288" s="140">
        <v>44509</v>
      </c>
      <c r="J288" s="30">
        <v>1</v>
      </c>
      <c r="K288" s="30">
        <v>11</v>
      </c>
      <c r="L288" s="30">
        <v>11</v>
      </c>
      <c r="M288" s="21">
        <v>507482</v>
      </c>
    </row>
    <row r="289" spans="1:13" x14ac:dyDescent="0.25">
      <c r="A289" s="26">
        <v>61</v>
      </c>
      <c r="B289" s="30" t="s">
        <v>1791</v>
      </c>
      <c r="C289" s="26" t="s">
        <v>29</v>
      </c>
      <c r="D289" s="30" t="s">
        <v>815</v>
      </c>
      <c r="E289" s="30" t="s">
        <v>23</v>
      </c>
      <c r="F289" s="30" t="s">
        <v>29</v>
      </c>
      <c r="G289" s="30" t="s">
        <v>24</v>
      </c>
      <c r="H289" s="30" t="s">
        <v>93</v>
      </c>
      <c r="I289" s="140">
        <v>44509</v>
      </c>
      <c r="J289" s="30">
        <v>2</v>
      </c>
      <c r="K289" s="30">
        <v>41</v>
      </c>
      <c r="L289" s="30">
        <v>41</v>
      </c>
      <c r="M289" s="21">
        <v>1224727</v>
      </c>
    </row>
    <row r="290" spans="1:13" x14ac:dyDescent="0.25">
      <c r="A290" s="26">
        <v>62</v>
      </c>
      <c r="B290" s="30" t="s">
        <v>1792</v>
      </c>
      <c r="C290" s="26" t="s">
        <v>29</v>
      </c>
      <c r="D290" s="30" t="s">
        <v>1503</v>
      </c>
      <c r="E290" s="30" t="s">
        <v>23</v>
      </c>
      <c r="F290" s="30" t="s">
        <v>29</v>
      </c>
      <c r="G290" s="30" t="s">
        <v>1799</v>
      </c>
      <c r="H290" s="30" t="s">
        <v>486</v>
      </c>
      <c r="I290" s="140">
        <v>44509</v>
      </c>
      <c r="J290" s="30">
        <v>1</v>
      </c>
      <c r="K290" s="30">
        <v>8</v>
      </c>
      <c r="L290" s="30">
        <v>10</v>
      </c>
      <c r="M290" s="21">
        <v>326520</v>
      </c>
    </row>
    <row r="291" spans="1:13" x14ac:dyDescent="0.25">
      <c r="A291" s="26">
        <v>63</v>
      </c>
      <c r="B291" s="30" t="s">
        <v>1793</v>
      </c>
      <c r="C291" s="26" t="s">
        <v>29</v>
      </c>
      <c r="D291" s="30" t="s">
        <v>815</v>
      </c>
      <c r="E291" s="30" t="s">
        <v>23</v>
      </c>
      <c r="F291" s="30" t="s">
        <v>29</v>
      </c>
      <c r="G291" s="30" t="s">
        <v>76</v>
      </c>
      <c r="H291" s="30" t="s">
        <v>1122</v>
      </c>
      <c r="I291" s="140">
        <v>44509</v>
      </c>
      <c r="J291" s="30">
        <v>2</v>
      </c>
      <c r="K291" s="30">
        <v>31</v>
      </c>
      <c r="L291" s="30">
        <v>31</v>
      </c>
      <c r="M291" s="21">
        <v>826457</v>
      </c>
    </row>
    <row r="292" spans="1:13" x14ac:dyDescent="0.25">
      <c r="A292" s="26">
        <v>64</v>
      </c>
      <c r="B292" s="30" t="s">
        <v>1794</v>
      </c>
      <c r="C292" s="26" t="s">
        <v>29</v>
      </c>
      <c r="D292" s="30" t="s">
        <v>815</v>
      </c>
      <c r="E292" s="30" t="s">
        <v>23</v>
      </c>
      <c r="F292" s="30" t="s">
        <v>29</v>
      </c>
      <c r="G292" s="30" t="s">
        <v>210</v>
      </c>
      <c r="H292" s="30" t="s">
        <v>1002</v>
      </c>
      <c r="I292" s="140">
        <v>44509</v>
      </c>
      <c r="J292" s="30">
        <v>5</v>
      </c>
      <c r="K292" s="30">
        <v>68</v>
      </c>
      <c r="L292" s="30">
        <v>68</v>
      </c>
      <c r="M292" s="21">
        <v>1003846</v>
      </c>
    </row>
    <row r="293" spans="1:13" x14ac:dyDescent="0.25">
      <c r="A293" s="26">
        <v>65</v>
      </c>
      <c r="B293" s="30" t="s">
        <v>1795</v>
      </c>
      <c r="C293" s="26" t="s">
        <v>29</v>
      </c>
      <c r="D293" s="30" t="s">
        <v>631</v>
      </c>
      <c r="E293" s="30" t="s">
        <v>23</v>
      </c>
      <c r="F293" s="30" t="s">
        <v>29</v>
      </c>
      <c r="G293" s="30" t="s">
        <v>79</v>
      </c>
      <c r="H293" s="30" t="s">
        <v>486</v>
      </c>
      <c r="I293" s="140">
        <v>44509</v>
      </c>
      <c r="J293" s="30">
        <v>7</v>
      </c>
      <c r="K293" s="30">
        <v>100</v>
      </c>
      <c r="L293" s="30">
        <v>100</v>
      </c>
      <c r="M293" s="21">
        <v>2035950</v>
      </c>
    </row>
    <row r="294" spans="1:13" x14ac:dyDescent="0.25">
      <c r="A294" s="26">
        <v>66</v>
      </c>
      <c r="B294" s="30" t="s">
        <v>1796</v>
      </c>
      <c r="C294" s="26" t="s">
        <v>29</v>
      </c>
      <c r="D294" s="30" t="s">
        <v>815</v>
      </c>
      <c r="E294" s="30" t="s">
        <v>23</v>
      </c>
      <c r="F294" s="30" t="s">
        <v>29</v>
      </c>
      <c r="G294" s="30" t="s">
        <v>1197</v>
      </c>
      <c r="H294" s="30" t="s">
        <v>138</v>
      </c>
      <c r="I294" s="140">
        <v>44509</v>
      </c>
      <c r="J294" s="30">
        <v>2</v>
      </c>
      <c r="K294" s="30">
        <v>24</v>
      </c>
      <c r="L294" s="30">
        <v>24</v>
      </c>
      <c r="M294" s="21">
        <v>1362138</v>
      </c>
    </row>
    <row r="295" spans="1:13" x14ac:dyDescent="0.25">
      <c r="A295" s="26">
        <v>67</v>
      </c>
      <c r="B295" s="30" t="s">
        <v>1797</v>
      </c>
      <c r="C295" s="26" t="s">
        <v>29</v>
      </c>
      <c r="D295" s="30" t="s">
        <v>815</v>
      </c>
      <c r="E295" s="30" t="s">
        <v>23</v>
      </c>
      <c r="F295" s="30" t="s">
        <v>29</v>
      </c>
      <c r="G295" s="30" t="s">
        <v>713</v>
      </c>
      <c r="H295" s="30" t="s">
        <v>1730</v>
      </c>
      <c r="I295" s="140">
        <v>44509</v>
      </c>
      <c r="J295" s="30">
        <v>2</v>
      </c>
      <c r="K295" s="30">
        <v>12</v>
      </c>
      <c r="L295" s="30">
        <v>12</v>
      </c>
      <c r="M295" s="21">
        <v>259014</v>
      </c>
    </row>
    <row r="296" spans="1:13" x14ac:dyDescent="0.25">
      <c r="A296" s="26">
        <v>68</v>
      </c>
      <c r="B296" s="30" t="s">
        <v>1798</v>
      </c>
      <c r="C296" s="26" t="s">
        <v>29</v>
      </c>
      <c r="D296" s="30" t="s">
        <v>815</v>
      </c>
      <c r="E296" s="30" t="s">
        <v>23</v>
      </c>
      <c r="F296" s="30" t="s">
        <v>29</v>
      </c>
      <c r="G296" s="30" t="s">
        <v>281</v>
      </c>
      <c r="H296" s="30" t="s">
        <v>998</v>
      </c>
      <c r="I296" s="140">
        <v>44509</v>
      </c>
      <c r="J296" s="30">
        <v>3</v>
      </c>
      <c r="K296" s="30">
        <v>27</v>
      </c>
      <c r="L296" s="30">
        <v>27</v>
      </c>
      <c r="M296" s="21">
        <v>568719</v>
      </c>
    </row>
    <row r="297" spans="1:13" x14ac:dyDescent="0.25">
      <c r="A297" s="26">
        <v>69</v>
      </c>
      <c r="B297" s="30" t="s">
        <v>1802</v>
      </c>
      <c r="C297" s="26" t="s">
        <v>21</v>
      </c>
      <c r="D297" s="30" t="s">
        <v>631</v>
      </c>
      <c r="E297" s="30" t="s">
        <v>23</v>
      </c>
      <c r="F297" s="30" t="s">
        <v>21</v>
      </c>
      <c r="G297" s="30" t="s">
        <v>50</v>
      </c>
      <c r="H297" s="30" t="s">
        <v>25</v>
      </c>
      <c r="I297" s="36">
        <v>44509</v>
      </c>
      <c r="J297" s="30">
        <v>1</v>
      </c>
      <c r="K297" s="30">
        <v>7</v>
      </c>
      <c r="L297" s="30">
        <v>10</v>
      </c>
      <c r="M297" s="21">
        <v>390070</v>
      </c>
    </row>
    <row r="298" spans="1:13" x14ac:dyDescent="0.25">
      <c r="A298" s="26">
        <v>70</v>
      </c>
      <c r="B298" s="30" t="s">
        <v>1816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210</v>
      </c>
      <c r="H298" s="30" t="s">
        <v>1002</v>
      </c>
      <c r="I298" s="140">
        <v>44510</v>
      </c>
      <c r="J298" s="30">
        <v>2</v>
      </c>
      <c r="K298" s="30">
        <v>36</v>
      </c>
      <c r="L298" s="30">
        <v>36</v>
      </c>
      <c r="M298" s="21">
        <v>536742</v>
      </c>
    </row>
    <row r="299" spans="1:13" x14ac:dyDescent="0.25">
      <c r="A299" s="26">
        <v>71</v>
      </c>
      <c r="B299" s="30" t="s">
        <v>1817</v>
      </c>
      <c r="C299" s="26" t="s">
        <v>29</v>
      </c>
      <c r="D299" s="30" t="s">
        <v>631</v>
      </c>
      <c r="E299" s="30" t="s">
        <v>23</v>
      </c>
      <c r="F299" s="30" t="s">
        <v>29</v>
      </c>
      <c r="G299" s="30" t="s">
        <v>79</v>
      </c>
      <c r="H299" s="30" t="s">
        <v>486</v>
      </c>
      <c r="I299" s="140">
        <v>44510</v>
      </c>
      <c r="J299" s="30">
        <v>4</v>
      </c>
      <c r="K299" s="30">
        <v>42</v>
      </c>
      <c r="L299" s="30">
        <v>42</v>
      </c>
      <c r="M299" s="21">
        <v>861624</v>
      </c>
    </row>
    <row r="300" spans="1:13" x14ac:dyDescent="0.25">
      <c r="A300" s="26">
        <v>72</v>
      </c>
      <c r="B300" s="30" t="s">
        <v>1818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24</v>
      </c>
      <c r="H300" s="30" t="s">
        <v>138</v>
      </c>
      <c r="I300" s="140">
        <v>44510</v>
      </c>
      <c r="J300" s="30">
        <v>12</v>
      </c>
      <c r="K300" s="30">
        <v>142</v>
      </c>
      <c r="L300" s="30">
        <v>162</v>
      </c>
      <c r="M300" s="21">
        <v>4805964</v>
      </c>
    </row>
    <row r="301" spans="1:13" x14ac:dyDescent="0.25">
      <c r="A301" s="26">
        <v>73</v>
      </c>
      <c r="B301" s="30" t="s">
        <v>1819</v>
      </c>
      <c r="C301" s="26" t="s">
        <v>29</v>
      </c>
      <c r="D301" s="30" t="s">
        <v>815</v>
      </c>
      <c r="E301" s="30" t="s">
        <v>23</v>
      </c>
      <c r="F301" s="30" t="s">
        <v>29</v>
      </c>
      <c r="G301" s="30" t="s">
        <v>50</v>
      </c>
      <c r="H301" s="30" t="s">
        <v>58</v>
      </c>
      <c r="I301" s="140">
        <v>44510</v>
      </c>
      <c r="J301" s="30">
        <v>6</v>
      </c>
      <c r="K301" s="30">
        <v>127</v>
      </c>
      <c r="L301" s="30">
        <v>127</v>
      </c>
      <c r="M301" s="21">
        <v>5008319</v>
      </c>
    </row>
    <row r="302" spans="1:13" x14ac:dyDescent="0.25">
      <c r="A302" s="26">
        <v>74</v>
      </c>
      <c r="B302" s="30" t="s">
        <v>1820</v>
      </c>
      <c r="C302" s="26" t="s">
        <v>29</v>
      </c>
      <c r="D302" s="30" t="s">
        <v>815</v>
      </c>
      <c r="E302" s="30" t="s">
        <v>23</v>
      </c>
      <c r="F302" s="30" t="s">
        <v>29</v>
      </c>
      <c r="G302" s="30" t="s">
        <v>1197</v>
      </c>
      <c r="H302" s="30" t="s">
        <v>502</v>
      </c>
      <c r="I302" s="140">
        <v>44510</v>
      </c>
      <c r="J302" s="30">
        <v>1</v>
      </c>
      <c r="K302" s="30">
        <v>20</v>
      </c>
      <c r="L302" s="30">
        <v>20</v>
      </c>
      <c r="M302" s="21">
        <v>1136990</v>
      </c>
    </row>
    <row r="303" spans="1:13" x14ac:dyDescent="0.25">
      <c r="A303" s="26">
        <v>75</v>
      </c>
      <c r="B303" s="30" t="s">
        <v>1821</v>
      </c>
      <c r="C303" s="26" t="s">
        <v>29</v>
      </c>
      <c r="D303" s="30" t="s">
        <v>815</v>
      </c>
      <c r="E303" s="30" t="s">
        <v>23</v>
      </c>
      <c r="F303" s="30" t="s">
        <v>29</v>
      </c>
      <c r="G303" s="30" t="s">
        <v>109</v>
      </c>
      <c r="H303" s="30" t="s">
        <v>1373</v>
      </c>
      <c r="I303" s="140">
        <v>44510</v>
      </c>
      <c r="J303" s="30">
        <v>2</v>
      </c>
      <c r="K303" s="30">
        <v>22</v>
      </c>
      <c r="L303" s="30">
        <v>63</v>
      </c>
      <c r="M303" s="21">
        <v>2933631</v>
      </c>
    </row>
    <row r="304" spans="1:13" x14ac:dyDescent="0.25">
      <c r="A304" s="26">
        <v>76</v>
      </c>
      <c r="B304" s="30" t="s">
        <v>1822</v>
      </c>
      <c r="C304" s="26" t="s">
        <v>29</v>
      </c>
      <c r="D304" s="30" t="s">
        <v>815</v>
      </c>
      <c r="E304" s="30" t="s">
        <v>23</v>
      </c>
      <c r="F304" s="30" t="s">
        <v>29</v>
      </c>
      <c r="G304" s="30" t="s">
        <v>231</v>
      </c>
      <c r="H304" s="30" t="s">
        <v>583</v>
      </c>
      <c r="I304" s="140">
        <v>44510</v>
      </c>
      <c r="J304" s="30">
        <v>6</v>
      </c>
      <c r="K304" s="30">
        <v>68</v>
      </c>
      <c r="L304" s="30">
        <v>73</v>
      </c>
      <c r="M304" s="21">
        <v>2321481</v>
      </c>
    </row>
    <row r="305" spans="1:13" x14ac:dyDescent="0.25">
      <c r="A305" s="26">
        <v>77</v>
      </c>
      <c r="B305" s="30" t="s">
        <v>1823</v>
      </c>
      <c r="C305" s="26" t="s">
        <v>21</v>
      </c>
      <c r="D305" s="30" t="s">
        <v>631</v>
      </c>
      <c r="E305" s="30" t="s">
        <v>23</v>
      </c>
      <c r="F305" s="30" t="s">
        <v>21</v>
      </c>
      <c r="G305" s="30" t="s">
        <v>50</v>
      </c>
      <c r="H305" s="30" t="s">
        <v>25</v>
      </c>
      <c r="I305" s="36">
        <v>44511</v>
      </c>
      <c r="J305" s="30">
        <v>1</v>
      </c>
      <c r="K305" s="30">
        <v>35</v>
      </c>
      <c r="L305" s="30">
        <v>35</v>
      </c>
      <c r="M305" s="21">
        <v>1294620</v>
      </c>
    </row>
    <row r="306" spans="1:13" x14ac:dyDescent="0.25">
      <c r="A306" s="26">
        <v>78</v>
      </c>
      <c r="B306" s="30" t="s">
        <v>1824</v>
      </c>
      <c r="C306" s="26" t="s">
        <v>29</v>
      </c>
      <c r="D306" s="30" t="s">
        <v>631</v>
      </c>
      <c r="E306" s="30" t="s">
        <v>23</v>
      </c>
      <c r="F306" s="30" t="s">
        <v>29</v>
      </c>
      <c r="G306" s="30" t="s">
        <v>79</v>
      </c>
      <c r="H306" s="30" t="s">
        <v>725</v>
      </c>
      <c r="I306" s="140">
        <v>44511</v>
      </c>
      <c r="J306" s="30">
        <v>15</v>
      </c>
      <c r="K306" s="30">
        <v>181</v>
      </c>
      <c r="L306" s="30">
        <v>181</v>
      </c>
      <c r="M306" s="21">
        <v>3675957</v>
      </c>
    </row>
    <row r="307" spans="1:13" x14ac:dyDescent="0.25">
      <c r="A307" s="26">
        <v>79</v>
      </c>
      <c r="B307" s="30" t="s">
        <v>1825</v>
      </c>
      <c r="C307" s="26" t="s">
        <v>29</v>
      </c>
      <c r="D307" s="30" t="s">
        <v>1503</v>
      </c>
      <c r="E307" s="30" t="s">
        <v>23</v>
      </c>
      <c r="F307" s="30" t="s">
        <v>29</v>
      </c>
      <c r="G307" s="30" t="s">
        <v>112</v>
      </c>
      <c r="H307" s="30" t="s">
        <v>997</v>
      </c>
      <c r="I307" s="140">
        <v>44511</v>
      </c>
      <c r="J307" s="30">
        <v>1</v>
      </c>
      <c r="K307" s="30">
        <v>9</v>
      </c>
      <c r="L307" s="30">
        <v>10</v>
      </c>
      <c r="M307" s="21">
        <v>522870</v>
      </c>
    </row>
    <row r="308" spans="1:13" x14ac:dyDescent="0.25">
      <c r="A308" s="26">
        <v>80</v>
      </c>
      <c r="B308" s="30" t="s">
        <v>1826</v>
      </c>
      <c r="C308" s="26" t="s">
        <v>29</v>
      </c>
      <c r="D308" s="30" t="s">
        <v>815</v>
      </c>
      <c r="E308" s="30" t="s">
        <v>23</v>
      </c>
      <c r="F308" s="30" t="s">
        <v>29</v>
      </c>
      <c r="G308" s="30" t="s">
        <v>281</v>
      </c>
      <c r="H308" s="30" t="s">
        <v>998</v>
      </c>
      <c r="I308" s="140">
        <v>44511</v>
      </c>
      <c r="J308" s="30">
        <v>1</v>
      </c>
      <c r="K308" s="30">
        <v>23</v>
      </c>
      <c r="L308" s="30">
        <v>23</v>
      </c>
      <c r="M308" s="21">
        <v>486131</v>
      </c>
    </row>
    <row r="309" spans="1:13" x14ac:dyDescent="0.25">
      <c r="A309" s="26">
        <v>81</v>
      </c>
      <c r="B309" s="30" t="s">
        <v>1827</v>
      </c>
      <c r="C309" s="26" t="s">
        <v>29</v>
      </c>
      <c r="D309" s="30" t="s">
        <v>631</v>
      </c>
      <c r="E309" s="30" t="s">
        <v>23</v>
      </c>
      <c r="F309" s="30" t="s">
        <v>29</v>
      </c>
      <c r="G309" s="30" t="s">
        <v>79</v>
      </c>
      <c r="H309" s="30" t="s">
        <v>725</v>
      </c>
      <c r="I309" s="140">
        <v>44511</v>
      </c>
      <c r="J309" s="30">
        <v>12</v>
      </c>
      <c r="K309" s="30">
        <v>119</v>
      </c>
      <c r="L309" s="30">
        <v>119</v>
      </c>
      <c r="M309" s="21">
        <v>2420643</v>
      </c>
    </row>
    <row r="310" spans="1:13" x14ac:dyDescent="0.25">
      <c r="A310" s="26">
        <v>82</v>
      </c>
      <c r="B310" s="30" t="s">
        <v>1828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69</v>
      </c>
      <c r="H310" s="30" t="s">
        <v>488</v>
      </c>
      <c r="I310" s="140">
        <v>44511</v>
      </c>
      <c r="J310" s="30">
        <v>3</v>
      </c>
      <c r="K310" s="30">
        <v>15</v>
      </c>
      <c r="L310" s="30">
        <v>15</v>
      </c>
      <c r="M310" s="21">
        <v>271455</v>
      </c>
    </row>
    <row r="311" spans="1:13" x14ac:dyDescent="0.25">
      <c r="A311" s="26">
        <v>83</v>
      </c>
      <c r="B311" s="30" t="s">
        <v>1829</v>
      </c>
      <c r="C311" s="26" t="s">
        <v>29</v>
      </c>
      <c r="D311" s="30" t="s">
        <v>815</v>
      </c>
      <c r="E311" s="30" t="s">
        <v>23</v>
      </c>
      <c r="F311" s="30" t="s">
        <v>29</v>
      </c>
      <c r="G311" s="30" t="s">
        <v>210</v>
      </c>
      <c r="H311" s="30" t="s">
        <v>1002</v>
      </c>
      <c r="I311" s="140">
        <v>44511</v>
      </c>
      <c r="J311" s="30">
        <v>5</v>
      </c>
      <c r="K311" s="30">
        <v>44</v>
      </c>
      <c r="L311" s="30">
        <v>44</v>
      </c>
      <c r="M311" s="21">
        <v>653518</v>
      </c>
    </row>
    <row r="312" spans="1:13" x14ac:dyDescent="0.25">
      <c r="A312" s="26">
        <v>84</v>
      </c>
      <c r="B312" s="30" t="s">
        <v>1830</v>
      </c>
      <c r="C312" s="26" t="s">
        <v>29</v>
      </c>
      <c r="D312" s="30" t="s">
        <v>815</v>
      </c>
      <c r="E312" s="30" t="s">
        <v>23</v>
      </c>
      <c r="F312" s="30" t="s">
        <v>29</v>
      </c>
      <c r="G312" s="30" t="s">
        <v>241</v>
      </c>
      <c r="H312" s="30" t="s">
        <v>102</v>
      </c>
      <c r="I312" s="140">
        <v>44511</v>
      </c>
      <c r="J312" s="30">
        <v>5</v>
      </c>
      <c r="K312" s="30">
        <v>87</v>
      </c>
      <c r="L312" s="30">
        <v>87</v>
      </c>
      <c r="M312" s="21">
        <v>3113844</v>
      </c>
    </row>
    <row r="313" spans="1:13" x14ac:dyDescent="0.25">
      <c r="A313" s="26">
        <v>85</v>
      </c>
      <c r="B313" s="30" t="s">
        <v>1831</v>
      </c>
      <c r="C313" s="26" t="s">
        <v>29</v>
      </c>
      <c r="D313" s="30" t="s">
        <v>815</v>
      </c>
      <c r="E313" s="30" t="s">
        <v>23</v>
      </c>
      <c r="F313" s="30" t="s">
        <v>29</v>
      </c>
      <c r="G313" s="30" t="s">
        <v>50</v>
      </c>
      <c r="H313" s="30" t="s">
        <v>58</v>
      </c>
      <c r="I313" s="140">
        <v>44511</v>
      </c>
      <c r="J313" s="30">
        <v>2</v>
      </c>
      <c r="K313" s="30">
        <v>6</v>
      </c>
      <c r="L313" s="30">
        <v>10</v>
      </c>
      <c r="M313" s="21">
        <v>404720</v>
      </c>
    </row>
    <row r="314" spans="1:13" x14ac:dyDescent="0.25">
      <c r="A314" s="26">
        <v>86</v>
      </c>
      <c r="B314" s="30" t="s">
        <v>1832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184</v>
      </c>
      <c r="H314" s="30" t="s">
        <v>256</v>
      </c>
      <c r="I314" s="140">
        <v>44511</v>
      </c>
      <c r="J314" s="30">
        <v>12</v>
      </c>
      <c r="K314" s="30">
        <v>153</v>
      </c>
      <c r="L314" s="30">
        <v>153</v>
      </c>
      <c r="M314" s="21">
        <v>3170241</v>
      </c>
    </row>
    <row r="315" spans="1:13" x14ac:dyDescent="0.25">
      <c r="A315" s="26">
        <v>87</v>
      </c>
      <c r="B315" s="30" t="s">
        <v>1833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60</v>
      </c>
      <c r="H315" s="30" t="s">
        <v>816</v>
      </c>
      <c r="I315" s="140">
        <v>44511</v>
      </c>
      <c r="J315" s="30">
        <v>7</v>
      </c>
      <c r="K315" s="30">
        <v>44</v>
      </c>
      <c r="L315" s="30">
        <v>48</v>
      </c>
      <c r="M315" s="21">
        <v>1028706</v>
      </c>
    </row>
    <row r="316" spans="1:13" x14ac:dyDescent="0.25">
      <c r="A316" s="26">
        <v>88</v>
      </c>
      <c r="B316" s="30" t="s">
        <v>1835</v>
      </c>
      <c r="C316" s="26" t="s">
        <v>21</v>
      </c>
      <c r="D316" s="30" t="s">
        <v>631</v>
      </c>
      <c r="E316" s="30" t="s">
        <v>23</v>
      </c>
      <c r="F316" s="30" t="s">
        <v>21</v>
      </c>
      <c r="G316" s="30" t="s">
        <v>50</v>
      </c>
      <c r="H316" s="30" t="s">
        <v>25</v>
      </c>
      <c r="I316" s="36">
        <v>44512</v>
      </c>
      <c r="J316" s="30">
        <v>1</v>
      </c>
      <c r="K316" s="30">
        <v>30</v>
      </c>
      <c r="L316" s="30">
        <v>30</v>
      </c>
      <c r="M316" s="21">
        <v>1113710</v>
      </c>
    </row>
    <row r="317" spans="1:13" x14ac:dyDescent="0.25">
      <c r="A317" s="26">
        <v>89</v>
      </c>
      <c r="B317" s="30" t="s">
        <v>1839</v>
      </c>
      <c r="C317" s="26" t="s">
        <v>29</v>
      </c>
      <c r="D317" s="30" t="s">
        <v>1503</v>
      </c>
      <c r="E317" s="30" t="s">
        <v>23</v>
      </c>
      <c r="F317" s="30" t="s">
        <v>29</v>
      </c>
      <c r="G317" s="30" t="s">
        <v>60</v>
      </c>
      <c r="H317" s="30" t="s">
        <v>816</v>
      </c>
      <c r="I317" s="140">
        <v>44512</v>
      </c>
      <c r="J317" s="30">
        <v>2</v>
      </c>
      <c r="K317" s="30">
        <v>36</v>
      </c>
      <c r="L317" s="30">
        <v>36</v>
      </c>
      <c r="M317" s="21">
        <v>777942</v>
      </c>
    </row>
    <row r="318" spans="1:13" x14ac:dyDescent="0.25">
      <c r="A318" s="26">
        <v>90</v>
      </c>
      <c r="B318" s="30" t="s">
        <v>1840</v>
      </c>
      <c r="C318" s="26" t="s">
        <v>29</v>
      </c>
      <c r="D318" s="30" t="s">
        <v>631</v>
      </c>
      <c r="E318" s="30" t="s">
        <v>23</v>
      </c>
      <c r="F318" s="30" t="s">
        <v>29</v>
      </c>
      <c r="G318" s="30" t="s">
        <v>79</v>
      </c>
      <c r="H318" s="30" t="s">
        <v>486</v>
      </c>
      <c r="I318" s="140">
        <v>44512</v>
      </c>
      <c r="J318" s="30">
        <v>1</v>
      </c>
      <c r="K318" s="30">
        <v>1</v>
      </c>
      <c r="L318" s="30">
        <v>10</v>
      </c>
      <c r="M318" s="21">
        <v>213720</v>
      </c>
    </row>
    <row r="319" spans="1:13" x14ac:dyDescent="0.25">
      <c r="A319" s="26">
        <v>91</v>
      </c>
      <c r="B319" s="30" t="s">
        <v>1841</v>
      </c>
      <c r="C319" s="26" t="s">
        <v>29</v>
      </c>
      <c r="D319" s="30" t="s">
        <v>815</v>
      </c>
      <c r="E319" s="30" t="s">
        <v>23</v>
      </c>
      <c r="F319" s="30" t="s">
        <v>29</v>
      </c>
      <c r="G319" s="30" t="s">
        <v>50</v>
      </c>
      <c r="H319" s="30" t="s">
        <v>58</v>
      </c>
      <c r="I319" s="140">
        <v>44512</v>
      </c>
      <c r="J319" s="30">
        <v>5</v>
      </c>
      <c r="K319" s="30">
        <v>64</v>
      </c>
      <c r="L319" s="30">
        <v>97</v>
      </c>
      <c r="M319" s="21">
        <v>3827909</v>
      </c>
    </row>
    <row r="320" spans="1:13" x14ac:dyDescent="0.25">
      <c r="A320" s="26">
        <v>92</v>
      </c>
      <c r="B320" s="30" t="s">
        <v>1842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1197</v>
      </c>
      <c r="H320" s="30" t="s">
        <v>58</v>
      </c>
      <c r="I320" s="140">
        <v>44512</v>
      </c>
      <c r="J320" s="30">
        <v>1</v>
      </c>
      <c r="K320" s="30">
        <v>1</v>
      </c>
      <c r="L320" s="30">
        <v>10</v>
      </c>
      <c r="M320" s="21">
        <v>574120</v>
      </c>
    </row>
    <row r="321" spans="1:13" x14ac:dyDescent="0.25">
      <c r="A321" s="26">
        <v>93</v>
      </c>
      <c r="B321" s="30" t="s">
        <v>1843</v>
      </c>
      <c r="C321" s="26" t="s">
        <v>29</v>
      </c>
      <c r="D321" s="30" t="s">
        <v>815</v>
      </c>
      <c r="E321" s="30" t="s">
        <v>23</v>
      </c>
      <c r="F321" s="30" t="s">
        <v>29</v>
      </c>
      <c r="G321" s="30" t="s">
        <v>713</v>
      </c>
      <c r="H321" s="30" t="s">
        <v>1445</v>
      </c>
      <c r="I321" s="140">
        <v>44512</v>
      </c>
      <c r="J321" s="30">
        <v>5</v>
      </c>
      <c r="K321" s="30">
        <v>45</v>
      </c>
      <c r="L321" s="30">
        <v>76</v>
      </c>
      <c r="M321" s="21">
        <v>1580422</v>
      </c>
    </row>
    <row r="322" spans="1:13" x14ac:dyDescent="0.25">
      <c r="A322" s="26">
        <v>94</v>
      </c>
      <c r="B322" s="30" t="s">
        <v>1844</v>
      </c>
      <c r="C322" s="26" t="s">
        <v>29</v>
      </c>
      <c r="D322" s="30" t="s">
        <v>1503</v>
      </c>
      <c r="E322" s="30" t="s">
        <v>23</v>
      </c>
      <c r="F322" s="30" t="s">
        <v>29</v>
      </c>
      <c r="G322" s="30" t="s">
        <v>494</v>
      </c>
      <c r="H322" s="30" t="s">
        <v>1548</v>
      </c>
      <c r="I322" s="140">
        <v>44512</v>
      </c>
      <c r="J322" s="30">
        <v>1</v>
      </c>
      <c r="K322" s="30">
        <v>15</v>
      </c>
      <c r="L322" s="30">
        <v>15</v>
      </c>
      <c r="M322" s="21">
        <v>974205</v>
      </c>
    </row>
    <row r="323" spans="1:13" x14ac:dyDescent="0.25">
      <c r="A323" s="26">
        <v>95</v>
      </c>
      <c r="B323" s="30" t="s">
        <v>1845</v>
      </c>
      <c r="C323" s="26" t="s">
        <v>29</v>
      </c>
      <c r="D323" s="30" t="s">
        <v>815</v>
      </c>
      <c r="E323" s="30" t="s">
        <v>23</v>
      </c>
      <c r="F323" s="30" t="s">
        <v>29</v>
      </c>
      <c r="G323" s="30" t="s">
        <v>281</v>
      </c>
      <c r="H323" s="30" t="s">
        <v>998</v>
      </c>
      <c r="I323" s="140">
        <v>44512</v>
      </c>
      <c r="J323" s="30">
        <v>4</v>
      </c>
      <c r="K323" s="30">
        <v>57</v>
      </c>
      <c r="L323" s="30">
        <v>57</v>
      </c>
      <c r="M323" s="21">
        <v>1188129</v>
      </c>
    </row>
    <row r="324" spans="1:13" x14ac:dyDescent="0.25">
      <c r="A324" s="26">
        <v>96</v>
      </c>
      <c r="B324" s="30" t="s">
        <v>1846</v>
      </c>
      <c r="C324" s="26" t="s">
        <v>29</v>
      </c>
      <c r="D324" s="30" t="s">
        <v>1503</v>
      </c>
      <c r="E324" s="30" t="s">
        <v>23</v>
      </c>
      <c r="F324" s="30" t="s">
        <v>29</v>
      </c>
      <c r="G324" s="30" t="s">
        <v>713</v>
      </c>
      <c r="H324" s="30" t="s">
        <v>714</v>
      </c>
      <c r="I324" s="140">
        <v>44512</v>
      </c>
      <c r="J324" s="30">
        <v>1</v>
      </c>
      <c r="K324" s="30">
        <v>18</v>
      </c>
      <c r="L324" s="30">
        <v>18</v>
      </c>
      <c r="M324" s="21">
        <v>384696</v>
      </c>
    </row>
    <row r="325" spans="1:13" x14ac:dyDescent="0.25">
      <c r="A325" s="26">
        <v>97</v>
      </c>
      <c r="B325" s="30" t="s">
        <v>1847</v>
      </c>
      <c r="C325" s="26" t="s">
        <v>29</v>
      </c>
      <c r="D325" s="30" t="s">
        <v>1503</v>
      </c>
      <c r="E325" s="30" t="s">
        <v>23</v>
      </c>
      <c r="F325" s="30" t="s">
        <v>29</v>
      </c>
      <c r="G325" s="30" t="s">
        <v>109</v>
      </c>
      <c r="H325" s="30" t="s">
        <v>1373</v>
      </c>
      <c r="I325" s="140">
        <v>44512</v>
      </c>
      <c r="J325" s="30">
        <v>1</v>
      </c>
      <c r="K325" s="30">
        <v>28</v>
      </c>
      <c r="L325" s="30">
        <v>28</v>
      </c>
      <c r="M325" s="21">
        <v>1312886</v>
      </c>
    </row>
    <row r="326" spans="1:13" x14ac:dyDescent="0.25">
      <c r="A326" s="26">
        <v>98</v>
      </c>
      <c r="B326" s="30" t="s">
        <v>1848</v>
      </c>
      <c r="C326" s="26" t="s">
        <v>29</v>
      </c>
      <c r="D326" s="30" t="s">
        <v>631</v>
      </c>
      <c r="E326" s="30" t="s">
        <v>23</v>
      </c>
      <c r="F326" s="30" t="s">
        <v>29</v>
      </c>
      <c r="G326" s="30" t="s">
        <v>54</v>
      </c>
      <c r="H326" s="30" t="s">
        <v>1548</v>
      </c>
      <c r="I326" s="140">
        <v>44512</v>
      </c>
      <c r="J326" s="30">
        <v>1</v>
      </c>
      <c r="K326" s="30">
        <v>15</v>
      </c>
      <c r="L326" s="30">
        <v>15</v>
      </c>
      <c r="M326" s="21">
        <v>1032705</v>
      </c>
    </row>
    <row r="327" spans="1:13" x14ac:dyDescent="0.25">
      <c r="A327" s="26">
        <v>99</v>
      </c>
      <c r="B327" s="30" t="s">
        <v>1849</v>
      </c>
      <c r="C327" s="26" t="s">
        <v>29</v>
      </c>
      <c r="D327" s="30" t="s">
        <v>631</v>
      </c>
      <c r="E327" s="30" t="s">
        <v>23</v>
      </c>
      <c r="F327" s="30" t="s">
        <v>29</v>
      </c>
      <c r="G327" s="30" t="s">
        <v>166</v>
      </c>
      <c r="H327" s="30" t="s">
        <v>1859</v>
      </c>
      <c r="I327" s="140">
        <v>44513</v>
      </c>
      <c r="J327" s="30">
        <v>4</v>
      </c>
      <c r="K327" s="30">
        <v>50</v>
      </c>
      <c r="L327" s="30">
        <v>50</v>
      </c>
      <c r="M327" s="21">
        <v>693600</v>
      </c>
    </row>
    <row r="328" spans="1:13" x14ac:dyDescent="0.25">
      <c r="A328" s="26">
        <v>100</v>
      </c>
      <c r="B328" s="30" t="s">
        <v>1850</v>
      </c>
      <c r="C328" s="26" t="s">
        <v>29</v>
      </c>
      <c r="D328" s="30" t="s">
        <v>631</v>
      </c>
      <c r="E328" s="30" t="s">
        <v>23</v>
      </c>
      <c r="F328" s="30" t="s">
        <v>29</v>
      </c>
      <c r="G328" s="30" t="s">
        <v>184</v>
      </c>
      <c r="H328" s="30" t="s">
        <v>185</v>
      </c>
      <c r="I328" s="140">
        <v>44513</v>
      </c>
      <c r="J328" s="30">
        <v>4</v>
      </c>
      <c r="K328" s="30">
        <v>61</v>
      </c>
      <c r="L328" s="30">
        <v>61</v>
      </c>
      <c r="M328" s="21">
        <v>1179217</v>
      </c>
    </row>
    <row r="329" spans="1:13" x14ac:dyDescent="0.25">
      <c r="A329" s="26">
        <v>101</v>
      </c>
      <c r="B329" s="30" t="s">
        <v>1851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1197</v>
      </c>
      <c r="H329" s="30" t="s">
        <v>128</v>
      </c>
      <c r="I329" s="140">
        <v>44513</v>
      </c>
      <c r="J329" s="30">
        <v>6</v>
      </c>
      <c r="K329" s="30">
        <v>96</v>
      </c>
      <c r="L329" s="30">
        <v>96</v>
      </c>
      <c r="M329" s="21">
        <v>5414802</v>
      </c>
    </row>
    <row r="330" spans="1:13" x14ac:dyDescent="0.25">
      <c r="A330" s="26">
        <v>102</v>
      </c>
      <c r="B330" s="30" t="s">
        <v>1852</v>
      </c>
      <c r="C330" s="26" t="s">
        <v>29</v>
      </c>
      <c r="D330" s="30" t="s">
        <v>1503</v>
      </c>
      <c r="E330" s="30" t="s">
        <v>23</v>
      </c>
      <c r="F330" s="30" t="s">
        <v>29</v>
      </c>
      <c r="G330" s="30" t="s">
        <v>171</v>
      </c>
      <c r="H330" s="30" t="s">
        <v>246</v>
      </c>
      <c r="I330" s="140">
        <v>44513</v>
      </c>
      <c r="J330" s="30">
        <v>13</v>
      </c>
      <c r="K330" s="30">
        <v>344</v>
      </c>
      <c r="L330" s="30">
        <v>344</v>
      </c>
      <c r="M330" s="21">
        <v>6391418</v>
      </c>
    </row>
    <row r="331" spans="1:13" x14ac:dyDescent="0.25">
      <c r="A331" s="26">
        <v>103</v>
      </c>
      <c r="B331" s="30" t="s">
        <v>1853</v>
      </c>
      <c r="C331" s="26" t="s">
        <v>29</v>
      </c>
      <c r="D331" s="30" t="s">
        <v>631</v>
      </c>
      <c r="E331" s="30" t="s">
        <v>23</v>
      </c>
      <c r="F331" s="30" t="s">
        <v>29</v>
      </c>
      <c r="G331" s="30" t="s">
        <v>171</v>
      </c>
      <c r="H331" s="30" t="s">
        <v>246</v>
      </c>
      <c r="I331" s="140">
        <v>44513</v>
      </c>
      <c r="J331" s="30">
        <v>6</v>
      </c>
      <c r="K331" s="30">
        <v>103</v>
      </c>
      <c r="L331" s="30">
        <v>103</v>
      </c>
      <c r="M331" s="21">
        <v>1756791</v>
      </c>
    </row>
    <row r="332" spans="1:13" x14ac:dyDescent="0.25">
      <c r="A332" s="26">
        <v>104</v>
      </c>
      <c r="B332" s="30" t="s">
        <v>1854</v>
      </c>
      <c r="C332" s="26" t="s">
        <v>29</v>
      </c>
      <c r="D332" s="30" t="s">
        <v>1503</v>
      </c>
      <c r="E332" s="30" t="s">
        <v>23</v>
      </c>
      <c r="F332" s="30" t="s">
        <v>29</v>
      </c>
      <c r="G332" s="30" t="s">
        <v>494</v>
      </c>
      <c r="H332" s="30" t="s">
        <v>1548</v>
      </c>
      <c r="I332" s="140">
        <v>44513</v>
      </c>
      <c r="J332" s="30">
        <v>1</v>
      </c>
      <c r="K332" s="30">
        <v>4</v>
      </c>
      <c r="L332" s="30">
        <v>10</v>
      </c>
      <c r="M332" s="21">
        <v>653220</v>
      </c>
    </row>
    <row r="333" spans="1:13" x14ac:dyDescent="0.25">
      <c r="A333" s="26">
        <v>105</v>
      </c>
      <c r="B333" s="30" t="s">
        <v>1855</v>
      </c>
      <c r="C333" s="26" t="s">
        <v>29</v>
      </c>
      <c r="D333" s="30" t="s">
        <v>815</v>
      </c>
      <c r="E333" s="30" t="s">
        <v>23</v>
      </c>
      <c r="F333" s="30" t="s">
        <v>29</v>
      </c>
      <c r="G333" s="30" t="s">
        <v>50</v>
      </c>
      <c r="H333" s="30" t="s">
        <v>58</v>
      </c>
      <c r="I333" s="140">
        <v>44513</v>
      </c>
      <c r="J333" s="30">
        <v>4</v>
      </c>
      <c r="K333" s="30">
        <v>59</v>
      </c>
      <c r="L333" s="30">
        <v>59</v>
      </c>
      <c r="M333" s="21">
        <v>2332723</v>
      </c>
    </row>
    <row r="334" spans="1:13" x14ac:dyDescent="0.25">
      <c r="A334" s="26">
        <v>106</v>
      </c>
      <c r="B334" s="30" t="s">
        <v>1856</v>
      </c>
      <c r="C334" s="26" t="s">
        <v>29</v>
      </c>
      <c r="D334" s="30" t="s">
        <v>815</v>
      </c>
      <c r="E334" s="30" t="s">
        <v>23</v>
      </c>
      <c r="F334" s="30" t="s">
        <v>29</v>
      </c>
      <c r="G334" s="30" t="s">
        <v>210</v>
      </c>
      <c r="H334" s="30" t="s">
        <v>1002</v>
      </c>
      <c r="I334" s="140">
        <v>44513</v>
      </c>
      <c r="J334" s="30">
        <v>1</v>
      </c>
      <c r="K334" s="30">
        <v>8</v>
      </c>
      <c r="L334" s="30">
        <v>10</v>
      </c>
      <c r="M334" s="21">
        <v>157220</v>
      </c>
    </row>
    <row r="335" spans="1:13" x14ac:dyDescent="0.25">
      <c r="A335" s="26">
        <v>107</v>
      </c>
      <c r="B335" s="30" t="s">
        <v>1857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231</v>
      </c>
      <c r="H335" s="30" t="s">
        <v>583</v>
      </c>
      <c r="I335" s="140">
        <v>44514</v>
      </c>
      <c r="J335" s="30">
        <v>5</v>
      </c>
      <c r="K335" s="30">
        <v>59</v>
      </c>
      <c r="L335" s="30">
        <v>59</v>
      </c>
      <c r="M335" s="21">
        <v>1878423</v>
      </c>
    </row>
    <row r="336" spans="1:13" x14ac:dyDescent="0.25">
      <c r="A336" s="26">
        <v>108</v>
      </c>
      <c r="B336" s="30" t="s">
        <v>1858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713</v>
      </c>
      <c r="H336" s="30" t="s">
        <v>714</v>
      </c>
      <c r="I336" s="140">
        <v>44514</v>
      </c>
      <c r="J336" s="30">
        <v>1</v>
      </c>
      <c r="K336" s="30">
        <v>8</v>
      </c>
      <c r="L336" s="30">
        <v>11</v>
      </c>
      <c r="M336" s="21">
        <v>238367</v>
      </c>
    </row>
    <row r="337" spans="1:13" x14ac:dyDescent="0.25">
      <c r="A337" s="26">
        <v>109</v>
      </c>
      <c r="B337" s="30" t="s">
        <v>1864</v>
      </c>
      <c r="C337" s="26" t="s">
        <v>29</v>
      </c>
      <c r="D337" s="30" t="s">
        <v>631</v>
      </c>
      <c r="E337" s="30" t="s">
        <v>23</v>
      </c>
      <c r="F337" s="30" t="s">
        <v>29</v>
      </c>
      <c r="G337" s="30" t="s">
        <v>104</v>
      </c>
      <c r="H337" s="30" t="s">
        <v>105</v>
      </c>
      <c r="I337" s="140">
        <v>44515</v>
      </c>
      <c r="J337" s="30">
        <v>4</v>
      </c>
      <c r="K337" s="30">
        <v>131</v>
      </c>
      <c r="L337" s="30">
        <v>131</v>
      </c>
      <c r="M337" s="21">
        <v>5567222</v>
      </c>
    </row>
    <row r="338" spans="1:13" x14ac:dyDescent="0.25">
      <c r="A338" s="26">
        <v>110</v>
      </c>
      <c r="B338" s="30" t="s">
        <v>1865</v>
      </c>
      <c r="C338" s="26" t="s">
        <v>29</v>
      </c>
      <c r="D338" s="30" t="s">
        <v>631</v>
      </c>
      <c r="E338" s="30" t="s">
        <v>23</v>
      </c>
      <c r="F338" s="30" t="s">
        <v>29</v>
      </c>
      <c r="G338" s="30" t="s">
        <v>64</v>
      </c>
      <c r="H338" s="30" t="s">
        <v>818</v>
      </c>
      <c r="I338" s="140">
        <v>44516</v>
      </c>
      <c r="J338" s="30">
        <v>1</v>
      </c>
      <c r="K338" s="30">
        <v>8</v>
      </c>
      <c r="L338" s="30">
        <v>17</v>
      </c>
      <c r="M338" s="21">
        <v>344229</v>
      </c>
    </row>
    <row r="339" spans="1:13" x14ac:dyDescent="0.25">
      <c r="A339" s="26">
        <v>111</v>
      </c>
      <c r="B339" s="30" t="s">
        <v>1866</v>
      </c>
      <c r="C339" s="26" t="s">
        <v>29</v>
      </c>
      <c r="D339" s="30" t="s">
        <v>631</v>
      </c>
      <c r="E339" s="30" t="s">
        <v>23</v>
      </c>
      <c r="F339" s="30" t="s">
        <v>29</v>
      </c>
      <c r="G339" s="30" t="s">
        <v>24</v>
      </c>
      <c r="H339" s="30" t="s">
        <v>138</v>
      </c>
      <c r="I339" s="140">
        <v>44516</v>
      </c>
      <c r="J339" s="30">
        <v>3</v>
      </c>
      <c r="K339" s="30">
        <v>52</v>
      </c>
      <c r="L339" s="30">
        <v>52</v>
      </c>
      <c r="M339" s="21">
        <v>1473074</v>
      </c>
    </row>
    <row r="340" spans="1:13" x14ac:dyDescent="0.25">
      <c r="A340" s="26">
        <v>112</v>
      </c>
      <c r="B340" s="30" t="s">
        <v>1867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281</v>
      </c>
      <c r="H340" s="30" t="s">
        <v>998</v>
      </c>
      <c r="I340" s="140">
        <v>44516</v>
      </c>
      <c r="J340" s="30">
        <v>2</v>
      </c>
      <c r="K340" s="30">
        <v>19</v>
      </c>
      <c r="L340" s="30">
        <v>19</v>
      </c>
      <c r="M340" s="21">
        <v>403543</v>
      </c>
    </row>
    <row r="341" spans="1:13" x14ac:dyDescent="0.25">
      <c r="A341" s="26">
        <v>113</v>
      </c>
      <c r="B341" s="30" t="s">
        <v>1868</v>
      </c>
      <c r="C341" s="26" t="s">
        <v>29</v>
      </c>
      <c r="D341" s="30" t="s">
        <v>815</v>
      </c>
      <c r="E341" s="30" t="s">
        <v>23</v>
      </c>
      <c r="F341" s="30" t="s">
        <v>29</v>
      </c>
      <c r="G341" s="30" t="s">
        <v>263</v>
      </c>
      <c r="H341" s="30" t="s">
        <v>279</v>
      </c>
      <c r="I341" s="140">
        <v>44516</v>
      </c>
      <c r="J341" s="30">
        <v>1</v>
      </c>
      <c r="K341" s="30">
        <v>17</v>
      </c>
      <c r="L341" s="30">
        <v>18</v>
      </c>
      <c r="M341" s="21">
        <v>313596</v>
      </c>
    </row>
    <row r="342" spans="1:13" x14ac:dyDescent="0.25">
      <c r="A342" s="26">
        <v>114</v>
      </c>
      <c r="B342" s="30" t="s">
        <v>1869</v>
      </c>
      <c r="C342" s="26" t="s">
        <v>29</v>
      </c>
      <c r="D342" s="30" t="s">
        <v>815</v>
      </c>
      <c r="E342" s="30" t="s">
        <v>23</v>
      </c>
      <c r="F342" s="30" t="s">
        <v>29</v>
      </c>
      <c r="G342" s="30" t="s">
        <v>235</v>
      </c>
      <c r="H342" s="30" t="s">
        <v>236</v>
      </c>
      <c r="I342" s="140">
        <v>44516</v>
      </c>
      <c r="J342" s="30">
        <v>1</v>
      </c>
      <c r="K342" s="30">
        <v>9</v>
      </c>
      <c r="L342" s="30">
        <v>10</v>
      </c>
      <c r="M342" s="21">
        <v>455870</v>
      </c>
    </row>
    <row r="343" spans="1:13" x14ac:dyDescent="0.25">
      <c r="A343" s="26">
        <v>115</v>
      </c>
      <c r="B343" s="30" t="s">
        <v>1870</v>
      </c>
      <c r="C343" s="26" t="s">
        <v>29</v>
      </c>
      <c r="D343" s="30" t="s">
        <v>631</v>
      </c>
      <c r="E343" s="30" t="s">
        <v>23</v>
      </c>
      <c r="F343" s="30" t="s">
        <v>29</v>
      </c>
      <c r="G343" s="30" t="s">
        <v>79</v>
      </c>
      <c r="H343" s="30" t="s">
        <v>725</v>
      </c>
      <c r="I343" s="140">
        <v>44516</v>
      </c>
      <c r="J343" s="30">
        <v>10</v>
      </c>
      <c r="K343" s="30">
        <v>106</v>
      </c>
      <c r="L343" s="30">
        <v>106</v>
      </c>
      <c r="M343" s="21">
        <v>2157432</v>
      </c>
    </row>
    <row r="344" spans="1:13" x14ac:dyDescent="0.25">
      <c r="A344" s="26">
        <v>116</v>
      </c>
      <c r="B344" s="30" t="s">
        <v>1871</v>
      </c>
      <c r="C344" s="26" t="s">
        <v>29</v>
      </c>
      <c r="D344" s="30" t="s">
        <v>631</v>
      </c>
      <c r="E344" s="30" t="s">
        <v>23</v>
      </c>
      <c r="F344" s="30" t="s">
        <v>29</v>
      </c>
      <c r="G344" s="30" t="s">
        <v>79</v>
      </c>
      <c r="H344" s="30" t="s">
        <v>725</v>
      </c>
      <c r="I344" s="140">
        <v>44516</v>
      </c>
      <c r="J344" s="30">
        <v>6</v>
      </c>
      <c r="K344" s="30">
        <v>44</v>
      </c>
      <c r="L344" s="30">
        <v>56</v>
      </c>
      <c r="M344" s="21">
        <v>1145082</v>
      </c>
    </row>
    <row r="345" spans="1:13" x14ac:dyDescent="0.25">
      <c r="A345" s="26">
        <v>117</v>
      </c>
      <c r="B345" s="30" t="s">
        <v>1872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112</v>
      </c>
      <c r="H345" s="30" t="s">
        <v>997</v>
      </c>
      <c r="I345" s="140">
        <v>44516</v>
      </c>
      <c r="J345" s="30">
        <v>3</v>
      </c>
      <c r="K345" s="30">
        <v>31</v>
      </c>
      <c r="L345" s="30">
        <v>31</v>
      </c>
      <c r="M345" s="21">
        <v>1594172</v>
      </c>
    </row>
    <row r="346" spans="1:13" x14ac:dyDescent="0.25">
      <c r="A346" s="26">
        <v>118</v>
      </c>
      <c r="B346" s="30" t="s">
        <v>1873</v>
      </c>
      <c r="C346" s="26" t="s">
        <v>29</v>
      </c>
      <c r="D346" s="30" t="s">
        <v>1503</v>
      </c>
      <c r="E346" s="30" t="s">
        <v>23</v>
      </c>
      <c r="F346" s="30" t="s">
        <v>29</v>
      </c>
      <c r="G346" s="30" t="s">
        <v>112</v>
      </c>
      <c r="H346" s="30" t="s">
        <v>997</v>
      </c>
      <c r="I346" s="140">
        <v>44516</v>
      </c>
      <c r="J346" s="30">
        <v>1</v>
      </c>
      <c r="K346" s="30">
        <v>22</v>
      </c>
      <c r="L346" s="30">
        <v>22</v>
      </c>
      <c r="M346" s="21">
        <v>1136814</v>
      </c>
    </row>
    <row r="347" spans="1:13" x14ac:dyDescent="0.25">
      <c r="A347" s="26">
        <v>119</v>
      </c>
      <c r="B347" s="30" t="s">
        <v>1874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1197</v>
      </c>
      <c r="H347" s="30" t="s">
        <v>128</v>
      </c>
      <c r="I347" s="140">
        <v>44516</v>
      </c>
      <c r="J347" s="30">
        <v>3</v>
      </c>
      <c r="K347" s="30">
        <v>41</v>
      </c>
      <c r="L347" s="30">
        <v>41</v>
      </c>
      <c r="M347" s="21">
        <v>2319017</v>
      </c>
    </row>
    <row r="348" spans="1:13" x14ac:dyDescent="0.25">
      <c r="A348" s="26">
        <v>120</v>
      </c>
      <c r="B348" s="30" t="s">
        <v>1875</v>
      </c>
      <c r="C348" s="26" t="s">
        <v>29</v>
      </c>
      <c r="D348" s="30" t="s">
        <v>574</v>
      </c>
      <c r="E348" s="30" t="s">
        <v>23</v>
      </c>
      <c r="F348" s="30" t="s">
        <v>29</v>
      </c>
      <c r="G348" s="30" t="s">
        <v>263</v>
      </c>
      <c r="H348" s="30" t="s">
        <v>264</v>
      </c>
      <c r="I348" s="140">
        <v>44516</v>
      </c>
      <c r="J348" s="30">
        <v>1</v>
      </c>
      <c r="K348" s="30">
        <v>9</v>
      </c>
      <c r="L348" s="30">
        <v>10</v>
      </c>
      <c r="M348" s="21">
        <v>184220</v>
      </c>
    </row>
    <row r="349" spans="1:13" x14ac:dyDescent="0.25">
      <c r="A349" s="26">
        <v>121</v>
      </c>
      <c r="B349" s="30" t="s">
        <v>1876</v>
      </c>
      <c r="C349" s="26" t="s">
        <v>29</v>
      </c>
      <c r="D349" s="30" t="s">
        <v>574</v>
      </c>
      <c r="E349" s="30" t="s">
        <v>23</v>
      </c>
      <c r="F349" s="30" t="s">
        <v>29</v>
      </c>
      <c r="G349" s="30" t="s">
        <v>241</v>
      </c>
      <c r="H349" s="30" t="s">
        <v>1472</v>
      </c>
      <c r="I349" s="140">
        <v>44516</v>
      </c>
      <c r="J349" s="30">
        <v>1</v>
      </c>
      <c r="K349" s="30">
        <v>8</v>
      </c>
      <c r="L349" s="30">
        <v>13</v>
      </c>
      <c r="M349" s="21">
        <v>481356</v>
      </c>
    </row>
    <row r="350" spans="1:13" x14ac:dyDescent="0.25">
      <c r="A350" s="26">
        <v>122</v>
      </c>
      <c r="B350" s="30" t="s">
        <v>1877</v>
      </c>
      <c r="C350" s="26" t="s">
        <v>29</v>
      </c>
      <c r="D350" s="30" t="s">
        <v>815</v>
      </c>
      <c r="E350" s="30" t="s">
        <v>23</v>
      </c>
      <c r="F350" s="30" t="s">
        <v>29</v>
      </c>
      <c r="G350" s="30" t="s">
        <v>24</v>
      </c>
      <c r="H350" s="30" t="s">
        <v>138</v>
      </c>
      <c r="I350" s="140">
        <v>44516</v>
      </c>
      <c r="J350" s="30">
        <v>2</v>
      </c>
      <c r="K350" s="30">
        <v>41</v>
      </c>
      <c r="L350" s="30">
        <v>41</v>
      </c>
      <c r="M350" s="21">
        <v>1224727</v>
      </c>
    </row>
    <row r="351" spans="1:13" x14ac:dyDescent="0.25">
      <c r="A351" s="26">
        <v>123</v>
      </c>
      <c r="B351" s="30" t="s">
        <v>1878</v>
      </c>
      <c r="C351" s="26" t="s">
        <v>29</v>
      </c>
      <c r="D351" s="30" t="s">
        <v>815</v>
      </c>
      <c r="E351" s="30" t="s">
        <v>23</v>
      </c>
      <c r="F351" s="30" t="s">
        <v>29</v>
      </c>
      <c r="G351" s="30" t="s">
        <v>713</v>
      </c>
      <c r="H351" s="30" t="s">
        <v>1445</v>
      </c>
      <c r="I351" s="140">
        <v>44516</v>
      </c>
      <c r="J351" s="30">
        <v>3</v>
      </c>
      <c r="K351" s="30">
        <v>14</v>
      </c>
      <c r="L351" s="30">
        <v>14</v>
      </c>
      <c r="M351" s="21">
        <v>300308</v>
      </c>
    </row>
    <row r="352" spans="1:13" x14ac:dyDescent="0.25">
      <c r="A352" s="26">
        <v>124</v>
      </c>
      <c r="B352" s="30" t="s">
        <v>1879</v>
      </c>
      <c r="C352" s="26" t="s">
        <v>29</v>
      </c>
      <c r="D352" s="30" t="s">
        <v>815</v>
      </c>
      <c r="E352" s="30" t="s">
        <v>23</v>
      </c>
      <c r="F352" s="30" t="s">
        <v>29</v>
      </c>
      <c r="G352" s="30" t="s">
        <v>50</v>
      </c>
      <c r="H352" s="30" t="s">
        <v>58</v>
      </c>
      <c r="I352" s="140">
        <v>44516</v>
      </c>
      <c r="J352" s="30">
        <v>1</v>
      </c>
      <c r="K352" s="30">
        <v>1</v>
      </c>
      <c r="L352" s="30">
        <v>10</v>
      </c>
      <c r="M352" s="21">
        <v>404720</v>
      </c>
    </row>
    <row r="353" spans="1:13" x14ac:dyDescent="0.25">
      <c r="A353" s="26">
        <v>125</v>
      </c>
      <c r="B353" s="30" t="s">
        <v>1880</v>
      </c>
      <c r="C353" s="26" t="s">
        <v>29</v>
      </c>
      <c r="D353" s="30" t="s">
        <v>1503</v>
      </c>
      <c r="E353" s="30" t="s">
        <v>23</v>
      </c>
      <c r="F353" s="30" t="s">
        <v>29</v>
      </c>
      <c r="G353" s="30" t="s">
        <v>112</v>
      </c>
      <c r="H353" s="30" t="s">
        <v>997</v>
      </c>
      <c r="I353" s="140">
        <v>44516</v>
      </c>
      <c r="J353" s="30">
        <v>1</v>
      </c>
      <c r="K353" s="30">
        <v>47</v>
      </c>
      <c r="L353" s="30">
        <v>47</v>
      </c>
      <c r="M353" s="21">
        <v>2415864</v>
      </c>
    </row>
    <row r="354" spans="1:13" x14ac:dyDescent="0.25">
      <c r="A354" s="26">
        <v>126</v>
      </c>
      <c r="B354" s="30" t="s">
        <v>1881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210</v>
      </c>
      <c r="H354" s="30" t="s">
        <v>1002</v>
      </c>
      <c r="I354" s="140">
        <v>44516</v>
      </c>
      <c r="J354" s="30">
        <v>6</v>
      </c>
      <c r="K354" s="30">
        <v>57</v>
      </c>
      <c r="L354" s="30">
        <v>57</v>
      </c>
      <c r="M354" s="21">
        <v>843279</v>
      </c>
    </row>
    <row r="355" spans="1:13" x14ac:dyDescent="0.25">
      <c r="A355" s="26">
        <v>127</v>
      </c>
      <c r="B355" s="30" t="s">
        <v>1882</v>
      </c>
      <c r="C355" s="26" t="s">
        <v>29</v>
      </c>
      <c r="D355" s="30" t="s">
        <v>1503</v>
      </c>
      <c r="E355" s="30" t="s">
        <v>23</v>
      </c>
      <c r="F355" s="30" t="s">
        <v>29</v>
      </c>
      <c r="G355" s="30" t="s">
        <v>60</v>
      </c>
      <c r="H355" s="30" t="s">
        <v>816</v>
      </c>
      <c r="I355" s="140">
        <v>44516</v>
      </c>
      <c r="J355" s="30">
        <v>2</v>
      </c>
      <c r="K355" s="30">
        <v>48</v>
      </c>
      <c r="L355" s="30">
        <v>48</v>
      </c>
      <c r="M355" s="21">
        <v>1033506</v>
      </c>
    </row>
    <row r="356" spans="1:13" x14ac:dyDescent="0.25">
      <c r="A356" s="26">
        <v>128</v>
      </c>
      <c r="B356" s="30" t="s">
        <v>1883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76</v>
      </c>
      <c r="H356" s="30" t="s">
        <v>1122</v>
      </c>
      <c r="I356" s="140">
        <v>44516</v>
      </c>
      <c r="J356" s="30">
        <v>3</v>
      </c>
      <c r="K356" s="30">
        <v>18</v>
      </c>
      <c r="L356" s="30">
        <v>20</v>
      </c>
      <c r="M356" s="21">
        <v>537490</v>
      </c>
    </row>
    <row r="357" spans="1:13" x14ac:dyDescent="0.25">
      <c r="A357" s="26">
        <v>129</v>
      </c>
      <c r="B357" s="30" t="s">
        <v>1884</v>
      </c>
      <c r="C357" s="26" t="s">
        <v>29</v>
      </c>
      <c r="D357" s="30" t="s">
        <v>815</v>
      </c>
      <c r="E357" s="30" t="s">
        <v>23</v>
      </c>
      <c r="F357" s="30" t="s">
        <v>29</v>
      </c>
      <c r="G357" s="30" t="s">
        <v>76</v>
      </c>
      <c r="H357" s="30" t="s">
        <v>1122</v>
      </c>
      <c r="I357" s="140">
        <v>44517</v>
      </c>
      <c r="J357" s="30">
        <v>2</v>
      </c>
      <c r="K357" s="30">
        <v>21</v>
      </c>
      <c r="L357" s="30">
        <v>21</v>
      </c>
      <c r="M357" s="21">
        <v>563802</v>
      </c>
    </row>
    <row r="358" spans="1:13" x14ac:dyDescent="0.25">
      <c r="A358" s="26">
        <v>130</v>
      </c>
      <c r="B358" s="30" t="s">
        <v>1885</v>
      </c>
      <c r="C358" s="26" t="s">
        <v>29</v>
      </c>
      <c r="D358" s="30" t="s">
        <v>1503</v>
      </c>
      <c r="E358" s="30" t="s">
        <v>23</v>
      </c>
      <c r="F358" s="30" t="s">
        <v>29</v>
      </c>
      <c r="G358" s="30" t="s">
        <v>60</v>
      </c>
      <c r="H358" s="30" t="s">
        <v>453</v>
      </c>
      <c r="I358" s="140">
        <v>44517</v>
      </c>
      <c r="J358" s="30">
        <v>1</v>
      </c>
      <c r="K358" s="30">
        <v>49</v>
      </c>
      <c r="L358" s="30">
        <v>49</v>
      </c>
      <c r="M358" s="21">
        <v>1054803</v>
      </c>
    </row>
    <row r="359" spans="1:13" x14ac:dyDescent="0.25">
      <c r="A359" s="26">
        <v>131</v>
      </c>
      <c r="B359" s="30" t="s">
        <v>1886</v>
      </c>
      <c r="C359" s="26" t="s">
        <v>29</v>
      </c>
      <c r="D359" s="30" t="s">
        <v>1503</v>
      </c>
      <c r="E359" s="30" t="s">
        <v>23</v>
      </c>
      <c r="F359" s="30" t="s">
        <v>29</v>
      </c>
      <c r="G359" s="30" t="s">
        <v>1895</v>
      </c>
      <c r="H359" s="30" t="s">
        <v>1896</v>
      </c>
      <c r="I359" s="140">
        <v>44517</v>
      </c>
      <c r="J359" s="30">
        <v>1</v>
      </c>
      <c r="K359" s="30">
        <v>10</v>
      </c>
      <c r="L359" s="30">
        <v>10</v>
      </c>
      <c r="M359" s="21">
        <v>174720</v>
      </c>
    </row>
    <row r="360" spans="1:13" x14ac:dyDescent="0.25">
      <c r="A360" s="26">
        <v>132</v>
      </c>
      <c r="B360" s="30" t="s">
        <v>1887</v>
      </c>
      <c r="C360" s="26" t="s">
        <v>29</v>
      </c>
      <c r="D360" s="30" t="s">
        <v>815</v>
      </c>
      <c r="E360" s="30" t="s">
        <v>23</v>
      </c>
      <c r="F360" s="30" t="s">
        <v>29</v>
      </c>
      <c r="G360" s="30" t="s">
        <v>101</v>
      </c>
      <c r="H360" s="30" t="s">
        <v>102</v>
      </c>
      <c r="I360" s="140">
        <v>44517</v>
      </c>
      <c r="J360" s="30">
        <v>1</v>
      </c>
      <c r="K360" s="30">
        <v>7</v>
      </c>
      <c r="L360" s="30">
        <v>10</v>
      </c>
      <c r="M360" s="21">
        <v>461370</v>
      </c>
    </row>
    <row r="361" spans="1:13" x14ac:dyDescent="0.25">
      <c r="A361" s="26">
        <v>133</v>
      </c>
      <c r="B361" s="30" t="s">
        <v>1888</v>
      </c>
      <c r="C361" s="26" t="s">
        <v>29</v>
      </c>
      <c r="D361" s="30" t="s">
        <v>815</v>
      </c>
      <c r="E361" s="30" t="s">
        <v>23</v>
      </c>
      <c r="F361" s="30" t="s">
        <v>29</v>
      </c>
      <c r="G361" s="30" t="s">
        <v>210</v>
      </c>
      <c r="H361" s="30" t="s">
        <v>516</v>
      </c>
      <c r="I361" s="140">
        <v>44517</v>
      </c>
      <c r="J361" s="30">
        <v>1</v>
      </c>
      <c r="K361" s="30">
        <v>7</v>
      </c>
      <c r="L361" s="30">
        <v>10</v>
      </c>
      <c r="M361" s="21">
        <v>157220</v>
      </c>
    </row>
    <row r="362" spans="1:13" x14ac:dyDescent="0.25">
      <c r="A362" s="26">
        <v>134</v>
      </c>
      <c r="B362" s="30" t="s">
        <v>1889</v>
      </c>
      <c r="C362" s="26" t="s">
        <v>29</v>
      </c>
      <c r="D362" s="30" t="s">
        <v>815</v>
      </c>
      <c r="E362" s="30" t="s">
        <v>23</v>
      </c>
      <c r="F362" s="30" t="s">
        <v>29</v>
      </c>
      <c r="G362" s="30" t="s">
        <v>24</v>
      </c>
      <c r="H362" s="30" t="s">
        <v>93</v>
      </c>
      <c r="I362" s="140">
        <v>44517</v>
      </c>
      <c r="J362" s="30">
        <v>4</v>
      </c>
      <c r="K362" s="30">
        <v>65</v>
      </c>
      <c r="L362" s="30">
        <v>65</v>
      </c>
      <c r="M362" s="21">
        <v>1935055</v>
      </c>
    </row>
    <row r="363" spans="1:13" x14ac:dyDescent="0.25">
      <c r="A363" s="26">
        <v>135</v>
      </c>
      <c r="B363" s="30" t="s">
        <v>1890</v>
      </c>
      <c r="C363" s="26" t="s">
        <v>29</v>
      </c>
      <c r="D363" s="30" t="s">
        <v>631</v>
      </c>
      <c r="E363" s="30" t="s">
        <v>23</v>
      </c>
      <c r="F363" s="30" t="s">
        <v>29</v>
      </c>
      <c r="G363" s="30" t="s">
        <v>79</v>
      </c>
      <c r="H363" s="30" t="s">
        <v>89</v>
      </c>
      <c r="I363" s="140">
        <v>44517</v>
      </c>
      <c r="J363" s="30">
        <v>3</v>
      </c>
      <c r="K363" s="30">
        <v>29</v>
      </c>
      <c r="L363" s="30">
        <v>29</v>
      </c>
      <c r="M363" s="21">
        <v>598413</v>
      </c>
    </row>
    <row r="364" spans="1:13" x14ac:dyDescent="0.25">
      <c r="A364" s="26">
        <v>136</v>
      </c>
      <c r="B364" s="30" t="s">
        <v>1891</v>
      </c>
      <c r="C364" s="26" t="s">
        <v>29</v>
      </c>
      <c r="D364" s="30" t="s">
        <v>815</v>
      </c>
      <c r="E364" s="30" t="s">
        <v>23</v>
      </c>
      <c r="F364" s="30" t="s">
        <v>29</v>
      </c>
      <c r="G364" s="30" t="s">
        <v>281</v>
      </c>
      <c r="H364" s="30" t="s">
        <v>998</v>
      </c>
      <c r="I364" s="140">
        <v>44517</v>
      </c>
      <c r="J364" s="30">
        <v>3</v>
      </c>
      <c r="K364" s="30">
        <v>12</v>
      </c>
      <c r="L364" s="30">
        <v>12</v>
      </c>
      <c r="M364" s="21">
        <v>259014</v>
      </c>
    </row>
    <row r="365" spans="1:13" x14ac:dyDescent="0.25">
      <c r="A365" s="26">
        <v>137</v>
      </c>
      <c r="B365" s="30" t="s">
        <v>1892</v>
      </c>
      <c r="C365" s="26" t="s">
        <v>29</v>
      </c>
      <c r="D365" s="30" t="s">
        <v>815</v>
      </c>
      <c r="E365" s="30" t="s">
        <v>23</v>
      </c>
      <c r="F365" s="30" t="s">
        <v>29</v>
      </c>
      <c r="G365" s="30" t="s">
        <v>79</v>
      </c>
      <c r="H365" s="30" t="s">
        <v>725</v>
      </c>
      <c r="I365" s="140">
        <v>44517</v>
      </c>
      <c r="J365" s="30">
        <v>7</v>
      </c>
      <c r="K365" s="30">
        <v>207</v>
      </c>
      <c r="L365" s="30">
        <v>207</v>
      </c>
      <c r="M365" s="21">
        <v>4512879</v>
      </c>
    </row>
    <row r="366" spans="1:13" x14ac:dyDescent="0.25">
      <c r="A366" s="26">
        <v>138</v>
      </c>
      <c r="B366" s="30" t="s">
        <v>1893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1197</v>
      </c>
      <c r="H366" s="30" t="s">
        <v>128</v>
      </c>
      <c r="I366" s="140">
        <v>44517</v>
      </c>
      <c r="J366" s="30">
        <v>2</v>
      </c>
      <c r="K366" s="30">
        <v>49</v>
      </c>
      <c r="L366" s="30">
        <v>49</v>
      </c>
      <c r="M366" s="21">
        <v>2769313</v>
      </c>
    </row>
    <row r="367" spans="1:13" x14ac:dyDescent="0.25">
      <c r="A367" s="26">
        <v>139</v>
      </c>
      <c r="B367" s="30" t="s">
        <v>1894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50</v>
      </c>
      <c r="H367" s="30" t="s">
        <v>128</v>
      </c>
      <c r="I367" s="140">
        <v>44517</v>
      </c>
      <c r="J367" s="30">
        <v>2</v>
      </c>
      <c r="K367" s="30">
        <v>7</v>
      </c>
      <c r="L367" s="30">
        <v>10</v>
      </c>
      <c r="M367" s="21">
        <v>404720</v>
      </c>
    </row>
    <row r="368" spans="1:13" x14ac:dyDescent="0.25">
      <c r="A368" s="26">
        <v>140</v>
      </c>
      <c r="B368" s="30" t="s">
        <v>1901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50</v>
      </c>
      <c r="H368" s="30" t="s">
        <v>1751</v>
      </c>
      <c r="I368" s="140">
        <v>44518</v>
      </c>
      <c r="J368" s="30">
        <v>5</v>
      </c>
      <c r="K368" s="30">
        <v>86</v>
      </c>
      <c r="L368" s="30">
        <v>86</v>
      </c>
      <c r="M368" s="21">
        <v>3395092</v>
      </c>
    </row>
    <row r="369" spans="1:13" x14ac:dyDescent="0.25">
      <c r="A369" s="26">
        <v>141</v>
      </c>
      <c r="B369" s="30" t="s">
        <v>1902</v>
      </c>
      <c r="C369" s="26" t="s">
        <v>29</v>
      </c>
      <c r="D369" s="30" t="s">
        <v>815</v>
      </c>
      <c r="E369" s="30" t="s">
        <v>23</v>
      </c>
      <c r="F369" s="30" t="s">
        <v>29</v>
      </c>
      <c r="G369" s="30" t="s">
        <v>1197</v>
      </c>
      <c r="H369" s="30" t="s">
        <v>1751</v>
      </c>
      <c r="I369" s="140">
        <v>44518</v>
      </c>
      <c r="J369" s="30">
        <v>5</v>
      </c>
      <c r="K369" s="30">
        <v>64</v>
      </c>
      <c r="L369" s="30">
        <v>92</v>
      </c>
      <c r="M369" s="21">
        <v>5189654</v>
      </c>
    </row>
    <row r="370" spans="1:13" x14ac:dyDescent="0.25">
      <c r="A370" s="26">
        <v>142</v>
      </c>
      <c r="B370" s="30" t="s">
        <v>1903</v>
      </c>
      <c r="C370" s="26" t="s">
        <v>29</v>
      </c>
      <c r="D370" s="30" t="s">
        <v>631</v>
      </c>
      <c r="E370" s="30" t="s">
        <v>23</v>
      </c>
      <c r="F370" s="30" t="s">
        <v>29</v>
      </c>
      <c r="G370" s="30" t="s">
        <v>72</v>
      </c>
      <c r="H370" s="30" t="s">
        <v>958</v>
      </c>
      <c r="I370" s="140">
        <v>44518</v>
      </c>
      <c r="J370" s="30">
        <v>3</v>
      </c>
      <c r="K370" s="30">
        <v>66</v>
      </c>
      <c r="L370" s="30">
        <v>66</v>
      </c>
      <c r="M370" s="21">
        <v>1456452</v>
      </c>
    </row>
    <row r="371" spans="1:13" x14ac:dyDescent="0.25">
      <c r="A371" s="26">
        <v>143</v>
      </c>
      <c r="B371" s="30" t="s">
        <v>1904</v>
      </c>
      <c r="C371" s="26" t="s">
        <v>29</v>
      </c>
      <c r="D371" s="30" t="s">
        <v>815</v>
      </c>
      <c r="E371" s="30" t="s">
        <v>23</v>
      </c>
      <c r="F371" s="30" t="s">
        <v>29</v>
      </c>
      <c r="G371" s="30" t="s">
        <v>142</v>
      </c>
      <c r="H371" s="30" t="s">
        <v>1905</v>
      </c>
      <c r="I371" s="140">
        <v>44518</v>
      </c>
      <c r="J371" s="30">
        <v>1</v>
      </c>
      <c r="K371" s="30">
        <v>11</v>
      </c>
      <c r="L371" s="30">
        <v>11</v>
      </c>
      <c r="M371" s="21">
        <v>143382</v>
      </c>
    </row>
    <row r="372" spans="1:13" x14ac:dyDescent="0.25">
      <c r="A372" s="26">
        <v>144</v>
      </c>
      <c r="B372" s="30" t="s">
        <v>1906</v>
      </c>
      <c r="C372" s="26" t="s">
        <v>29</v>
      </c>
      <c r="D372" s="30" t="s">
        <v>815</v>
      </c>
      <c r="E372" s="30" t="s">
        <v>23</v>
      </c>
      <c r="F372" s="30" t="s">
        <v>29</v>
      </c>
      <c r="G372" s="30" t="s">
        <v>618</v>
      </c>
      <c r="H372" s="30" t="s">
        <v>1907</v>
      </c>
      <c r="I372" s="140">
        <v>44518</v>
      </c>
      <c r="J372" s="30">
        <v>1</v>
      </c>
      <c r="K372" s="30">
        <v>11</v>
      </c>
      <c r="L372" s="30">
        <v>11</v>
      </c>
      <c r="M372" s="21">
        <v>143382</v>
      </c>
    </row>
    <row r="373" spans="1:13" x14ac:dyDescent="0.25">
      <c r="A373" s="26">
        <v>145</v>
      </c>
      <c r="B373" s="30" t="s">
        <v>1908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713</v>
      </c>
      <c r="H373" s="30" t="s">
        <v>1445</v>
      </c>
      <c r="I373" s="140">
        <v>44518</v>
      </c>
      <c r="J373" s="30">
        <v>2</v>
      </c>
      <c r="K373" s="30">
        <v>6</v>
      </c>
      <c r="L373" s="30">
        <v>10</v>
      </c>
      <c r="M373" s="21">
        <v>217720</v>
      </c>
    </row>
    <row r="374" spans="1:13" x14ac:dyDescent="0.25">
      <c r="A374" s="26">
        <v>146</v>
      </c>
      <c r="B374" s="30" t="s">
        <v>1909</v>
      </c>
      <c r="C374" s="26" t="s">
        <v>29</v>
      </c>
      <c r="D374" s="30" t="s">
        <v>815</v>
      </c>
      <c r="E374" s="30" t="s">
        <v>23</v>
      </c>
      <c r="F374" s="30" t="s">
        <v>29</v>
      </c>
      <c r="G374" s="30" t="s">
        <v>40</v>
      </c>
      <c r="H374" s="30" t="s">
        <v>552</v>
      </c>
      <c r="I374" s="140">
        <v>44518</v>
      </c>
      <c r="J374" s="30">
        <v>1</v>
      </c>
      <c r="K374" s="30">
        <v>9</v>
      </c>
      <c r="L374" s="30">
        <v>10</v>
      </c>
      <c r="M374" s="21">
        <v>131370</v>
      </c>
    </row>
    <row r="375" spans="1:13" x14ac:dyDescent="0.25">
      <c r="A375" s="26">
        <v>147</v>
      </c>
      <c r="B375" s="30" t="s">
        <v>1910</v>
      </c>
      <c r="C375" s="26" t="s">
        <v>29</v>
      </c>
      <c r="D375" s="30" t="s">
        <v>1503</v>
      </c>
      <c r="E375" s="30" t="s">
        <v>23</v>
      </c>
      <c r="F375" s="30" t="s">
        <v>29</v>
      </c>
      <c r="G375" s="30" t="s">
        <v>79</v>
      </c>
      <c r="H375" s="30" t="s">
        <v>89</v>
      </c>
      <c r="I375" s="140">
        <v>44518</v>
      </c>
      <c r="J375" s="30">
        <v>1</v>
      </c>
      <c r="K375" s="30">
        <v>48</v>
      </c>
      <c r="L375" s="30">
        <v>48</v>
      </c>
      <c r="M375" s="21">
        <v>1059906</v>
      </c>
    </row>
    <row r="376" spans="1:13" x14ac:dyDescent="0.25">
      <c r="A376" s="26">
        <v>148</v>
      </c>
      <c r="B376" s="30" t="s">
        <v>1911</v>
      </c>
      <c r="C376" s="26" t="s">
        <v>29</v>
      </c>
      <c r="D376" s="30" t="s">
        <v>815</v>
      </c>
      <c r="E376" s="30" t="s">
        <v>23</v>
      </c>
      <c r="F376" s="30" t="s">
        <v>29</v>
      </c>
      <c r="G376" s="30" t="s">
        <v>210</v>
      </c>
      <c r="H376" s="30" t="s">
        <v>516</v>
      </c>
      <c r="I376" s="140">
        <v>44518</v>
      </c>
      <c r="J376" s="30">
        <v>9</v>
      </c>
      <c r="K376" s="30">
        <v>104</v>
      </c>
      <c r="L376" s="30">
        <v>104</v>
      </c>
      <c r="M376" s="21">
        <v>1529338</v>
      </c>
    </row>
    <row r="377" spans="1:13" x14ac:dyDescent="0.25">
      <c r="A377" s="26">
        <v>149</v>
      </c>
      <c r="B377" s="30" t="s">
        <v>1912</v>
      </c>
      <c r="C377" s="26" t="s">
        <v>29</v>
      </c>
      <c r="D377" s="30" t="s">
        <v>631</v>
      </c>
      <c r="E377" s="30" t="s">
        <v>23</v>
      </c>
      <c r="F377" s="30" t="s">
        <v>29</v>
      </c>
      <c r="G377" s="30" t="s">
        <v>69</v>
      </c>
      <c r="H377" s="30" t="s">
        <v>70</v>
      </c>
      <c r="I377" s="140">
        <v>44518</v>
      </c>
      <c r="J377" s="30">
        <v>1</v>
      </c>
      <c r="K377" s="30">
        <v>26</v>
      </c>
      <c r="L377" s="30">
        <v>26</v>
      </c>
      <c r="M377" s="21">
        <v>423272</v>
      </c>
    </row>
    <row r="378" spans="1:13" x14ac:dyDescent="0.25">
      <c r="A378" s="26">
        <v>150</v>
      </c>
      <c r="B378" s="30" t="s">
        <v>1913</v>
      </c>
      <c r="C378" s="26" t="s">
        <v>29</v>
      </c>
      <c r="D378" s="30" t="s">
        <v>631</v>
      </c>
      <c r="E378" s="30" t="s">
        <v>23</v>
      </c>
      <c r="F378" s="30" t="s">
        <v>29</v>
      </c>
      <c r="G378" s="30" t="s">
        <v>713</v>
      </c>
      <c r="H378" s="30" t="s">
        <v>714</v>
      </c>
      <c r="I378" s="140">
        <v>44518</v>
      </c>
      <c r="J378" s="30">
        <v>1</v>
      </c>
      <c r="K378" s="30">
        <v>23</v>
      </c>
      <c r="L378" s="30">
        <v>23</v>
      </c>
      <c r="M378" s="21">
        <v>451631</v>
      </c>
    </row>
    <row r="379" spans="1:13" x14ac:dyDescent="0.25">
      <c r="A379" s="26">
        <v>151</v>
      </c>
      <c r="B379" s="30" t="s">
        <v>1914</v>
      </c>
      <c r="C379" s="26" t="s">
        <v>29</v>
      </c>
      <c r="D379" s="30" t="s">
        <v>815</v>
      </c>
      <c r="E379" s="30" t="s">
        <v>23</v>
      </c>
      <c r="F379" s="30" t="s">
        <v>29</v>
      </c>
      <c r="G379" s="30" t="s">
        <v>281</v>
      </c>
      <c r="H379" s="30" t="s">
        <v>998</v>
      </c>
      <c r="I379" s="140">
        <v>44518</v>
      </c>
      <c r="J379" s="30">
        <v>4</v>
      </c>
      <c r="K379" s="30">
        <v>24</v>
      </c>
      <c r="L379" s="30">
        <v>24</v>
      </c>
      <c r="M379" s="21">
        <v>506778</v>
      </c>
    </row>
    <row r="380" spans="1:13" x14ac:dyDescent="0.25">
      <c r="A380" s="26">
        <v>152</v>
      </c>
      <c r="B380" s="30" t="s">
        <v>1915</v>
      </c>
      <c r="C380" s="26" t="s">
        <v>29</v>
      </c>
      <c r="D380" s="30" t="s">
        <v>815</v>
      </c>
      <c r="E380" s="30" t="s">
        <v>23</v>
      </c>
      <c r="F380" s="30" t="s">
        <v>29</v>
      </c>
      <c r="G380" s="30" t="s">
        <v>69</v>
      </c>
      <c r="H380" s="30" t="s">
        <v>488</v>
      </c>
      <c r="I380" s="140">
        <v>44518</v>
      </c>
      <c r="J380" s="30">
        <v>2</v>
      </c>
      <c r="K380" s="30">
        <v>14</v>
      </c>
      <c r="L380" s="30">
        <v>16</v>
      </c>
      <c r="M380" s="21">
        <v>288802</v>
      </c>
    </row>
    <row r="381" spans="1:13" x14ac:dyDescent="0.25">
      <c r="A381" s="26">
        <v>153</v>
      </c>
      <c r="B381" s="30" t="s">
        <v>1916</v>
      </c>
      <c r="C381" s="26" t="s">
        <v>29</v>
      </c>
      <c r="D381" s="30" t="s">
        <v>491</v>
      </c>
      <c r="E381" s="30" t="s">
        <v>23</v>
      </c>
      <c r="F381" s="30" t="s">
        <v>29</v>
      </c>
      <c r="G381" s="30" t="s">
        <v>281</v>
      </c>
      <c r="H381" s="30" t="s">
        <v>998</v>
      </c>
      <c r="I381" s="140">
        <v>44518</v>
      </c>
      <c r="J381" s="30">
        <v>1</v>
      </c>
      <c r="K381" s="30">
        <v>1</v>
      </c>
      <c r="L381" s="30">
        <v>10</v>
      </c>
      <c r="M381" s="21">
        <v>208720</v>
      </c>
    </row>
    <row r="382" spans="1:13" x14ac:dyDescent="0.25">
      <c r="A382" s="26">
        <v>154</v>
      </c>
      <c r="B382" s="30" t="s">
        <v>1917</v>
      </c>
      <c r="C382" s="26" t="s">
        <v>29</v>
      </c>
      <c r="D382" s="30" t="s">
        <v>815</v>
      </c>
      <c r="E382" s="30" t="s">
        <v>23</v>
      </c>
      <c r="F382" s="30" t="s">
        <v>29</v>
      </c>
      <c r="G382" s="30" t="s">
        <v>24</v>
      </c>
      <c r="H382" s="30" t="s">
        <v>502</v>
      </c>
      <c r="I382" s="140">
        <v>44518</v>
      </c>
      <c r="J382" s="30">
        <v>7</v>
      </c>
      <c r="K382" s="30">
        <v>121</v>
      </c>
      <c r="L382" s="30">
        <v>121</v>
      </c>
      <c r="M382" s="21">
        <v>3592487</v>
      </c>
    </row>
    <row r="383" spans="1:13" x14ac:dyDescent="0.25">
      <c r="A383" s="26">
        <v>155</v>
      </c>
      <c r="B383" s="30" t="s">
        <v>1918</v>
      </c>
      <c r="C383" s="26" t="s">
        <v>29</v>
      </c>
      <c r="D383" s="30" t="s">
        <v>1503</v>
      </c>
      <c r="E383" s="30" t="s">
        <v>23</v>
      </c>
      <c r="F383" s="30" t="s">
        <v>29</v>
      </c>
      <c r="G383" s="30" t="s">
        <v>54</v>
      </c>
      <c r="H383" s="30" t="s">
        <v>1548</v>
      </c>
      <c r="I383" s="140">
        <v>44518</v>
      </c>
      <c r="J383" s="30">
        <v>1</v>
      </c>
      <c r="K383" s="30">
        <v>13</v>
      </c>
      <c r="L383" s="30">
        <v>13</v>
      </c>
      <c r="M383" s="21">
        <v>917311</v>
      </c>
    </row>
    <row r="384" spans="1:13" x14ac:dyDescent="0.25">
      <c r="A384" s="26">
        <v>156</v>
      </c>
      <c r="B384" s="30" t="s">
        <v>1919</v>
      </c>
      <c r="C384" s="26" t="s">
        <v>29</v>
      </c>
      <c r="D384" s="30" t="s">
        <v>815</v>
      </c>
      <c r="E384" s="30" t="s">
        <v>23</v>
      </c>
      <c r="F384" s="30" t="s">
        <v>29</v>
      </c>
      <c r="G384" s="30" t="s">
        <v>104</v>
      </c>
      <c r="H384" s="30" t="s">
        <v>105</v>
      </c>
      <c r="I384" s="140">
        <v>44518</v>
      </c>
      <c r="J384" s="30">
        <v>1</v>
      </c>
      <c r="K384" s="30">
        <v>7</v>
      </c>
      <c r="L384" s="30">
        <v>10</v>
      </c>
      <c r="M384" s="21">
        <v>450370</v>
      </c>
    </row>
    <row r="385" spans="1:13" x14ac:dyDescent="0.25">
      <c r="A385" s="26">
        <v>157</v>
      </c>
      <c r="B385" s="30" t="s">
        <v>1922</v>
      </c>
      <c r="C385" s="26" t="s">
        <v>29</v>
      </c>
      <c r="D385" s="30" t="s">
        <v>631</v>
      </c>
      <c r="E385" s="30" t="s">
        <v>23</v>
      </c>
      <c r="F385" s="30" t="s">
        <v>29</v>
      </c>
      <c r="G385" s="30" t="s">
        <v>79</v>
      </c>
      <c r="H385" s="30" t="s">
        <v>725</v>
      </c>
      <c r="I385" s="140">
        <v>44518</v>
      </c>
      <c r="J385" s="30">
        <v>10</v>
      </c>
      <c r="K385" s="30">
        <v>145</v>
      </c>
      <c r="L385" s="30">
        <v>145</v>
      </c>
      <c r="M385" s="21">
        <v>2947065</v>
      </c>
    </row>
    <row r="386" spans="1:13" x14ac:dyDescent="0.25">
      <c r="A386" s="26">
        <v>158</v>
      </c>
      <c r="B386" s="30" t="s">
        <v>1923</v>
      </c>
      <c r="C386" s="26" t="s">
        <v>29</v>
      </c>
      <c r="D386" s="30" t="s">
        <v>631</v>
      </c>
      <c r="E386" s="30" t="s">
        <v>23</v>
      </c>
      <c r="F386" s="30" t="s">
        <v>29</v>
      </c>
      <c r="G386" s="30" t="s">
        <v>115</v>
      </c>
      <c r="H386" s="30" t="s">
        <v>1924</v>
      </c>
      <c r="I386" s="140">
        <v>44518</v>
      </c>
      <c r="J386" s="30">
        <v>10</v>
      </c>
      <c r="K386" s="30">
        <v>180</v>
      </c>
      <c r="L386" s="30">
        <v>180</v>
      </c>
      <c r="M386" s="21">
        <v>12664710</v>
      </c>
    </row>
    <row r="387" spans="1:13" x14ac:dyDescent="0.25">
      <c r="A387" s="26">
        <v>159</v>
      </c>
      <c r="B387" s="30" t="s">
        <v>1925</v>
      </c>
      <c r="C387" s="26" t="s">
        <v>29</v>
      </c>
      <c r="D387" s="30" t="s">
        <v>631</v>
      </c>
      <c r="E387" s="30" t="s">
        <v>23</v>
      </c>
      <c r="F387" s="30" t="s">
        <v>29</v>
      </c>
      <c r="G387" s="30" t="s">
        <v>54</v>
      </c>
      <c r="H387" s="30" t="s">
        <v>1548</v>
      </c>
      <c r="I387" s="140">
        <v>44518</v>
      </c>
      <c r="J387" s="30">
        <v>1</v>
      </c>
      <c r="K387" s="30">
        <v>9</v>
      </c>
      <c r="L387" s="30">
        <v>10</v>
      </c>
      <c r="M387" s="21">
        <v>692220</v>
      </c>
    </row>
    <row r="388" spans="1:13" x14ac:dyDescent="0.25">
      <c r="A388" s="26">
        <v>160</v>
      </c>
      <c r="B388" s="30" t="s">
        <v>1926</v>
      </c>
      <c r="C388" s="26" t="s">
        <v>29</v>
      </c>
      <c r="D388" s="30" t="s">
        <v>631</v>
      </c>
      <c r="E388" s="30" t="s">
        <v>23</v>
      </c>
      <c r="F388" s="30" t="s">
        <v>29</v>
      </c>
      <c r="G388" s="30" t="s">
        <v>79</v>
      </c>
      <c r="H388" s="30" t="s">
        <v>782</v>
      </c>
      <c r="I388" s="140">
        <v>44519</v>
      </c>
      <c r="J388" s="30">
        <v>8</v>
      </c>
      <c r="K388" s="30">
        <v>45</v>
      </c>
      <c r="L388" s="30">
        <v>46</v>
      </c>
      <c r="M388" s="21">
        <v>942612</v>
      </c>
    </row>
    <row r="389" spans="1:13" x14ac:dyDescent="0.25">
      <c r="A389" s="26">
        <v>161</v>
      </c>
      <c r="B389" s="30" t="s">
        <v>1927</v>
      </c>
      <c r="C389" s="26" t="s">
        <v>29</v>
      </c>
      <c r="D389" s="30" t="s">
        <v>100</v>
      </c>
      <c r="E389" s="30" t="s">
        <v>23</v>
      </c>
      <c r="F389" s="30" t="s">
        <v>29</v>
      </c>
      <c r="G389" s="30" t="s">
        <v>60</v>
      </c>
      <c r="H389" s="30" t="s">
        <v>61</v>
      </c>
      <c r="I389" s="140">
        <v>44519</v>
      </c>
      <c r="J389" s="30">
        <v>5</v>
      </c>
      <c r="K389" s="30">
        <v>50</v>
      </c>
      <c r="L389" s="30">
        <v>55</v>
      </c>
      <c r="M389" s="21">
        <v>1177085</v>
      </c>
    </row>
    <row r="390" spans="1:13" x14ac:dyDescent="0.25">
      <c r="A390" s="26">
        <v>162</v>
      </c>
      <c r="B390" s="30" t="s">
        <v>1928</v>
      </c>
      <c r="C390" s="26" t="s">
        <v>29</v>
      </c>
      <c r="D390" s="30" t="s">
        <v>815</v>
      </c>
      <c r="E390" s="30" t="s">
        <v>23</v>
      </c>
      <c r="F390" s="30" t="s">
        <v>29</v>
      </c>
      <c r="G390" s="30" t="s">
        <v>713</v>
      </c>
      <c r="H390" s="30" t="s">
        <v>714</v>
      </c>
      <c r="I390" s="140">
        <v>44519</v>
      </c>
      <c r="J390" s="30">
        <v>2</v>
      </c>
      <c r="K390" s="30">
        <v>7</v>
      </c>
      <c r="L390" s="30">
        <v>17</v>
      </c>
      <c r="M390" s="21">
        <v>362249</v>
      </c>
    </row>
    <row r="391" spans="1:13" x14ac:dyDescent="0.25">
      <c r="A391" s="26">
        <v>163</v>
      </c>
      <c r="B391" s="30" t="s">
        <v>1929</v>
      </c>
      <c r="C391" s="26" t="s">
        <v>29</v>
      </c>
      <c r="D391" s="30" t="s">
        <v>815</v>
      </c>
      <c r="E391" s="30" t="s">
        <v>23</v>
      </c>
      <c r="F391" s="30" t="s">
        <v>29</v>
      </c>
      <c r="G391" s="30" t="s">
        <v>50</v>
      </c>
      <c r="H391" s="30" t="s">
        <v>128</v>
      </c>
      <c r="I391" s="140">
        <v>44519</v>
      </c>
      <c r="J391" s="30">
        <v>1</v>
      </c>
      <c r="K391" s="30">
        <v>3</v>
      </c>
      <c r="L391" s="30">
        <v>10</v>
      </c>
      <c r="M391" s="21">
        <v>404720</v>
      </c>
    </row>
    <row r="392" spans="1:13" x14ac:dyDescent="0.25">
      <c r="A392" s="26">
        <v>164</v>
      </c>
      <c r="B392" s="30" t="s">
        <v>1930</v>
      </c>
      <c r="C392" s="26" t="s">
        <v>29</v>
      </c>
      <c r="D392" s="30" t="s">
        <v>815</v>
      </c>
      <c r="E392" s="30" t="s">
        <v>23</v>
      </c>
      <c r="F392" s="30" t="s">
        <v>29</v>
      </c>
      <c r="G392" s="30" t="s">
        <v>1197</v>
      </c>
      <c r="H392" s="30" t="s">
        <v>128</v>
      </c>
      <c r="I392" s="140">
        <v>44519</v>
      </c>
      <c r="J392" s="30">
        <v>1</v>
      </c>
      <c r="K392" s="30">
        <v>27</v>
      </c>
      <c r="L392" s="30">
        <v>27</v>
      </c>
      <c r="M392" s="21">
        <v>1530999</v>
      </c>
    </row>
    <row r="393" spans="1:13" x14ac:dyDescent="0.25">
      <c r="A393" s="26">
        <v>165</v>
      </c>
      <c r="B393" s="30" t="s">
        <v>1931</v>
      </c>
      <c r="C393" s="26" t="s">
        <v>29</v>
      </c>
      <c r="D393" s="30" t="s">
        <v>815</v>
      </c>
      <c r="E393" s="30" t="s">
        <v>23</v>
      </c>
      <c r="F393" s="30" t="s">
        <v>29</v>
      </c>
      <c r="G393" s="30" t="s">
        <v>112</v>
      </c>
      <c r="H393" s="30" t="s">
        <v>113</v>
      </c>
      <c r="I393" s="140">
        <v>44519</v>
      </c>
      <c r="J393" s="30">
        <v>3</v>
      </c>
      <c r="K393" s="30">
        <v>28</v>
      </c>
      <c r="L393" s="30">
        <v>31</v>
      </c>
      <c r="M393" s="21">
        <v>1594172</v>
      </c>
    </row>
    <row r="394" spans="1:13" x14ac:dyDescent="0.25">
      <c r="A394" s="26">
        <v>166</v>
      </c>
      <c r="B394" s="30" t="s">
        <v>1932</v>
      </c>
      <c r="C394" s="26" t="s">
        <v>29</v>
      </c>
      <c r="D394" s="30" t="s">
        <v>815</v>
      </c>
      <c r="E394" s="30" t="s">
        <v>23</v>
      </c>
      <c r="F394" s="30" t="s">
        <v>29</v>
      </c>
      <c r="G394" s="30" t="s">
        <v>281</v>
      </c>
      <c r="H394" s="30" t="s">
        <v>998</v>
      </c>
      <c r="I394" s="140">
        <v>44519</v>
      </c>
      <c r="J394" s="30">
        <v>2</v>
      </c>
      <c r="K394" s="30">
        <v>12</v>
      </c>
      <c r="L394" s="30">
        <v>12</v>
      </c>
      <c r="M394" s="21">
        <v>259014</v>
      </c>
    </row>
    <row r="395" spans="1:13" x14ac:dyDescent="0.25">
      <c r="A395" s="26">
        <v>167</v>
      </c>
      <c r="B395" s="30" t="s">
        <v>1933</v>
      </c>
      <c r="C395" s="26" t="s">
        <v>29</v>
      </c>
      <c r="D395" s="30" t="s">
        <v>631</v>
      </c>
      <c r="E395" s="30" t="s">
        <v>23</v>
      </c>
      <c r="F395" s="30" t="s">
        <v>29</v>
      </c>
      <c r="G395" s="30" t="s">
        <v>104</v>
      </c>
      <c r="H395" s="30" t="s">
        <v>105</v>
      </c>
      <c r="I395" s="140">
        <v>44519</v>
      </c>
      <c r="J395" s="30">
        <v>5</v>
      </c>
      <c r="K395" s="30">
        <v>90</v>
      </c>
      <c r="L395" s="30">
        <v>90</v>
      </c>
      <c r="M395" s="21">
        <v>3828330</v>
      </c>
    </row>
    <row r="396" spans="1:13" x14ac:dyDescent="0.25">
      <c r="A396" s="26">
        <v>168</v>
      </c>
      <c r="B396" s="30" t="s">
        <v>1934</v>
      </c>
      <c r="C396" s="26" t="s">
        <v>29</v>
      </c>
      <c r="D396" s="30" t="s">
        <v>1503</v>
      </c>
      <c r="E396" s="30" t="s">
        <v>23</v>
      </c>
      <c r="F396" s="30" t="s">
        <v>29</v>
      </c>
      <c r="G396" s="30" t="s">
        <v>109</v>
      </c>
      <c r="H396" s="30" t="s">
        <v>1373</v>
      </c>
      <c r="I396" s="140">
        <v>44519</v>
      </c>
      <c r="J396" s="30">
        <v>1</v>
      </c>
      <c r="K396" s="30">
        <v>15</v>
      </c>
      <c r="L396" s="30">
        <v>15</v>
      </c>
      <c r="M396" s="21">
        <v>708555</v>
      </c>
    </row>
    <row r="397" spans="1:13" x14ac:dyDescent="0.25">
      <c r="A397" s="26">
        <v>169</v>
      </c>
      <c r="B397" s="30" t="s">
        <v>1935</v>
      </c>
      <c r="C397" s="26" t="s">
        <v>29</v>
      </c>
      <c r="D397" s="30" t="s">
        <v>815</v>
      </c>
      <c r="E397" s="30" t="s">
        <v>23</v>
      </c>
      <c r="F397" s="30" t="s">
        <v>29</v>
      </c>
      <c r="G397" s="30" t="s">
        <v>263</v>
      </c>
      <c r="H397" s="30" t="s">
        <v>556</v>
      </c>
      <c r="I397" s="140">
        <v>44519</v>
      </c>
      <c r="J397" s="30">
        <v>3</v>
      </c>
      <c r="K397" s="30">
        <v>17</v>
      </c>
      <c r="L397" s="30">
        <v>17</v>
      </c>
      <c r="M397" s="21">
        <v>296799</v>
      </c>
    </row>
    <row r="398" spans="1:13" x14ac:dyDescent="0.25">
      <c r="A398" s="26">
        <v>170</v>
      </c>
      <c r="B398" s="30" t="s">
        <v>1936</v>
      </c>
      <c r="C398" s="26" t="s">
        <v>29</v>
      </c>
      <c r="D398" s="30" t="s">
        <v>815</v>
      </c>
      <c r="E398" s="30" t="s">
        <v>23</v>
      </c>
      <c r="F398" s="30" t="s">
        <v>29</v>
      </c>
      <c r="G398" s="30" t="s">
        <v>69</v>
      </c>
      <c r="H398" s="30" t="s">
        <v>488</v>
      </c>
      <c r="I398" s="140">
        <v>44519</v>
      </c>
      <c r="J398" s="30">
        <v>3</v>
      </c>
      <c r="K398" s="30">
        <v>14</v>
      </c>
      <c r="L398" s="30">
        <v>15</v>
      </c>
      <c r="M398" s="21">
        <v>271455</v>
      </c>
    </row>
    <row r="399" spans="1:13" x14ac:dyDescent="0.25">
      <c r="A399" s="26">
        <v>171</v>
      </c>
      <c r="B399" s="30" t="s">
        <v>1937</v>
      </c>
      <c r="C399" s="26" t="s">
        <v>29</v>
      </c>
      <c r="D399" s="30" t="s">
        <v>815</v>
      </c>
      <c r="E399" s="30" t="s">
        <v>23</v>
      </c>
      <c r="F399" s="30" t="s">
        <v>29</v>
      </c>
      <c r="G399" s="30" t="s">
        <v>1895</v>
      </c>
      <c r="H399" s="30" t="s">
        <v>1896</v>
      </c>
      <c r="I399" s="140">
        <v>44519</v>
      </c>
      <c r="J399" s="30">
        <v>2</v>
      </c>
      <c r="K399" s="30">
        <v>14</v>
      </c>
      <c r="L399" s="30">
        <v>14</v>
      </c>
      <c r="M399" s="21">
        <v>238708</v>
      </c>
    </row>
    <row r="400" spans="1:13" x14ac:dyDescent="0.25">
      <c r="A400" s="26">
        <v>172</v>
      </c>
      <c r="B400" s="30" t="s">
        <v>1938</v>
      </c>
      <c r="C400" s="26" t="s">
        <v>29</v>
      </c>
      <c r="D400" s="30" t="s">
        <v>815</v>
      </c>
      <c r="E400" s="30" t="s">
        <v>23</v>
      </c>
      <c r="F400" s="30" t="s">
        <v>29</v>
      </c>
      <c r="G400" s="30" t="s">
        <v>24</v>
      </c>
      <c r="H400" s="30" t="s">
        <v>58</v>
      </c>
      <c r="I400" s="140">
        <v>44519</v>
      </c>
      <c r="J400" s="30">
        <v>10</v>
      </c>
      <c r="K400" s="30">
        <v>216</v>
      </c>
      <c r="L400" s="30">
        <v>216</v>
      </c>
      <c r="M400" s="21">
        <v>6404202</v>
      </c>
    </row>
    <row r="401" spans="1:13" x14ac:dyDescent="0.25">
      <c r="A401" s="26">
        <v>173</v>
      </c>
      <c r="B401" s="30" t="s">
        <v>1939</v>
      </c>
      <c r="C401" s="26" t="s">
        <v>29</v>
      </c>
      <c r="D401" s="30" t="s">
        <v>815</v>
      </c>
      <c r="E401" s="30" t="s">
        <v>23</v>
      </c>
      <c r="F401" s="30" t="s">
        <v>29</v>
      </c>
      <c r="G401" s="30" t="s">
        <v>1197</v>
      </c>
      <c r="H401" s="30" t="s">
        <v>128</v>
      </c>
      <c r="I401" s="140">
        <v>44520</v>
      </c>
      <c r="J401" s="30">
        <v>1</v>
      </c>
      <c r="K401" s="30">
        <v>3</v>
      </c>
      <c r="L401" s="30">
        <v>10</v>
      </c>
      <c r="M401" s="21">
        <v>574120</v>
      </c>
    </row>
    <row r="402" spans="1:13" x14ac:dyDescent="0.25">
      <c r="A402" s="26">
        <v>174</v>
      </c>
      <c r="B402" s="30" t="s">
        <v>1940</v>
      </c>
      <c r="C402" s="26" t="s">
        <v>29</v>
      </c>
      <c r="D402" s="30" t="s">
        <v>815</v>
      </c>
      <c r="E402" s="30" t="s">
        <v>23</v>
      </c>
      <c r="F402" s="30" t="s">
        <v>29</v>
      </c>
      <c r="G402" s="30" t="s">
        <v>210</v>
      </c>
      <c r="H402" s="30" t="s">
        <v>1002</v>
      </c>
      <c r="I402" s="140">
        <v>44520</v>
      </c>
      <c r="J402" s="30">
        <v>4</v>
      </c>
      <c r="K402" s="30">
        <v>31</v>
      </c>
      <c r="L402" s="30">
        <v>32</v>
      </c>
      <c r="M402" s="21">
        <v>478354</v>
      </c>
    </row>
    <row r="403" spans="1:13" x14ac:dyDescent="0.25">
      <c r="A403" s="26">
        <v>175</v>
      </c>
      <c r="B403" s="30" t="s">
        <v>1941</v>
      </c>
      <c r="C403" s="26" t="s">
        <v>29</v>
      </c>
      <c r="D403" s="30" t="s">
        <v>815</v>
      </c>
      <c r="E403" s="30" t="s">
        <v>23</v>
      </c>
      <c r="F403" s="30" t="s">
        <v>29</v>
      </c>
      <c r="G403" s="30" t="s">
        <v>50</v>
      </c>
      <c r="H403" s="30" t="s">
        <v>1753</v>
      </c>
      <c r="I403" s="140">
        <v>44520</v>
      </c>
      <c r="J403" s="30">
        <v>5</v>
      </c>
      <c r="K403" s="30">
        <v>24</v>
      </c>
      <c r="L403" s="30">
        <v>44</v>
      </c>
      <c r="M403" s="21">
        <v>1742518</v>
      </c>
    </row>
    <row r="404" spans="1:13" x14ac:dyDescent="0.25">
      <c r="A404" s="26">
        <v>176</v>
      </c>
      <c r="B404" s="30" t="s">
        <v>1942</v>
      </c>
      <c r="C404" s="26" t="s">
        <v>29</v>
      </c>
      <c r="D404" s="30" t="s">
        <v>815</v>
      </c>
      <c r="E404" s="30" t="s">
        <v>23</v>
      </c>
      <c r="F404" s="30" t="s">
        <v>29</v>
      </c>
      <c r="G404" s="30" t="s">
        <v>281</v>
      </c>
      <c r="H404" s="30" t="s">
        <v>998</v>
      </c>
      <c r="I404" s="140">
        <v>44520</v>
      </c>
      <c r="J404" s="30">
        <v>3</v>
      </c>
      <c r="K404" s="30">
        <v>10</v>
      </c>
      <c r="L404" s="30">
        <v>10</v>
      </c>
      <c r="M404" s="21">
        <v>217720</v>
      </c>
    </row>
    <row r="405" spans="1:13" x14ac:dyDescent="0.25">
      <c r="A405" s="26">
        <v>177</v>
      </c>
      <c r="B405" s="30" t="s">
        <v>1943</v>
      </c>
      <c r="C405" s="26" t="s">
        <v>29</v>
      </c>
      <c r="D405" s="30" t="s">
        <v>815</v>
      </c>
      <c r="E405" s="30" t="s">
        <v>23</v>
      </c>
      <c r="F405" s="30" t="s">
        <v>29</v>
      </c>
      <c r="G405" s="30" t="s">
        <v>24</v>
      </c>
      <c r="H405" s="30" t="s">
        <v>502</v>
      </c>
      <c r="I405" s="140">
        <v>44520</v>
      </c>
      <c r="J405" s="30">
        <v>1</v>
      </c>
      <c r="K405" s="30">
        <v>21</v>
      </c>
      <c r="L405" s="30">
        <v>21</v>
      </c>
      <c r="M405" s="21">
        <v>632787</v>
      </c>
    </row>
    <row r="406" spans="1:13" x14ac:dyDescent="0.25">
      <c r="A406" s="26">
        <v>178</v>
      </c>
      <c r="B406" s="30" t="s">
        <v>1944</v>
      </c>
      <c r="C406" s="26" t="s">
        <v>29</v>
      </c>
      <c r="D406" s="30" t="s">
        <v>815</v>
      </c>
      <c r="E406" s="30" t="s">
        <v>23</v>
      </c>
      <c r="F406" s="30" t="s">
        <v>29</v>
      </c>
      <c r="G406" s="30" t="s">
        <v>112</v>
      </c>
      <c r="H406" s="30" t="s">
        <v>997</v>
      </c>
      <c r="I406" s="140">
        <v>44520</v>
      </c>
      <c r="J406" s="30">
        <v>1</v>
      </c>
      <c r="K406" s="30">
        <v>13</v>
      </c>
      <c r="L406" s="30">
        <v>13</v>
      </c>
      <c r="M406" s="21">
        <v>675056</v>
      </c>
    </row>
    <row r="407" spans="1:13" x14ac:dyDescent="0.25">
      <c r="A407" s="26">
        <v>179</v>
      </c>
      <c r="B407" s="30" t="s">
        <v>1945</v>
      </c>
      <c r="C407" s="26" t="s">
        <v>29</v>
      </c>
      <c r="D407" s="30" t="s">
        <v>815</v>
      </c>
      <c r="E407" s="30" t="s">
        <v>23</v>
      </c>
      <c r="F407" s="30" t="s">
        <v>29</v>
      </c>
      <c r="G407" s="30" t="s">
        <v>231</v>
      </c>
      <c r="H407" s="30" t="s">
        <v>705</v>
      </c>
      <c r="I407" s="140">
        <v>44520</v>
      </c>
      <c r="J407" s="30">
        <v>3</v>
      </c>
      <c r="K407" s="30">
        <v>11</v>
      </c>
      <c r="L407" s="30">
        <v>15</v>
      </c>
      <c r="M407" s="21">
        <v>485955</v>
      </c>
    </row>
    <row r="408" spans="1:13" x14ac:dyDescent="0.25">
      <c r="A408" s="26">
        <v>180</v>
      </c>
      <c r="B408" s="30" t="s">
        <v>1946</v>
      </c>
      <c r="C408" s="26" t="s">
        <v>29</v>
      </c>
      <c r="D408" s="30" t="s">
        <v>1503</v>
      </c>
      <c r="E408" s="30" t="s">
        <v>23</v>
      </c>
      <c r="F408" s="30" t="s">
        <v>29</v>
      </c>
      <c r="G408" s="30" t="s">
        <v>79</v>
      </c>
      <c r="H408" s="30" t="s">
        <v>89</v>
      </c>
      <c r="I408" s="140">
        <v>44520</v>
      </c>
      <c r="J408" s="30">
        <v>1</v>
      </c>
      <c r="K408" s="30">
        <v>16</v>
      </c>
      <c r="L408" s="30">
        <v>16</v>
      </c>
      <c r="M408" s="21">
        <v>360802</v>
      </c>
    </row>
    <row r="409" spans="1:13" x14ac:dyDescent="0.25">
      <c r="A409" s="26">
        <v>181</v>
      </c>
      <c r="B409" s="30" t="s">
        <v>1947</v>
      </c>
      <c r="C409" s="26" t="s">
        <v>29</v>
      </c>
      <c r="D409" s="30" t="s">
        <v>631</v>
      </c>
      <c r="E409" s="30" t="s">
        <v>23</v>
      </c>
      <c r="F409" s="30" t="s">
        <v>29</v>
      </c>
      <c r="G409" s="30" t="s">
        <v>79</v>
      </c>
      <c r="H409" s="30" t="s">
        <v>89</v>
      </c>
      <c r="I409" s="140">
        <v>44520</v>
      </c>
      <c r="J409" s="30">
        <v>7</v>
      </c>
      <c r="K409" s="30">
        <v>75</v>
      </c>
      <c r="L409" s="30">
        <v>75</v>
      </c>
      <c r="M409" s="21">
        <v>1529775</v>
      </c>
    </row>
    <row r="410" spans="1:13" x14ac:dyDescent="0.25">
      <c r="A410" s="26">
        <v>182</v>
      </c>
      <c r="B410" s="30" t="s">
        <v>1948</v>
      </c>
      <c r="C410" s="26" t="s">
        <v>29</v>
      </c>
      <c r="D410" s="30" t="s">
        <v>1503</v>
      </c>
      <c r="E410" s="30" t="s">
        <v>23</v>
      </c>
      <c r="F410" s="30" t="s">
        <v>29</v>
      </c>
      <c r="G410" s="30" t="s">
        <v>231</v>
      </c>
      <c r="H410" s="30" t="s">
        <v>705</v>
      </c>
      <c r="I410" s="140">
        <v>44520</v>
      </c>
      <c r="J410" s="30">
        <v>3</v>
      </c>
      <c r="K410" s="30">
        <v>91</v>
      </c>
      <c r="L410" s="30">
        <v>91</v>
      </c>
      <c r="M410" s="21">
        <v>2900227</v>
      </c>
    </row>
    <row r="411" spans="1:13" x14ac:dyDescent="0.25">
      <c r="A411" s="26">
        <v>183</v>
      </c>
      <c r="B411" s="30" t="s">
        <v>1949</v>
      </c>
      <c r="C411" s="26" t="s">
        <v>29</v>
      </c>
      <c r="D411" s="30" t="s">
        <v>815</v>
      </c>
      <c r="E411" s="30" t="s">
        <v>23</v>
      </c>
      <c r="F411" s="30" t="s">
        <v>29</v>
      </c>
      <c r="G411" s="30" t="s">
        <v>69</v>
      </c>
      <c r="H411" s="30" t="s">
        <v>488</v>
      </c>
      <c r="I411" s="140">
        <v>44520</v>
      </c>
      <c r="J411" s="30">
        <v>2</v>
      </c>
      <c r="K411" s="30">
        <v>15</v>
      </c>
      <c r="L411" s="30">
        <v>15</v>
      </c>
      <c r="M411" s="21">
        <v>271455</v>
      </c>
    </row>
    <row r="412" spans="1:13" x14ac:dyDescent="0.25">
      <c r="A412" s="26">
        <v>184</v>
      </c>
      <c r="B412" s="30" t="s">
        <v>1950</v>
      </c>
      <c r="C412" s="26" t="s">
        <v>29</v>
      </c>
      <c r="D412" s="30" t="s">
        <v>1503</v>
      </c>
      <c r="E412" s="30" t="s">
        <v>23</v>
      </c>
      <c r="F412" s="30" t="s">
        <v>29</v>
      </c>
      <c r="G412" s="30" t="s">
        <v>79</v>
      </c>
      <c r="H412" s="30" t="s">
        <v>725</v>
      </c>
      <c r="I412" s="140">
        <v>44520</v>
      </c>
      <c r="J412" s="30">
        <v>1</v>
      </c>
      <c r="K412" s="30">
        <v>23</v>
      </c>
      <c r="L412" s="30">
        <v>23</v>
      </c>
      <c r="M412" s="21">
        <v>513731</v>
      </c>
    </row>
    <row r="413" spans="1:13" x14ac:dyDescent="0.25">
      <c r="A413" s="26">
        <v>185</v>
      </c>
      <c r="B413" s="30" t="s">
        <v>1952</v>
      </c>
      <c r="C413" s="26" t="s">
        <v>29</v>
      </c>
      <c r="D413" s="30" t="s">
        <v>815</v>
      </c>
      <c r="E413" s="30" t="s">
        <v>23</v>
      </c>
      <c r="F413" s="30" t="s">
        <v>29</v>
      </c>
      <c r="G413" s="30" t="s">
        <v>263</v>
      </c>
      <c r="H413" s="30" t="s">
        <v>264</v>
      </c>
      <c r="I413" s="140">
        <v>44521</v>
      </c>
      <c r="J413" s="30">
        <v>2</v>
      </c>
      <c r="K413" s="30">
        <v>47</v>
      </c>
      <c r="L413" s="30">
        <v>47</v>
      </c>
      <c r="M413" s="21">
        <v>800709</v>
      </c>
    </row>
    <row r="414" spans="1:13" x14ac:dyDescent="0.25">
      <c r="A414" s="26">
        <v>186</v>
      </c>
      <c r="B414" s="30" t="s">
        <v>1954</v>
      </c>
      <c r="C414" s="26" t="s">
        <v>29</v>
      </c>
      <c r="D414" s="30" t="s">
        <v>1503</v>
      </c>
      <c r="E414" s="30" t="s">
        <v>23</v>
      </c>
      <c r="F414" s="30" t="s">
        <v>29</v>
      </c>
      <c r="G414" s="30" t="s">
        <v>79</v>
      </c>
      <c r="H414" s="30" t="s">
        <v>89</v>
      </c>
      <c r="I414" s="140">
        <v>44521</v>
      </c>
      <c r="J414" s="30">
        <v>1</v>
      </c>
      <c r="K414" s="30">
        <v>19</v>
      </c>
      <c r="L414" s="30">
        <v>19</v>
      </c>
      <c r="M414" s="21">
        <v>426343</v>
      </c>
    </row>
    <row r="415" spans="1:13" x14ac:dyDescent="0.25">
      <c r="A415" s="26">
        <v>187</v>
      </c>
      <c r="B415" s="30" t="s">
        <v>1955</v>
      </c>
      <c r="C415" s="26" t="s">
        <v>29</v>
      </c>
      <c r="D415" s="30" t="s">
        <v>815</v>
      </c>
      <c r="E415" s="30" t="s">
        <v>23</v>
      </c>
      <c r="F415" s="30" t="s">
        <v>29</v>
      </c>
      <c r="G415" s="30" t="s">
        <v>50</v>
      </c>
      <c r="H415" s="30" t="s">
        <v>128</v>
      </c>
      <c r="I415" s="140">
        <v>44521</v>
      </c>
      <c r="J415" s="30">
        <v>2</v>
      </c>
      <c r="K415" s="30">
        <v>51</v>
      </c>
      <c r="L415" s="30">
        <v>51</v>
      </c>
      <c r="M415" s="21">
        <v>2017947</v>
      </c>
    </row>
    <row r="416" spans="1:13" x14ac:dyDescent="0.25">
      <c r="A416" s="26">
        <v>188</v>
      </c>
      <c r="B416" s="30" t="s">
        <v>1956</v>
      </c>
      <c r="C416" s="26" t="s">
        <v>29</v>
      </c>
      <c r="D416" s="30" t="s">
        <v>815</v>
      </c>
      <c r="E416" s="30" t="s">
        <v>23</v>
      </c>
      <c r="F416" s="30" t="s">
        <v>29</v>
      </c>
      <c r="G416" s="30" t="s">
        <v>64</v>
      </c>
      <c r="H416" s="30" t="s">
        <v>818</v>
      </c>
      <c r="I416" s="140">
        <v>44521</v>
      </c>
      <c r="J416" s="30">
        <v>4</v>
      </c>
      <c r="K416" s="30">
        <v>90</v>
      </c>
      <c r="L416" s="30">
        <v>90</v>
      </c>
      <c r="M416" s="21">
        <v>1909080</v>
      </c>
    </row>
    <row r="417" spans="1:13" x14ac:dyDescent="0.25">
      <c r="A417" s="26">
        <v>189</v>
      </c>
      <c r="B417" s="30" t="s">
        <v>1957</v>
      </c>
      <c r="C417" s="26" t="s">
        <v>29</v>
      </c>
      <c r="D417" s="30" t="s">
        <v>1503</v>
      </c>
      <c r="E417" s="30" t="s">
        <v>23</v>
      </c>
      <c r="F417" s="30" t="s">
        <v>29</v>
      </c>
      <c r="G417" s="30" t="s">
        <v>79</v>
      </c>
      <c r="H417" s="30" t="s">
        <v>89</v>
      </c>
      <c r="I417" s="140">
        <v>44521</v>
      </c>
      <c r="J417" s="30">
        <v>1</v>
      </c>
      <c r="K417" s="30">
        <v>33</v>
      </c>
      <c r="L417" s="30">
        <v>33</v>
      </c>
      <c r="M417" s="21">
        <v>732201</v>
      </c>
    </row>
    <row r="418" spans="1:13" x14ac:dyDescent="0.25">
      <c r="A418" s="26">
        <v>190</v>
      </c>
      <c r="B418" s="30" t="s">
        <v>1959</v>
      </c>
      <c r="C418" s="26" t="s">
        <v>29</v>
      </c>
      <c r="D418" s="30" t="s">
        <v>815</v>
      </c>
      <c r="E418" s="30" t="s">
        <v>23</v>
      </c>
      <c r="F418" s="30" t="s">
        <v>29</v>
      </c>
      <c r="G418" s="30" t="s">
        <v>713</v>
      </c>
      <c r="H418" s="30" t="s">
        <v>714</v>
      </c>
      <c r="I418" s="140">
        <v>44521</v>
      </c>
      <c r="J418" s="30">
        <v>2</v>
      </c>
      <c r="K418" s="30">
        <v>20</v>
      </c>
      <c r="L418" s="30">
        <v>20</v>
      </c>
      <c r="M418" s="21">
        <v>424190</v>
      </c>
    </row>
    <row r="419" spans="1:13" x14ac:dyDescent="0.25">
      <c r="A419" s="26">
        <v>191</v>
      </c>
      <c r="B419" s="30" t="s">
        <v>1960</v>
      </c>
      <c r="C419" s="26" t="s">
        <v>29</v>
      </c>
      <c r="D419" s="30" t="s">
        <v>1503</v>
      </c>
      <c r="E419" s="30" t="s">
        <v>23</v>
      </c>
      <c r="F419" s="30" t="s">
        <v>29</v>
      </c>
      <c r="G419" s="30" t="s">
        <v>115</v>
      </c>
      <c r="H419" s="30" t="s">
        <v>1924</v>
      </c>
      <c r="I419" s="140">
        <v>44521</v>
      </c>
      <c r="J419" s="30">
        <v>1</v>
      </c>
      <c r="K419" s="30">
        <v>14</v>
      </c>
      <c r="L419" s="30">
        <v>14</v>
      </c>
      <c r="M419" s="21">
        <v>1017808</v>
      </c>
    </row>
    <row r="420" spans="1:13" x14ac:dyDescent="0.25">
      <c r="A420" s="26">
        <v>192</v>
      </c>
      <c r="B420" s="30" t="s">
        <v>1961</v>
      </c>
      <c r="C420" s="26" t="s">
        <v>29</v>
      </c>
      <c r="D420" s="30" t="s">
        <v>815</v>
      </c>
      <c r="E420" s="30" t="s">
        <v>23</v>
      </c>
      <c r="F420" s="30" t="s">
        <v>29</v>
      </c>
      <c r="G420" s="30" t="s">
        <v>76</v>
      </c>
      <c r="H420" s="30" t="s">
        <v>1212</v>
      </c>
      <c r="I420" s="140">
        <v>44521</v>
      </c>
      <c r="J420" s="30">
        <v>9</v>
      </c>
      <c r="K420" s="30">
        <v>278</v>
      </c>
      <c r="L420" s="30">
        <v>278</v>
      </c>
      <c r="M420" s="21">
        <v>7321816</v>
      </c>
    </row>
    <row r="421" spans="1:13" x14ac:dyDescent="0.25">
      <c r="A421" s="26">
        <v>193</v>
      </c>
      <c r="B421" s="30" t="s">
        <v>1962</v>
      </c>
      <c r="C421" s="26" t="s">
        <v>29</v>
      </c>
      <c r="D421" s="30" t="s">
        <v>1503</v>
      </c>
      <c r="E421" s="30" t="s">
        <v>23</v>
      </c>
      <c r="F421" s="30" t="s">
        <v>29</v>
      </c>
      <c r="G421" s="30" t="s">
        <v>1313</v>
      </c>
      <c r="H421" s="30" t="s">
        <v>1472</v>
      </c>
      <c r="I421" s="140">
        <v>44521</v>
      </c>
      <c r="J421" s="30">
        <v>3</v>
      </c>
      <c r="K421" s="30">
        <v>29</v>
      </c>
      <c r="L421" s="30">
        <v>29</v>
      </c>
      <c r="M421" s="21">
        <v>3046883</v>
      </c>
    </row>
    <row r="422" spans="1:13" x14ac:dyDescent="0.25">
      <c r="A422" s="26">
        <v>194</v>
      </c>
      <c r="B422" s="30" t="s">
        <v>1964</v>
      </c>
      <c r="C422" s="26" t="s">
        <v>29</v>
      </c>
      <c r="D422" s="30" t="s">
        <v>815</v>
      </c>
      <c r="E422" s="30" t="s">
        <v>23</v>
      </c>
      <c r="F422" s="30" t="s">
        <v>29</v>
      </c>
      <c r="G422" s="30" t="s">
        <v>72</v>
      </c>
      <c r="H422" s="30" t="s">
        <v>261</v>
      </c>
      <c r="I422" s="140">
        <v>44521</v>
      </c>
      <c r="J422" s="30">
        <v>7</v>
      </c>
      <c r="K422" s="30">
        <v>155</v>
      </c>
      <c r="L422" s="30">
        <v>155</v>
      </c>
      <c r="M422" s="21">
        <v>3637785</v>
      </c>
    </row>
    <row r="423" spans="1:13" x14ac:dyDescent="0.25">
      <c r="A423" s="26">
        <v>195</v>
      </c>
      <c r="B423" s="30" t="s">
        <v>1965</v>
      </c>
      <c r="C423" s="26" t="s">
        <v>29</v>
      </c>
      <c r="D423" s="30" t="s">
        <v>815</v>
      </c>
      <c r="E423" s="30" t="s">
        <v>23</v>
      </c>
      <c r="F423" s="30" t="s">
        <v>29</v>
      </c>
      <c r="G423" s="30" t="s">
        <v>210</v>
      </c>
      <c r="H423" s="30" t="s">
        <v>516</v>
      </c>
      <c r="I423" s="140">
        <v>44521</v>
      </c>
      <c r="J423" s="30">
        <v>1</v>
      </c>
      <c r="K423" s="30">
        <v>23</v>
      </c>
      <c r="L423" s="30">
        <v>23</v>
      </c>
      <c r="M423" s="21">
        <v>346981</v>
      </c>
    </row>
    <row r="424" spans="1:13" x14ac:dyDescent="0.25">
      <c r="A424" s="26">
        <v>196</v>
      </c>
      <c r="B424" s="30" t="s">
        <v>1966</v>
      </c>
      <c r="C424" s="26" t="s">
        <v>29</v>
      </c>
      <c r="D424" s="30" t="s">
        <v>815</v>
      </c>
      <c r="E424" s="30" t="s">
        <v>23</v>
      </c>
      <c r="F424" s="30" t="s">
        <v>29</v>
      </c>
      <c r="G424" s="30" t="s">
        <v>171</v>
      </c>
      <c r="H424" s="30" t="s">
        <v>735</v>
      </c>
      <c r="I424" s="140">
        <v>44521</v>
      </c>
      <c r="J424" s="30">
        <v>2</v>
      </c>
      <c r="K424" s="30">
        <v>48</v>
      </c>
      <c r="L424" s="30">
        <v>48</v>
      </c>
      <c r="M424" s="21">
        <v>896706</v>
      </c>
    </row>
    <row r="425" spans="1:13" x14ac:dyDescent="0.25">
      <c r="A425" s="26">
        <v>197</v>
      </c>
      <c r="B425" s="30" t="s">
        <v>1967</v>
      </c>
      <c r="C425" s="26" t="s">
        <v>29</v>
      </c>
      <c r="D425" s="30" t="s">
        <v>815</v>
      </c>
      <c r="E425" s="30" t="s">
        <v>23</v>
      </c>
      <c r="F425" s="30" t="s">
        <v>29</v>
      </c>
      <c r="G425" s="30" t="s">
        <v>184</v>
      </c>
      <c r="H425" s="30" t="s">
        <v>256</v>
      </c>
      <c r="I425" s="140">
        <v>44521</v>
      </c>
      <c r="J425" s="30">
        <v>3</v>
      </c>
      <c r="K425" s="30">
        <v>92</v>
      </c>
      <c r="L425" s="30">
        <v>92</v>
      </c>
      <c r="M425" s="21">
        <v>1910774</v>
      </c>
    </row>
    <row r="426" spans="1:13" x14ac:dyDescent="0.25">
      <c r="A426" s="26"/>
      <c r="B426" s="30"/>
      <c r="C426" s="26"/>
      <c r="D426" s="30"/>
      <c r="E426" s="30"/>
      <c r="F426" s="30"/>
      <c r="G426" s="30"/>
      <c r="H426" s="30"/>
      <c r="I426" s="140"/>
      <c r="J426" s="30"/>
      <c r="K426" s="30"/>
      <c r="L426" s="30"/>
      <c r="M426" s="21"/>
    </row>
    <row r="427" spans="1:13" x14ac:dyDescent="0.25">
      <c r="A427" s="26"/>
      <c r="B427" s="30"/>
      <c r="C427" s="26"/>
      <c r="D427" s="30"/>
      <c r="E427" s="30"/>
      <c r="F427" s="30"/>
      <c r="G427" s="30"/>
      <c r="H427" s="30"/>
      <c r="I427" s="140"/>
      <c r="J427" s="30"/>
      <c r="K427" s="30"/>
      <c r="L427" s="30"/>
      <c r="M427" s="21"/>
    </row>
    <row r="428" spans="1:13" x14ac:dyDescent="0.25">
      <c r="A428" s="26"/>
      <c r="B428" s="30"/>
      <c r="C428" s="26"/>
      <c r="D428" s="30"/>
      <c r="E428" s="30"/>
      <c r="F428" s="30"/>
      <c r="G428" s="30"/>
      <c r="H428" s="30"/>
      <c r="I428" s="140"/>
      <c r="J428" s="30"/>
      <c r="K428" s="30"/>
      <c r="L428" s="30"/>
      <c r="M428" s="21"/>
    </row>
    <row r="429" spans="1:13" x14ac:dyDescent="0.25">
      <c r="A429" s="26"/>
      <c r="B429" s="30"/>
      <c r="C429" s="26"/>
      <c r="D429" s="30"/>
      <c r="E429" s="30"/>
      <c r="F429" s="30"/>
      <c r="G429" s="30"/>
      <c r="H429" s="30"/>
      <c r="I429" s="140"/>
      <c r="J429" s="30"/>
      <c r="K429" s="30"/>
      <c r="L429" s="30"/>
      <c r="M429" s="21"/>
    </row>
    <row r="430" spans="1:13" x14ac:dyDescent="0.25">
      <c r="A430" s="26"/>
      <c r="B430" s="30"/>
      <c r="C430" s="26"/>
      <c r="D430" s="30"/>
      <c r="E430" s="30"/>
      <c r="F430" s="30"/>
      <c r="G430" s="30"/>
      <c r="H430" s="30"/>
      <c r="I430" s="140"/>
      <c r="J430" s="30"/>
      <c r="K430" s="30"/>
      <c r="L430" s="30"/>
      <c r="M430" s="21"/>
    </row>
    <row r="431" spans="1:13" x14ac:dyDescent="0.25">
      <c r="A431" s="26"/>
      <c r="B431" s="30"/>
      <c r="C431" s="26"/>
      <c r="D431" s="30"/>
      <c r="E431" s="30"/>
      <c r="F431" s="30"/>
      <c r="G431" s="30"/>
      <c r="H431" s="30"/>
      <c r="I431" s="140"/>
      <c r="J431" s="30"/>
      <c r="K431" s="30"/>
      <c r="L431" s="30"/>
      <c r="M431" s="21"/>
    </row>
    <row r="432" spans="1:13" x14ac:dyDescent="0.25">
      <c r="A432" s="26"/>
      <c r="B432" s="30"/>
      <c r="C432" s="26"/>
      <c r="D432" s="30"/>
      <c r="E432" s="30"/>
      <c r="F432" s="30"/>
      <c r="G432" s="30"/>
      <c r="H432" s="30"/>
      <c r="I432" s="140"/>
      <c r="J432" s="30"/>
      <c r="K432" s="30"/>
      <c r="L432" s="30"/>
      <c r="M432" s="21"/>
    </row>
    <row r="433" spans="1:13" x14ac:dyDescent="0.25">
      <c r="A433" s="26"/>
      <c r="B433" s="30"/>
      <c r="C433" s="26"/>
      <c r="D433" s="30"/>
      <c r="E433" s="30"/>
      <c r="F433" s="30"/>
      <c r="G433" s="30"/>
      <c r="H433" s="30"/>
      <c r="I433" s="140"/>
      <c r="J433" s="30"/>
      <c r="K433" s="30"/>
      <c r="L433" s="30"/>
      <c r="M433" s="21"/>
    </row>
    <row r="434" spans="1:13" x14ac:dyDescent="0.25">
      <c r="A434" s="26"/>
      <c r="B434" s="30"/>
      <c r="C434" s="26"/>
      <c r="D434" s="30"/>
      <c r="E434" s="30"/>
      <c r="F434" s="30"/>
      <c r="G434" s="30"/>
      <c r="H434" s="30"/>
      <c r="I434" s="140"/>
      <c r="J434" s="30"/>
      <c r="K434" s="30"/>
      <c r="L434" s="30"/>
      <c r="M434" s="21"/>
    </row>
    <row r="435" spans="1:13" x14ac:dyDescent="0.25">
      <c r="A435" s="26"/>
      <c r="B435" s="30"/>
      <c r="C435" s="26"/>
      <c r="D435" s="30"/>
      <c r="E435" s="30"/>
      <c r="F435" s="30"/>
      <c r="G435" s="30"/>
      <c r="H435" s="30"/>
      <c r="I435" s="140"/>
      <c r="J435" s="30"/>
      <c r="K435" s="30"/>
      <c r="L435" s="30"/>
      <c r="M435" s="21"/>
    </row>
    <row r="436" spans="1:13" x14ac:dyDescent="0.25">
      <c r="A436" s="26"/>
      <c r="B436" s="30"/>
      <c r="C436" s="26"/>
      <c r="D436" s="30"/>
      <c r="E436" s="30"/>
      <c r="F436" s="30"/>
      <c r="G436" s="30"/>
      <c r="H436" s="30"/>
      <c r="I436" s="140"/>
      <c r="J436" s="30"/>
      <c r="K436" s="30"/>
      <c r="L436" s="30"/>
      <c r="M436" s="21"/>
    </row>
    <row r="437" spans="1:13" x14ac:dyDescent="0.25">
      <c r="A437" s="302" t="s">
        <v>772</v>
      </c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141">
        <f>SUM(M229:M436)</f>
        <v>300015722</v>
      </c>
    </row>
    <row r="439" spans="1:13" x14ac:dyDescent="0.25">
      <c r="A439" s="143" t="s">
        <v>843</v>
      </c>
      <c r="E439" s="142">
        <f>M4+M15+M56+M225</f>
        <v>344011332.19999999</v>
      </c>
    </row>
    <row r="440" spans="1:13" ht="16.5" x14ac:dyDescent="0.35">
      <c r="A440" s="143" t="s">
        <v>844</v>
      </c>
      <c r="E440" s="178">
        <f>M437</f>
        <v>300015722</v>
      </c>
    </row>
    <row r="441" spans="1:13" x14ac:dyDescent="0.25">
      <c r="A441" s="143" t="s">
        <v>772</v>
      </c>
      <c r="E441" s="142">
        <f>SUM(E439:E440)</f>
        <v>644027054.20000005</v>
      </c>
    </row>
    <row r="442" spans="1:13" x14ac:dyDescent="0.25">
      <c r="A442" s="143" t="s">
        <v>1700</v>
      </c>
      <c r="E442" s="142">
        <v>30000000</v>
      </c>
    </row>
    <row r="443" spans="1:13" ht="16.5" x14ac:dyDescent="0.35">
      <c r="A443" s="143" t="s">
        <v>1970</v>
      </c>
      <c r="E443" s="178">
        <v>19578190</v>
      </c>
    </row>
    <row r="444" spans="1:13" x14ac:dyDescent="0.25">
      <c r="E444" s="142">
        <f>E441-E442-E443</f>
        <v>594448864.20000005</v>
      </c>
    </row>
    <row r="461" ht="14.25" customHeight="1" x14ac:dyDescent="0.25"/>
  </sheetData>
  <mergeCells count="10">
    <mergeCell ref="A227:M227"/>
    <mergeCell ref="A437:L437"/>
    <mergeCell ref="A1:M1"/>
    <mergeCell ref="A7:M7"/>
    <mergeCell ref="A4:L4"/>
    <mergeCell ref="A58:M58"/>
    <mergeCell ref="A225:L225"/>
    <mergeCell ref="A56:L56"/>
    <mergeCell ref="A17:M17"/>
    <mergeCell ref="A15:L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2" sqref="Q12"/>
    </sheetView>
  </sheetViews>
  <sheetFormatPr defaultRowHeight="15" x14ac:dyDescent="0.25"/>
  <cols>
    <col min="1" max="1" width="4.28515625" style="235" bestFit="1" customWidth="1"/>
    <col min="2" max="2" width="12.7109375" style="235" bestFit="1" customWidth="1"/>
    <col min="3" max="3" width="9.140625" style="235"/>
    <col min="4" max="4" width="16.7109375" style="235" customWidth="1"/>
    <col min="5" max="8" width="9.140625" style="235"/>
    <col min="9" max="9" width="9.85546875" style="235" bestFit="1" customWidth="1"/>
    <col min="10" max="12" width="9.140625" style="235"/>
    <col min="13" max="13" width="10.28515625" style="235" bestFit="1" customWidth="1"/>
    <col min="14" max="16" width="9.140625" style="235"/>
    <col min="17" max="17" width="13.28515625" style="235" bestFit="1" customWidth="1"/>
    <col min="18" max="16384" width="9.140625" style="235"/>
  </cols>
  <sheetData>
    <row r="1" spans="1:17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</row>
    <row r="2" spans="1:17" x14ac:dyDescent="0.25">
      <c r="A2" s="237">
        <v>1</v>
      </c>
      <c r="B2" s="22" t="s">
        <v>343</v>
      </c>
      <c r="C2" s="8" t="s">
        <v>21</v>
      </c>
      <c r="D2" s="22" t="s">
        <v>344</v>
      </c>
      <c r="E2" s="22" t="s">
        <v>49</v>
      </c>
      <c r="F2" s="22" t="s">
        <v>21</v>
      </c>
      <c r="G2" s="22" t="s">
        <v>79</v>
      </c>
      <c r="H2" s="22" t="s">
        <v>200</v>
      </c>
      <c r="I2" s="23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237">
        <v>2</v>
      </c>
      <c r="B3" s="73" t="s">
        <v>419</v>
      </c>
      <c r="C3" s="8" t="s">
        <v>21</v>
      </c>
      <c r="D3" s="73" t="s">
        <v>420</v>
      </c>
      <c r="E3" s="22" t="s">
        <v>49</v>
      </c>
      <c r="F3" s="73" t="s">
        <v>21</v>
      </c>
      <c r="G3" s="73" t="s">
        <v>79</v>
      </c>
      <c r="H3" s="73" t="s">
        <v>200</v>
      </c>
      <c r="I3" s="236">
        <v>44279</v>
      </c>
      <c r="J3" s="73">
        <v>2</v>
      </c>
      <c r="K3" s="74">
        <v>33</v>
      </c>
      <c r="L3" s="74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237">
        <v>3</v>
      </c>
      <c r="B4" s="73" t="s">
        <v>421</v>
      </c>
      <c r="C4" s="8" t="s">
        <v>21</v>
      </c>
      <c r="D4" s="73" t="s">
        <v>324</v>
      </c>
      <c r="E4" s="22" t="s">
        <v>49</v>
      </c>
      <c r="F4" s="73" t="s">
        <v>21</v>
      </c>
      <c r="G4" s="73" t="s">
        <v>79</v>
      </c>
      <c r="H4" s="73" t="s">
        <v>200</v>
      </c>
      <c r="I4" s="236">
        <v>44279</v>
      </c>
      <c r="J4" s="73">
        <v>1</v>
      </c>
      <c r="K4" s="74">
        <v>31</v>
      </c>
      <c r="L4" s="74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237">
        <v>4</v>
      </c>
      <c r="B5" s="73" t="s">
        <v>429</v>
      </c>
      <c r="C5" s="8" t="s">
        <v>21</v>
      </c>
      <c r="D5" s="73" t="s">
        <v>430</v>
      </c>
      <c r="E5" s="22" t="s">
        <v>49</v>
      </c>
      <c r="F5" s="73" t="s">
        <v>21</v>
      </c>
      <c r="G5" s="73" t="s">
        <v>79</v>
      </c>
      <c r="H5" s="73" t="s">
        <v>200</v>
      </c>
      <c r="I5" s="236">
        <v>44281</v>
      </c>
      <c r="J5" s="73">
        <v>1</v>
      </c>
      <c r="K5" s="74">
        <v>21</v>
      </c>
      <c r="L5" s="74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237">
        <v>5</v>
      </c>
      <c r="B6" s="73" t="s">
        <v>439</v>
      </c>
      <c r="C6" s="8" t="s">
        <v>21</v>
      </c>
      <c r="D6" s="73" t="s">
        <v>440</v>
      </c>
      <c r="E6" s="22" t="s">
        <v>49</v>
      </c>
      <c r="F6" s="73" t="s">
        <v>21</v>
      </c>
      <c r="G6" s="73" t="s">
        <v>210</v>
      </c>
      <c r="H6" s="73" t="s">
        <v>382</v>
      </c>
      <c r="I6" s="36">
        <v>44294</v>
      </c>
      <c r="J6" s="73">
        <v>1</v>
      </c>
      <c r="K6" s="74">
        <v>30</v>
      </c>
      <c r="L6" s="74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237">
        <v>6</v>
      </c>
      <c r="B7" s="30" t="s">
        <v>456</v>
      </c>
      <c r="C7" s="26" t="s">
        <v>29</v>
      </c>
      <c r="D7" s="30" t="s">
        <v>457</v>
      </c>
      <c r="E7" s="30" t="s">
        <v>49</v>
      </c>
      <c r="F7" s="30" t="s">
        <v>29</v>
      </c>
      <c r="G7" s="30" t="s">
        <v>76</v>
      </c>
      <c r="H7" s="30" t="s">
        <v>458</v>
      </c>
      <c r="I7" s="36">
        <v>44322</v>
      </c>
      <c r="J7" s="30">
        <v>7</v>
      </c>
      <c r="K7" s="30">
        <v>118</v>
      </c>
      <c r="L7" s="30">
        <v>118</v>
      </c>
      <c r="M7" s="23">
        <f>((L7*18000)+(L7*18000)*10%)+8250+((K7*150)+(K7*150)*10%)</f>
        <v>2364120</v>
      </c>
      <c r="N7" s="21">
        <f t="shared" ref="N7:N8" si="0">L7*1210</f>
        <v>142780</v>
      </c>
      <c r="O7" s="21">
        <f t="shared" ref="O7" si="1">(L7*2037.2)+3000</f>
        <v>243389.6</v>
      </c>
      <c r="P7" s="21">
        <f>L7*1100</f>
        <v>129800</v>
      </c>
      <c r="Q7" s="14">
        <f t="shared" ref="Q7:Q8" si="2">SUM(M7:P7)</f>
        <v>2880089.6</v>
      </c>
    </row>
    <row r="8" spans="1:17" x14ac:dyDescent="0.25">
      <c r="A8" s="237">
        <v>7</v>
      </c>
      <c r="B8" s="30" t="s">
        <v>742</v>
      </c>
      <c r="C8" s="26" t="s">
        <v>29</v>
      </c>
      <c r="D8" s="30" t="s">
        <v>744</v>
      </c>
      <c r="E8" s="30" t="s">
        <v>23</v>
      </c>
      <c r="F8" s="30" t="s">
        <v>29</v>
      </c>
      <c r="G8" s="30" t="s">
        <v>45</v>
      </c>
      <c r="H8" s="30" t="s">
        <v>238</v>
      </c>
      <c r="I8" s="111">
        <v>44419</v>
      </c>
      <c r="J8" s="30">
        <v>1</v>
      </c>
      <c r="K8" s="30">
        <v>13</v>
      </c>
      <c r="L8" s="30">
        <v>14</v>
      </c>
      <c r="M8" s="23">
        <f>((L8*35500)+(L8*35500)*10%)+8250+((L8*165))</f>
        <v>557260</v>
      </c>
      <c r="N8" s="21">
        <f t="shared" si="0"/>
        <v>16940</v>
      </c>
      <c r="O8" s="21">
        <f t="shared" ref="O8" si="3">(L8*2037)+3000</f>
        <v>31518</v>
      </c>
      <c r="P8" s="21">
        <f>L8*1200</f>
        <v>16800</v>
      </c>
      <c r="Q8" s="14">
        <f t="shared" si="2"/>
        <v>622518</v>
      </c>
    </row>
    <row r="9" spans="1:17" x14ac:dyDescent="0.25">
      <c r="A9" s="237">
        <v>8</v>
      </c>
      <c r="B9" s="237"/>
      <c r="C9" s="8" t="s">
        <v>450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1">
        <v>1825036</v>
      </c>
    </row>
    <row r="10" spans="1:17" x14ac:dyDescent="0.25">
      <c r="A10" s="237">
        <v>9</v>
      </c>
      <c r="B10" s="237"/>
      <c r="C10" s="8" t="s">
        <v>450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1">
        <v>1557628</v>
      </c>
    </row>
    <row r="11" spans="1:17" x14ac:dyDescent="0.25">
      <c r="A11" s="239">
        <v>10</v>
      </c>
      <c r="B11" s="85" t="s">
        <v>1071</v>
      </c>
      <c r="C11" s="8" t="s">
        <v>859</v>
      </c>
      <c r="D11" s="85" t="s">
        <v>617</v>
      </c>
      <c r="E11" s="30" t="s">
        <v>23</v>
      </c>
      <c r="F11" s="85" t="s">
        <v>29</v>
      </c>
      <c r="G11" s="85" t="s">
        <v>40</v>
      </c>
      <c r="H11" s="85" t="s">
        <v>1072</v>
      </c>
      <c r="I11" s="86">
        <v>44449</v>
      </c>
      <c r="J11" s="85">
        <v>1</v>
      </c>
      <c r="K11" s="85">
        <v>20</v>
      </c>
      <c r="L11" s="85">
        <v>20</v>
      </c>
      <c r="M11" s="14">
        <f>((L11*5600)+(L11*5600)*10%)+11000+(880*L11)</f>
        <v>151800</v>
      </c>
      <c r="N11" s="14">
        <f t="shared" ref="N11" si="4">L11*1210</f>
        <v>24200</v>
      </c>
      <c r="O11" s="14">
        <f t="shared" ref="O11" si="5">(2048*L11)+5500</f>
        <v>46460</v>
      </c>
      <c r="P11" s="14">
        <f>L11*1100</f>
        <v>22000</v>
      </c>
      <c r="Q11" s="14">
        <f t="shared" ref="Q11" si="6">SUM(M11:P11)</f>
        <v>244460</v>
      </c>
    </row>
    <row r="12" spans="1:17" x14ac:dyDescent="0.25">
      <c r="Q12" s="238">
        <f>SUM(Q2:Q11)</f>
        <v>9338967.5999999996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301" t="s">
        <v>1070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302" t="s">
        <v>772</v>
      </c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1"/>
  <sheetViews>
    <sheetView workbookViewId="0">
      <pane xSplit="9" topLeftCell="N1" activePane="topRight" state="frozen"/>
      <selection activeCell="U4" sqref="U4"/>
      <selection pane="topRight" activeCell="T39" sqref="T39:T40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49">
        <v>23734250</v>
      </c>
      <c r="S4" s="252" t="s">
        <v>131</v>
      </c>
      <c r="T4" s="255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50"/>
      <c r="S5" s="253"/>
      <c r="T5" s="256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50"/>
      <c r="S6" s="253"/>
      <c r="T6" s="256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50"/>
      <c r="S7" s="253"/>
      <c r="T7" s="256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51"/>
      <c r="S8" s="254"/>
      <c r="T8" s="257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27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233" t="s">
        <v>126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58">
        <v>622391</v>
      </c>
      <c r="S39" s="260" t="s">
        <v>215</v>
      </c>
      <c r="T39" s="262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59"/>
      <c r="S40" s="261"/>
      <c r="T40" s="263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C29" sqref="C29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1"/>
  <sheetViews>
    <sheetView workbookViewId="0">
      <pane xSplit="2" topLeftCell="I1" activePane="topRight" state="frozen"/>
      <selection activeCell="U4" sqref="U4"/>
      <selection pane="topRight" activeCell="T14" sqref="T14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T2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F33" sqref="F3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hidden="1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hidden="1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hidden="1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hidden="1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hidden="1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hidden="1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49">
        <v>7778180</v>
      </c>
      <c r="S8" s="252" t="s">
        <v>506</v>
      </c>
      <c r="T8" s="255" t="s">
        <v>27</v>
      </c>
    </row>
    <row r="9" spans="1:20" hidden="1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51"/>
      <c r="S9" s="254"/>
      <c r="T9" s="257"/>
    </row>
    <row r="10" spans="1:20" hidden="1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hidden="1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hidden="1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hidden="1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hidden="1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hidden="1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hidden="1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hidden="1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hidden="1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hidden="1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hidden="1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>
    <filterColumn colId="17">
      <filters>
        <filter val="Outstanding"/>
      </filters>
    </filterColumn>
  </autoFilter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T78"/>
  <sheetViews>
    <sheetView workbookViewId="0">
      <pane xSplit="4" topLeftCell="E1" activePane="topRight" state="frozen"/>
      <selection pane="topRight" activeCell="A23" sqref="A2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67">
        <v>1102194</v>
      </c>
      <c r="S4" s="268" t="s">
        <v>504</v>
      </c>
      <c r="T4" s="269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67"/>
      <c r="S5" s="269"/>
      <c r="T5" s="269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64">
        <v>11505000</v>
      </c>
      <c r="S7" s="266" t="s">
        <v>557</v>
      </c>
      <c r="T7" s="265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64"/>
      <c r="S8" s="266"/>
      <c r="T8" s="265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64"/>
      <c r="S9" s="266"/>
      <c r="T9" s="265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64"/>
      <c r="S10" s="266"/>
      <c r="T10" s="265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64"/>
      <c r="S11" s="266"/>
      <c r="T11" s="265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64"/>
      <c r="S12" s="266"/>
      <c r="T12" s="265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64">
        <v>1925425</v>
      </c>
      <c r="S13" s="266" t="s">
        <v>522</v>
      </c>
      <c r="T13" s="265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64"/>
      <c r="S14" s="265"/>
      <c r="T14" s="265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64">
        <v>6195544</v>
      </c>
      <c r="S40" s="252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64"/>
      <c r="S41" s="254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64">
        <v>603240</v>
      </c>
      <c r="S65" s="265" t="s">
        <v>27</v>
      </c>
      <c r="T65" s="265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64"/>
      <c r="S66" s="265"/>
      <c r="T66" s="265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64">
        <v>422266</v>
      </c>
      <c r="S70" s="266" t="s">
        <v>624</v>
      </c>
      <c r="T70" s="265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64"/>
      <c r="S71" s="266"/>
      <c r="T71" s="265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65"/>
  <sheetViews>
    <sheetView topLeftCell="A33" workbookViewId="0">
      <pane xSplit="4" topLeftCell="M1" activePane="topRight" state="frozen"/>
      <selection pane="topRight" activeCell="R49" sqref="R4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49">
        <v>2255290</v>
      </c>
      <c r="S32" s="270" t="s">
        <v>689</v>
      </c>
      <c r="T32" s="249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51"/>
      <c r="S33" s="271"/>
      <c r="T33" s="251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X118"/>
  <sheetViews>
    <sheetView workbookViewId="0">
      <pane xSplit="4" topLeftCell="F1" activePane="topRight" state="frozen"/>
      <selection pane="topRight" activeCell="C19" sqref="C1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1508</v>
      </c>
      <c r="S42" s="214" t="s">
        <v>1509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1508</v>
      </c>
      <c r="S43" s="214" t="s">
        <v>1509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1508</v>
      </c>
      <c r="S44" s="214" t="s">
        <v>1509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1508</v>
      </c>
      <c r="S45" s="214" t="s">
        <v>1509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1508</v>
      </c>
      <c r="S46" s="214" t="s">
        <v>1509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1508</v>
      </c>
      <c r="S47" s="214" t="s">
        <v>1509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1508</v>
      </c>
      <c r="S48" s="214" t="s">
        <v>1509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1508</v>
      </c>
      <c r="S49" s="214" t="s">
        <v>1509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1508</v>
      </c>
      <c r="S50" s="214" t="s">
        <v>1509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1508</v>
      </c>
      <c r="S51" s="214" t="s">
        <v>1509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1508</v>
      </c>
      <c r="S52" s="214" t="s">
        <v>1509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1508</v>
      </c>
      <c r="S53" s="214" t="s">
        <v>1509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1508</v>
      </c>
      <c r="S54" s="214" t="s">
        <v>1509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1508</v>
      </c>
      <c r="S55" s="214" t="s">
        <v>1509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1508</v>
      </c>
      <c r="S56" s="214" t="s">
        <v>1509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1508</v>
      </c>
      <c r="S57" s="214" t="s">
        <v>1509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1508</v>
      </c>
      <c r="S62" s="214" t="s">
        <v>1509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1508</v>
      </c>
      <c r="S69" s="214" t="s">
        <v>1509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1508</v>
      </c>
      <c r="S80" s="214" t="s">
        <v>1509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1508</v>
      </c>
      <c r="S81" s="214" t="s">
        <v>1509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1508</v>
      </c>
      <c r="S82" s="214" t="s">
        <v>1509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1508</v>
      </c>
      <c r="S93" s="214" t="s">
        <v>1509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1508</v>
      </c>
      <c r="S94" s="214" t="s">
        <v>1509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1476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1508</v>
      </c>
      <c r="S109" s="214" t="s">
        <v>1509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1508</v>
      </c>
      <c r="S110" s="214" t="s">
        <v>1509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1508</v>
      </c>
      <c r="S112" s="214" t="s">
        <v>1509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1508</v>
      </c>
      <c r="S113" s="214" t="s">
        <v>1509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topLeftCell="A205" zoomScaleNormal="100" workbookViewId="0">
      <pane xSplit="4" topLeftCell="J1" activePane="topRight" state="frozen"/>
      <selection pane="topRight" activeCell="L5" sqref="L5:L23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1508</v>
      </c>
      <c r="S2" s="214" t="s">
        <v>1509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1508</v>
      </c>
      <c r="S3" s="214" t="s">
        <v>1509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1508</v>
      </c>
      <c r="S4" s="214" t="s">
        <v>1509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1508</v>
      </c>
      <c r="S6" s="214" t="s">
        <v>1509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1279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1279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1279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1279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1508</v>
      </c>
      <c r="S11" s="214" t="s">
        <v>1509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1508</v>
      </c>
      <c r="S13" s="214" t="s">
        <v>1509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1279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1279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1508</v>
      </c>
      <c r="S16" s="214" t="s">
        <v>1509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1508</v>
      </c>
      <c r="S17" s="214" t="s">
        <v>1509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1582</v>
      </c>
      <c r="S19" s="217" t="s">
        <v>1583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1582</v>
      </c>
      <c r="S21" s="217" t="s">
        <v>1583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1582</v>
      </c>
      <c r="S22" s="217" t="s">
        <v>1583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1582</v>
      </c>
      <c r="S23" s="217" t="s">
        <v>1583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1582</v>
      </c>
      <c r="S24" s="217" t="s">
        <v>1583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1582</v>
      </c>
      <c r="S25" s="217" t="s">
        <v>1583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1279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1582</v>
      </c>
      <c r="S27" s="217" t="s">
        <v>1583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1279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1279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1582</v>
      </c>
      <c r="S30" s="217" t="s">
        <v>1583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1279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1582</v>
      </c>
      <c r="S33" s="217" t="s">
        <v>1583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1582</v>
      </c>
      <c r="S35" s="217" t="s">
        <v>1583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1582</v>
      </c>
      <c r="S36" s="217" t="s">
        <v>1583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1582</v>
      </c>
      <c r="S38" s="217" t="s">
        <v>1583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1582</v>
      </c>
      <c r="S41" s="217" t="s">
        <v>1583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1582</v>
      </c>
      <c r="S42" s="217" t="s">
        <v>1583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1582</v>
      </c>
      <c r="S43" s="217" t="s">
        <v>1583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1582</v>
      </c>
      <c r="S44" s="217" t="s">
        <v>1583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1582</v>
      </c>
      <c r="S46" s="217" t="s">
        <v>1583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1582</v>
      </c>
      <c r="S47" s="217" t="s">
        <v>1583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1506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1582</v>
      </c>
      <c r="S49" s="217" t="s">
        <v>1583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1279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1582</v>
      </c>
      <c r="S51" s="217" t="s">
        <v>1583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1582</v>
      </c>
      <c r="S52" s="217" t="s">
        <v>1583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1582</v>
      </c>
      <c r="S54" s="217" t="s">
        <v>1583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1582</v>
      </c>
      <c r="S55" s="217" t="s">
        <v>1583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1582</v>
      </c>
      <c r="S58" s="217" t="s">
        <v>1583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1582</v>
      </c>
      <c r="S59" s="217" t="s">
        <v>1583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64">
        <v>23739450</v>
      </c>
      <c r="S60" s="272" t="s">
        <v>1068</v>
      </c>
      <c r="T60" s="264" t="s">
        <v>27</v>
      </c>
      <c r="U60" s="265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64"/>
      <c r="S61" s="273"/>
      <c r="T61" s="264"/>
      <c r="U61" s="265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64"/>
      <c r="S62" s="273"/>
      <c r="T62" s="264"/>
      <c r="U62" s="265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64">
        <v>30413395</v>
      </c>
      <c r="S63" s="273"/>
      <c r="T63" s="264"/>
      <c r="U63" s="265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64"/>
      <c r="S64" s="273"/>
      <c r="T64" s="264"/>
      <c r="U64" s="265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1582</v>
      </c>
      <c r="S67" s="217" t="s">
        <v>1583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1582</v>
      </c>
      <c r="S68" s="217" t="s">
        <v>1583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1582</v>
      </c>
      <c r="S69" s="217" t="s">
        <v>1583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1582</v>
      </c>
      <c r="S70" s="217" t="s">
        <v>1583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1279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1582</v>
      </c>
      <c r="S73" s="217" t="s">
        <v>1583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1582</v>
      </c>
      <c r="S74" s="217" t="s">
        <v>1583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1582</v>
      </c>
      <c r="S76" s="217" t="s">
        <v>1583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1582</v>
      </c>
      <c r="S77" s="217" t="s">
        <v>1583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1279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1582</v>
      </c>
      <c r="S79" s="217" t="s">
        <v>1583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1279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1582</v>
      </c>
      <c r="S81" s="217" t="s">
        <v>1583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1582</v>
      </c>
      <c r="S84" s="217" t="s">
        <v>1583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1582</v>
      </c>
      <c r="S85" s="217" t="s">
        <v>1583</v>
      </c>
      <c r="T85" s="122" t="s">
        <v>27</v>
      </c>
      <c r="U85" s="30"/>
      <c r="V85" s="38"/>
    </row>
    <row r="86" spans="1:22" ht="30" hidden="1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230" t="s">
        <v>1705</v>
      </c>
      <c r="S86" s="229" t="s">
        <v>1706</v>
      </c>
      <c r="T86" s="122" t="s">
        <v>27</v>
      </c>
      <c r="U86" s="30"/>
    </row>
    <row r="87" spans="1:22" ht="30" hidden="1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230" t="s">
        <v>1705</v>
      </c>
      <c r="S87" s="229" t="s">
        <v>1706</v>
      </c>
      <c r="T87" s="122" t="s">
        <v>27</v>
      </c>
      <c r="U87" s="30"/>
    </row>
    <row r="88" spans="1:22" ht="30" hidden="1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230" t="s">
        <v>1705</v>
      </c>
      <c r="S88" s="229" t="s">
        <v>1706</v>
      </c>
      <c r="T88" s="122" t="s">
        <v>27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1279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1279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1279</v>
      </c>
      <c r="T91" s="122" t="s">
        <v>27</v>
      </c>
      <c r="U91" s="30"/>
    </row>
    <row r="92" spans="1:22" ht="30" hidden="1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230" t="s">
        <v>1705</v>
      </c>
      <c r="S92" s="229" t="s">
        <v>1706</v>
      </c>
      <c r="T92" s="122" t="s">
        <v>27</v>
      </c>
      <c r="U92" s="30"/>
    </row>
    <row r="93" spans="1:22" ht="30" hidden="1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230" t="s">
        <v>1705</v>
      </c>
      <c r="S93" s="229" t="s">
        <v>1706</v>
      </c>
      <c r="T93" s="122" t="s">
        <v>27</v>
      </c>
      <c r="U93" s="30"/>
    </row>
    <row r="94" spans="1:22" ht="30" hidden="1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230" t="s">
        <v>1705</v>
      </c>
      <c r="S94" s="229" t="s">
        <v>1706</v>
      </c>
      <c r="T94" s="122" t="s">
        <v>27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1506</v>
      </c>
      <c r="T96" s="122" t="s">
        <v>27</v>
      </c>
      <c r="U96" s="30"/>
    </row>
    <row r="97" spans="1:21" ht="30" hidden="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230" t="s">
        <v>1705</v>
      </c>
      <c r="S97" s="229" t="s">
        <v>1706</v>
      </c>
      <c r="T97" s="122" t="s">
        <v>27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ht="30" hidden="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230" t="s">
        <v>1705</v>
      </c>
      <c r="S99" s="229" t="s">
        <v>1706</v>
      </c>
      <c r="T99" s="122" t="s">
        <v>27</v>
      </c>
      <c r="U99" s="30"/>
    </row>
    <row r="100" spans="1:21" ht="30" hidden="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230" t="s">
        <v>1705</v>
      </c>
      <c r="S100" s="229" t="s">
        <v>1706</v>
      </c>
      <c r="T100" s="122" t="s">
        <v>27</v>
      </c>
      <c r="U100" s="30"/>
    </row>
    <row r="101" spans="1:21" ht="30" hidden="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230" t="s">
        <v>1705</v>
      </c>
      <c r="S101" s="229" t="s">
        <v>1706</v>
      </c>
      <c r="T101" s="122" t="s">
        <v>27</v>
      </c>
      <c r="U101" s="30"/>
    </row>
    <row r="102" spans="1:21" ht="30" hidden="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230" t="s">
        <v>1705</v>
      </c>
      <c r="S102" s="229" t="s">
        <v>1706</v>
      </c>
      <c r="T102" s="122" t="s">
        <v>27</v>
      </c>
      <c r="U102" s="30"/>
    </row>
    <row r="103" spans="1:21" ht="30" hidden="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230" t="s">
        <v>1705</v>
      </c>
      <c r="S103" s="229" t="s">
        <v>1706</v>
      </c>
      <c r="T103" s="122" t="s">
        <v>27</v>
      </c>
      <c r="U103" s="30"/>
    </row>
    <row r="104" spans="1:21" ht="30" hidden="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230" t="s">
        <v>1705</v>
      </c>
      <c r="S104" s="229" t="s">
        <v>1706</v>
      </c>
      <c r="T104" s="122" t="s">
        <v>27</v>
      </c>
      <c r="U104" s="30"/>
    </row>
    <row r="105" spans="1:21" ht="30" hidden="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230" t="s">
        <v>1705</v>
      </c>
      <c r="S105" s="229" t="s">
        <v>1706</v>
      </c>
      <c r="T105" s="122" t="s">
        <v>27</v>
      </c>
      <c r="U105" s="30"/>
    </row>
    <row r="106" spans="1:21" ht="30" hidden="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230" t="s">
        <v>1705</v>
      </c>
      <c r="S106" s="229" t="s">
        <v>1706</v>
      </c>
      <c r="T106" s="122" t="s">
        <v>27</v>
      </c>
      <c r="U106" s="30"/>
    </row>
    <row r="107" spans="1:21" ht="30" hidden="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230" t="s">
        <v>1705</v>
      </c>
      <c r="S107" s="229" t="s">
        <v>1706</v>
      </c>
      <c r="T107" s="122" t="s">
        <v>27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1279</v>
      </c>
      <c r="T111" s="122" t="s">
        <v>27</v>
      </c>
      <c r="U111" s="30"/>
    </row>
    <row r="112" spans="1:2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ht="30" hidden="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230" t="s">
        <v>1705</v>
      </c>
      <c r="S113" s="229" t="s">
        <v>1706</v>
      </c>
      <c r="T113" s="122" t="s">
        <v>27</v>
      </c>
      <c r="U113" s="30"/>
    </row>
    <row r="114" spans="1:21" ht="30" hidden="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230" t="s">
        <v>1705</v>
      </c>
      <c r="S114" s="229" t="s">
        <v>1706</v>
      </c>
      <c r="T114" s="122" t="s">
        <v>27</v>
      </c>
      <c r="U114" s="30"/>
    </row>
    <row r="115" spans="1:21" ht="30" hidden="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230" t="s">
        <v>1705</v>
      </c>
      <c r="S115" s="229" t="s">
        <v>1706</v>
      </c>
      <c r="T115" s="122" t="s">
        <v>27</v>
      </c>
      <c r="U115" s="30"/>
    </row>
    <row r="116" spans="1:21" ht="30" hidden="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230" t="s">
        <v>1705</v>
      </c>
      <c r="S116" s="229" t="s">
        <v>1706</v>
      </c>
      <c r="T116" s="122" t="s">
        <v>27</v>
      </c>
      <c r="U116" s="30"/>
    </row>
    <row r="117" spans="1:21" ht="30" hidden="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230" t="s">
        <v>1705</v>
      </c>
      <c r="S117" s="229" t="s">
        <v>1706</v>
      </c>
      <c r="T117" s="122" t="s">
        <v>27</v>
      </c>
      <c r="U117" s="30"/>
    </row>
    <row r="118" spans="1:21" ht="30" hidden="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230" t="s">
        <v>1705</v>
      </c>
      <c r="S118" s="229" t="s">
        <v>1706</v>
      </c>
      <c r="T118" s="122" t="s">
        <v>27</v>
      </c>
      <c r="U118" s="30"/>
    </row>
    <row r="119" spans="1:21" ht="30" hidden="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230" t="s">
        <v>1705</v>
      </c>
      <c r="S119" s="229" t="s">
        <v>1706</v>
      </c>
      <c r="T119" s="122" t="s">
        <v>27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ht="30" hidden="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230" t="s">
        <v>1705</v>
      </c>
      <c r="S122" s="229" t="s">
        <v>1706</v>
      </c>
      <c r="T122" s="122" t="s">
        <v>27</v>
      </c>
      <c r="U122" s="30"/>
    </row>
    <row r="123" spans="1:21" ht="30" hidden="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230" t="s">
        <v>1705</v>
      </c>
      <c r="S123" s="229" t="s">
        <v>1706</v>
      </c>
      <c r="T123" s="122" t="s">
        <v>27</v>
      </c>
      <c r="U123" s="30"/>
    </row>
    <row r="124" spans="1:21" ht="30" hidden="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230" t="s">
        <v>1705</v>
      </c>
      <c r="S124" s="229" t="s">
        <v>1706</v>
      </c>
      <c r="T124" s="122" t="s">
        <v>27</v>
      </c>
      <c r="U124" s="30"/>
    </row>
    <row r="125" spans="1:21" ht="30" hidden="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230" t="s">
        <v>1705</v>
      </c>
      <c r="S125" s="229" t="s">
        <v>1706</v>
      </c>
      <c r="T125" s="122" t="s">
        <v>27</v>
      </c>
      <c r="U125" s="30"/>
    </row>
    <row r="126" spans="1:2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ht="30" hidden="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230" t="s">
        <v>1705</v>
      </c>
      <c r="S128" s="229" t="s">
        <v>1706</v>
      </c>
      <c r="T128" s="122" t="s">
        <v>27</v>
      </c>
      <c r="U128" s="30"/>
    </row>
    <row r="129" spans="1:21" ht="30" hidden="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230" t="s">
        <v>1705</v>
      </c>
      <c r="S129" s="229" t="s">
        <v>1706</v>
      </c>
      <c r="T129" s="122" t="s">
        <v>27</v>
      </c>
      <c r="U129" s="30"/>
    </row>
    <row r="130" spans="1:21" ht="30" hidden="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230" t="s">
        <v>1705</v>
      </c>
      <c r="S130" s="229" t="s">
        <v>1706</v>
      </c>
      <c r="T130" s="122" t="s">
        <v>27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1279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1279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1279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ht="30" hidden="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230" t="s">
        <v>1705</v>
      </c>
      <c r="S136" s="229" t="s">
        <v>1706</v>
      </c>
      <c r="T136" s="122" t="s">
        <v>27</v>
      </c>
      <c r="U136" s="30"/>
    </row>
    <row r="137" spans="1:21" ht="30" hidden="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230" t="s">
        <v>1705</v>
      </c>
      <c r="S137" s="229" t="s">
        <v>1706</v>
      </c>
      <c r="T137" s="122" t="s">
        <v>27</v>
      </c>
      <c r="U137" s="30"/>
    </row>
    <row r="138" spans="1:21" ht="30" hidden="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230" t="s">
        <v>1705</v>
      </c>
      <c r="S138" s="229" t="s">
        <v>1706</v>
      </c>
      <c r="T138" s="122" t="s">
        <v>27</v>
      </c>
      <c r="U138" s="30"/>
    </row>
    <row r="139" spans="1:21" ht="30" hidden="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230" t="s">
        <v>1705</v>
      </c>
      <c r="S139" s="229" t="s">
        <v>1706</v>
      </c>
      <c r="T139" s="122" t="s">
        <v>27</v>
      </c>
      <c r="U139" s="30"/>
    </row>
    <row r="140" spans="1:21" ht="30" hidden="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230" t="s">
        <v>1705</v>
      </c>
      <c r="S140" s="229" t="s">
        <v>1706</v>
      </c>
      <c r="T140" s="122" t="s">
        <v>27</v>
      </c>
      <c r="U140" s="30"/>
    </row>
    <row r="141" spans="1:21" ht="30" hidden="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230" t="s">
        <v>1705</v>
      </c>
      <c r="S141" s="229" t="s">
        <v>1706</v>
      </c>
      <c r="T141" s="122" t="s">
        <v>27</v>
      </c>
      <c r="U141" s="30"/>
    </row>
    <row r="142" spans="1:21" ht="30" hidden="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232" t="s">
        <v>1897</v>
      </c>
      <c r="S142" s="232" t="s">
        <v>1898</v>
      </c>
      <c r="T142" s="122" t="s">
        <v>27</v>
      </c>
      <c r="U142" s="30"/>
    </row>
    <row r="143" spans="1:21" ht="30" hidden="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232" t="s">
        <v>1897</v>
      </c>
      <c r="S143" s="232" t="s">
        <v>1898</v>
      </c>
      <c r="T143" s="122" t="s">
        <v>27</v>
      </c>
      <c r="U143" s="30"/>
    </row>
    <row r="144" spans="1:21" ht="30" hidden="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232" t="s">
        <v>1897</v>
      </c>
      <c r="S144" s="232" t="s">
        <v>1898</v>
      </c>
      <c r="T144" s="122" t="s">
        <v>27</v>
      </c>
      <c r="U144" s="30"/>
    </row>
    <row r="145" spans="1:22" ht="30" hidden="1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232" t="s">
        <v>1897</v>
      </c>
      <c r="S145" s="232" t="s">
        <v>1898</v>
      </c>
      <c r="T145" s="122" t="s">
        <v>27</v>
      </c>
      <c r="U145" s="30"/>
    </row>
    <row r="146" spans="1:22" ht="30" hidden="1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232" t="s">
        <v>1897</v>
      </c>
      <c r="S146" s="232" t="s">
        <v>1898</v>
      </c>
      <c r="T146" s="122" t="s">
        <v>27</v>
      </c>
      <c r="U146" s="30"/>
    </row>
    <row r="147" spans="1:22" ht="30" hidden="1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232" t="s">
        <v>1897</v>
      </c>
      <c r="S147" s="232" t="s">
        <v>1898</v>
      </c>
      <c r="T147" s="122" t="s">
        <v>27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1581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1581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1264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1264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1264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1264</v>
      </c>
      <c r="T155" s="210" t="s">
        <v>27</v>
      </c>
      <c r="U155" s="30"/>
    </row>
    <row r="156" spans="1:22" ht="30" hidden="1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232" t="s">
        <v>1897</v>
      </c>
      <c r="S156" s="232" t="s">
        <v>1898</v>
      </c>
      <c r="T156" s="122" t="s">
        <v>27</v>
      </c>
      <c r="U156" s="30"/>
    </row>
    <row r="157" spans="1:22" ht="30" hidden="1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232" t="s">
        <v>1897</v>
      </c>
      <c r="S157" s="232" t="s">
        <v>1898</v>
      </c>
      <c r="T157" s="122" t="s">
        <v>27</v>
      </c>
      <c r="U157" s="30"/>
    </row>
    <row r="158" spans="1:22" ht="30" hidden="1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232" t="s">
        <v>1897</v>
      </c>
      <c r="S158" s="232" t="s">
        <v>1898</v>
      </c>
      <c r="T158" s="122" t="s">
        <v>27</v>
      </c>
      <c r="U158" s="30"/>
    </row>
    <row r="159" spans="1:22" ht="30" hidden="1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232" t="s">
        <v>1897</v>
      </c>
      <c r="S159" s="232" t="s">
        <v>1898</v>
      </c>
      <c r="T159" s="122" t="s">
        <v>27</v>
      </c>
      <c r="U159" s="30"/>
    </row>
    <row r="160" spans="1:22" ht="30" hidden="1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232" t="s">
        <v>1897</v>
      </c>
      <c r="S160" s="232" t="s">
        <v>1898</v>
      </c>
      <c r="T160" s="122" t="s">
        <v>27</v>
      </c>
      <c r="U160" s="30"/>
    </row>
    <row r="161" spans="1:22" ht="30" hidden="1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232" t="s">
        <v>1897</v>
      </c>
      <c r="S161" s="232" t="s">
        <v>1898</v>
      </c>
      <c r="T161" s="122" t="s">
        <v>27</v>
      </c>
      <c r="U161" s="30"/>
    </row>
    <row r="162" spans="1:22" ht="30" hidden="1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232" t="s">
        <v>1897</v>
      </c>
      <c r="S162" s="232" t="s">
        <v>1898</v>
      </c>
      <c r="T162" s="122" t="s">
        <v>27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ht="30" hidden="1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232" t="s">
        <v>1897</v>
      </c>
      <c r="S164" s="232" t="s">
        <v>1898</v>
      </c>
      <c r="T164" s="122" t="s">
        <v>27</v>
      </c>
      <c r="U164" s="30"/>
    </row>
    <row r="165" spans="1:22" ht="30" hidden="1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232" t="s">
        <v>1897</v>
      </c>
      <c r="S165" s="232" t="s">
        <v>1898</v>
      </c>
      <c r="T165" s="122" t="s">
        <v>27</v>
      </c>
      <c r="U165" s="30"/>
    </row>
    <row r="166" spans="1:22" ht="30" hidden="1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232" t="s">
        <v>1897</v>
      </c>
      <c r="S166" s="232" t="s">
        <v>1898</v>
      </c>
      <c r="T166" s="122" t="s">
        <v>27</v>
      </c>
      <c r="U166" s="30"/>
    </row>
    <row r="167" spans="1:22" ht="30" hidden="1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232" t="s">
        <v>1897</v>
      </c>
      <c r="S167" s="232" t="s">
        <v>1898</v>
      </c>
      <c r="T167" s="122" t="s">
        <v>27</v>
      </c>
      <c r="U167" s="30"/>
    </row>
    <row r="168" spans="1:22" ht="30" hidden="1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232" t="s">
        <v>1897</v>
      </c>
      <c r="S168" s="232" t="s">
        <v>1898</v>
      </c>
      <c r="T168" s="122" t="s">
        <v>27</v>
      </c>
      <c r="U168" s="30"/>
    </row>
    <row r="169" spans="1:22" ht="30" hidden="1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232" t="s">
        <v>1897</v>
      </c>
      <c r="S169" s="232" t="s">
        <v>1898</v>
      </c>
      <c r="T169" s="122" t="s">
        <v>27</v>
      </c>
      <c r="U169" s="30"/>
    </row>
    <row r="170" spans="1:22" ht="30" hidden="1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232" t="s">
        <v>1897</v>
      </c>
      <c r="S170" s="232" t="s">
        <v>1898</v>
      </c>
      <c r="T170" s="122" t="s">
        <v>27</v>
      </c>
      <c r="U170" s="30"/>
    </row>
    <row r="171" spans="1:22" ht="30" hidden="1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232" t="s">
        <v>1897</v>
      </c>
      <c r="S171" s="232" t="s">
        <v>1898</v>
      </c>
      <c r="T171" s="122" t="s">
        <v>27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1581</v>
      </c>
      <c r="T172" s="122" t="s">
        <v>27</v>
      </c>
      <c r="U172" s="30"/>
      <c r="V172" s="30"/>
    </row>
    <row r="173" spans="1:22" ht="30" hidden="1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232" t="s">
        <v>1897</v>
      </c>
      <c r="S173" s="232" t="s">
        <v>1898</v>
      </c>
      <c r="T173" s="122" t="s">
        <v>27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1280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1862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1165</v>
      </c>
      <c r="T175" s="30" t="s">
        <v>27</v>
      </c>
      <c r="U175" s="30"/>
    </row>
    <row r="176" spans="1:22" ht="30" hidden="1" x14ac:dyDescent="0.25">
      <c r="A176" s="26">
        <v>175</v>
      </c>
      <c r="B176" s="69" t="s">
        <v>1166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232" t="s">
        <v>1897</v>
      </c>
      <c r="S176" s="232" t="s">
        <v>1898</v>
      </c>
      <c r="T176" s="122" t="s">
        <v>27</v>
      </c>
      <c r="U176" s="30"/>
    </row>
    <row r="177" spans="1:21" ht="30" hidden="1" x14ac:dyDescent="0.25">
      <c r="A177" s="26">
        <v>176</v>
      </c>
      <c r="B177" s="69" t="s">
        <v>1167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232" t="s">
        <v>1897</v>
      </c>
      <c r="S177" s="232" t="s">
        <v>1898</v>
      </c>
      <c r="T177" s="122" t="s">
        <v>27</v>
      </c>
      <c r="U177" s="30"/>
    </row>
    <row r="178" spans="1:21" hidden="1" x14ac:dyDescent="0.25">
      <c r="A178" s="26">
        <v>177</v>
      </c>
      <c r="B178" s="69" t="s">
        <v>1168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1264</v>
      </c>
      <c r="T178" s="210" t="s">
        <v>27</v>
      </c>
      <c r="U178" s="30"/>
    </row>
    <row r="179" spans="1:21" ht="30" hidden="1" x14ac:dyDescent="0.25">
      <c r="A179" s="26">
        <v>178</v>
      </c>
      <c r="B179" s="30" t="s">
        <v>1169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232" t="s">
        <v>1897</v>
      </c>
      <c r="S179" s="232" t="s">
        <v>1898</v>
      </c>
      <c r="T179" s="122" t="s">
        <v>27</v>
      </c>
      <c r="U179" s="30"/>
    </row>
    <row r="180" spans="1:21" ht="30" hidden="1" x14ac:dyDescent="0.25">
      <c r="A180" s="26">
        <v>179</v>
      </c>
      <c r="B180" s="30" t="s">
        <v>1170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232" t="s">
        <v>1897</v>
      </c>
      <c r="S180" s="232" t="s">
        <v>1898</v>
      </c>
      <c r="T180" s="122" t="s">
        <v>27</v>
      </c>
      <c r="U180" s="30"/>
    </row>
    <row r="181" spans="1:21" ht="30" hidden="1" x14ac:dyDescent="0.25">
      <c r="A181" s="26">
        <v>180</v>
      </c>
      <c r="B181" s="30" t="s">
        <v>1171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232" t="s">
        <v>1897</v>
      </c>
      <c r="S181" s="232" t="s">
        <v>1898</v>
      </c>
      <c r="T181" s="122" t="s">
        <v>27</v>
      </c>
      <c r="U181" s="30"/>
    </row>
    <row r="182" spans="1:21" hidden="1" x14ac:dyDescent="0.25">
      <c r="A182" s="26">
        <v>181</v>
      </c>
      <c r="B182" s="30" t="s">
        <v>1172</v>
      </c>
      <c r="C182" s="26" t="s">
        <v>29</v>
      </c>
      <c r="D182" s="30" t="s">
        <v>1173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1174</v>
      </c>
      <c r="T182" s="122" t="s">
        <v>1175</v>
      </c>
      <c r="U182" s="30"/>
    </row>
    <row r="183" spans="1:21" hidden="1" x14ac:dyDescent="0.25">
      <c r="A183" s="26">
        <v>182</v>
      </c>
      <c r="B183" s="30" t="s">
        <v>1217</v>
      </c>
      <c r="C183" s="26" t="s">
        <v>21</v>
      </c>
      <c r="D183" s="37" t="s">
        <v>1216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1174</v>
      </c>
      <c r="T183" s="30" t="s">
        <v>27</v>
      </c>
      <c r="U183" s="30"/>
    </row>
    <row r="184" spans="1:21" ht="30" hidden="1" x14ac:dyDescent="0.25">
      <c r="A184" s="26">
        <v>183</v>
      </c>
      <c r="B184" s="69" t="s">
        <v>1176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232" t="s">
        <v>1897</v>
      </c>
      <c r="S184" s="232" t="s">
        <v>1898</v>
      </c>
      <c r="T184" s="122" t="s">
        <v>27</v>
      </c>
      <c r="U184" s="30"/>
    </row>
    <row r="185" spans="1:21" ht="30" hidden="1" x14ac:dyDescent="0.25">
      <c r="A185" s="26">
        <v>184</v>
      </c>
      <c r="B185" s="69" t="s">
        <v>1177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232" t="s">
        <v>1897</v>
      </c>
      <c r="S185" s="232" t="s">
        <v>1898</v>
      </c>
      <c r="T185" s="122" t="s">
        <v>27</v>
      </c>
      <c r="U185" s="30"/>
    </row>
    <row r="186" spans="1:21" ht="30" hidden="1" x14ac:dyDescent="0.25">
      <c r="A186" s="26">
        <v>185</v>
      </c>
      <c r="B186" s="30" t="s">
        <v>1178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232" t="s">
        <v>1897</v>
      </c>
      <c r="S186" s="232" t="s">
        <v>1898</v>
      </c>
      <c r="T186" s="122" t="s">
        <v>27</v>
      </c>
      <c r="U186" s="30"/>
    </row>
    <row r="187" spans="1:21" ht="30" hidden="1" x14ac:dyDescent="0.25">
      <c r="A187" s="26">
        <v>186</v>
      </c>
      <c r="B187" s="30" t="s">
        <v>1179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232" t="s">
        <v>1897</v>
      </c>
      <c r="S187" s="232" t="s">
        <v>1898</v>
      </c>
      <c r="T187" s="122" t="s">
        <v>27</v>
      </c>
      <c r="U187" s="30"/>
    </row>
    <row r="188" spans="1:21" hidden="1" x14ac:dyDescent="0.25">
      <c r="A188" s="26">
        <v>187</v>
      </c>
      <c r="B188" s="30" t="s">
        <v>1218</v>
      </c>
      <c r="C188" s="26" t="s">
        <v>21</v>
      </c>
      <c r="D188" s="30" t="s">
        <v>1219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1174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1180</v>
      </c>
      <c r="C189" s="26" t="s">
        <v>29</v>
      </c>
      <c r="D189" s="69" t="s">
        <v>1184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1281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1181</v>
      </c>
      <c r="C190" s="26" t="s">
        <v>29</v>
      </c>
      <c r="D190" s="69" t="s">
        <v>1184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1281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1182</v>
      </c>
      <c r="C191" s="26" t="s">
        <v>29</v>
      </c>
      <c r="D191" s="69" t="s">
        <v>1184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1281</v>
      </c>
      <c r="T191" s="122" t="s">
        <v>27</v>
      </c>
      <c r="U191" s="30"/>
    </row>
    <row r="192" spans="1:21" x14ac:dyDescent="0.25">
      <c r="A192" s="26">
        <v>191</v>
      </c>
      <c r="B192" s="30" t="s">
        <v>1183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1220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1221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1185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1581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1186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1187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1581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1188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1581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1189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1190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1191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1192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1197</v>
      </c>
      <c r="H201" s="30" t="s">
        <v>1198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1193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1199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1581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1194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1195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1222</v>
      </c>
      <c r="C206" s="26" t="s">
        <v>21</v>
      </c>
      <c r="D206" s="30" t="s">
        <v>1223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1263</v>
      </c>
      <c r="T206" s="122" t="s">
        <v>27</v>
      </c>
      <c r="U206" s="30"/>
    </row>
    <row r="207" spans="1:22" x14ac:dyDescent="0.25">
      <c r="A207" s="26">
        <v>206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1201</v>
      </c>
      <c r="C208" s="26" t="s">
        <v>29</v>
      </c>
      <c r="D208" s="30" t="s">
        <v>1211</v>
      </c>
      <c r="E208" s="30" t="s">
        <v>23</v>
      </c>
      <c r="F208" s="30" t="s">
        <v>29</v>
      </c>
      <c r="G208" s="30" t="s">
        <v>24</v>
      </c>
      <c r="H208" s="30" t="s">
        <v>1198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1215</v>
      </c>
      <c r="T208" s="30" t="s">
        <v>1175</v>
      </c>
      <c r="U208" s="30"/>
    </row>
    <row r="209" spans="1:21" x14ac:dyDescent="0.25">
      <c r="A209" s="26">
        <v>208</v>
      </c>
      <c r="B209" s="30" t="s">
        <v>1202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1203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1197</v>
      </c>
      <c r="H210" s="30" t="s">
        <v>1198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1204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1205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1264</v>
      </c>
      <c r="T212" s="210" t="s">
        <v>27</v>
      </c>
      <c r="U212" s="30"/>
    </row>
    <row r="213" spans="1:21" x14ac:dyDescent="0.25">
      <c r="A213" s="26">
        <v>212</v>
      </c>
      <c r="B213" s="30" t="s">
        <v>1206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1212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1207</v>
      </c>
      <c r="C214" s="26" t="s">
        <v>29</v>
      </c>
      <c r="D214" s="30" t="s">
        <v>1213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1282</v>
      </c>
      <c r="T214" s="122" t="s">
        <v>27</v>
      </c>
      <c r="U214" s="30"/>
    </row>
    <row r="215" spans="1:21" x14ac:dyDescent="0.25">
      <c r="A215" s="26">
        <v>214</v>
      </c>
      <c r="B215" s="30" t="s">
        <v>1208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1214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1212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1265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1266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1267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1268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1269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1270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1271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1272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1273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1274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1275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1197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1277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1197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1278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>
        <v>517425</v>
      </c>
      <c r="S231" s="130" t="s">
        <v>1703</v>
      </c>
      <c r="T231" s="122" t="s">
        <v>27</v>
      </c>
    </row>
    <row r="234" spans="1:22" x14ac:dyDescent="0.25">
      <c r="Q234" s="81"/>
    </row>
    <row r="235" spans="1:22" x14ac:dyDescent="0.25">
      <c r="Q235" s="81"/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APLOG</vt:lpstr>
      <vt:lpstr>Projek</vt:lpstr>
      <vt:lpstr>Rekap Outstanding</vt:lpstr>
      <vt:lpstr>Hutang Dimas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2021-11-22T18:14:14Z</dcterms:modified>
</cp:coreProperties>
</file>