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bar\"/>
    </mc:Choice>
  </mc:AlternateContent>
  <bookViews>
    <workbookView xWindow="0" yWindow="0" windowWidth="19200" windowHeight="6465" tabRatio="714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'4D2_CH4_Industrial_Wastewater'!$A$2:$G$41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B23" i="14" l="1"/>
  <c r="B24" i="14"/>
  <c r="E24" i="14" s="1"/>
  <c r="C24" i="16" s="1"/>
  <c r="G24" i="16" s="1"/>
  <c r="B25" i="14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23" i="16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E23" i="14"/>
  <c r="C23" i="16" s="1"/>
  <c r="G23" i="16" s="1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E31" i="14"/>
  <c r="C31" i="16" s="1"/>
  <c r="G31" i="16" s="1"/>
  <c r="C32" i="14"/>
  <c r="D32" i="14"/>
  <c r="E32" i="14"/>
  <c r="E25" i="14" l="1"/>
  <c r="C25" i="16" s="1"/>
  <c r="G25" i="16" s="1"/>
  <c r="E27" i="14"/>
  <c r="C27" i="16" s="1"/>
  <c r="G27" i="16" s="1"/>
  <c r="E28" i="14"/>
  <c r="C28" i="16" s="1"/>
  <c r="G28" i="16" s="1"/>
  <c r="E30" i="14"/>
  <c r="C30" i="16" s="1"/>
  <c r="G30" i="16" s="1"/>
  <c r="B13" i="14"/>
  <c r="B14" i="14"/>
  <c r="B15" i="14"/>
  <c r="B16" i="14"/>
  <c r="B17" i="14"/>
  <c r="B18" i="14"/>
  <c r="B19" i="14"/>
  <c r="B20" i="14"/>
  <c r="B21" i="14"/>
  <c r="B22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3" i="14"/>
  <c r="E33" i="14"/>
  <c r="D34" i="14"/>
  <c r="E34" i="14"/>
  <c r="E35" i="14"/>
  <c r="C12" i="14"/>
  <c r="D12" i="14"/>
  <c r="E12" i="14"/>
  <c r="C12" i="16" s="1"/>
  <c r="G12" i="16" s="1"/>
  <c r="D12" i="15"/>
  <c r="C35" i="16"/>
  <c r="G35" i="16"/>
  <c r="C36" i="16"/>
  <c r="G36" i="16" s="1"/>
  <c r="D13" i="15"/>
  <c r="D14" i="15"/>
  <c r="D15" i="15"/>
  <c r="D16" i="15"/>
  <c r="G17" i="16" l="1"/>
  <c r="G19" i="16"/>
  <c r="G14" i="16"/>
  <c r="G21" i="16"/>
  <c r="G16" i="16"/>
  <c r="G13" i="16"/>
  <c r="G18" i="16"/>
  <c r="G22" i="16"/>
  <c r="G20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<sst xmlns="http://schemas.openxmlformats.org/spreadsheetml/2006/main" count="647" uniqueCount="323">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</sst>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>
        <row r="17">
          <cell r="G17">
            <v>159601</v>
          </cell>
        </row>
        <row r="18">
          <cell r="G18">
            <v>151317</v>
          </cell>
        </row>
        <row r="19">
          <cell r="G19">
            <v>203705</v>
          </cell>
        </row>
        <row r="20">
          <cell r="G20">
            <v>464199</v>
          </cell>
        </row>
        <row r="21">
          <cell r="G21">
            <v>523345</v>
          </cell>
        </row>
        <row r="22">
          <cell r="G22">
            <v>585642</v>
          </cell>
        </row>
        <row r="23">
          <cell r="G23">
            <v>1212721.3999999999</v>
          </cell>
        </row>
        <row r="24">
          <cell r="G24">
            <v>1635576.5759999999</v>
          </cell>
        </row>
        <row r="25">
          <cell r="G25">
            <v>2074534.1279999998</v>
          </cell>
        </row>
        <row r="26">
          <cell r="G26">
            <v>2529594.0559999999</v>
          </cell>
        </row>
        <row r="27">
          <cell r="G27">
            <v>2972396.1477777776</v>
          </cell>
        </row>
        <row r="28">
          <cell r="G28">
            <v>3430218.3573333332</v>
          </cell>
        </row>
        <row r="29">
          <cell r="G29">
            <v>3903060.6846666667</v>
          </cell>
        </row>
        <row r="30">
          <cell r="G30">
            <v>4390923.1297777779</v>
          </cell>
        </row>
        <row r="31">
          <cell r="G31">
            <v>4893805.6926666666</v>
          </cell>
        </row>
        <row r="32">
          <cell r="G32">
            <v>5411708.3733333331</v>
          </cell>
        </row>
        <row r="33">
          <cell r="G33">
            <v>5944631.1717777774</v>
          </cell>
        </row>
        <row r="34">
          <cell r="G34">
            <v>6492574.0879999995</v>
          </cell>
        </row>
        <row r="35">
          <cell r="G35">
            <v>7055537.1219999995</v>
          </cell>
        </row>
        <row r="36">
          <cell r="G36">
            <v>7172332.6159999995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abSelected="1" topLeftCell="A13" workbookViewId="0">
      <selection activeCell="B24" sqref="B24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5">
        <f>[1]KUBAR!G17</f>
        <v>159601</v>
      </c>
      <c r="C12" s="103">
        <f>0.6</f>
        <v>0.6</v>
      </c>
      <c r="D12" s="87">
        <f>(50000*0.001)</f>
        <v>50</v>
      </c>
      <c r="E12" s="93">
        <f>B12*C12*D12</f>
        <v>4788030</v>
      </c>
      <c r="F12" s="95"/>
    </row>
    <row r="13" spans="1:6" ht="14.25" customHeight="1">
      <c r="A13" s="96" t="s">
        <v>304</v>
      </c>
      <c r="B13" s="106">
        <f>[1]KUBAR!G18</f>
        <v>151317</v>
      </c>
      <c r="C13" s="104">
        <f t="shared" ref="C13:C32" si="0">0.6</f>
        <v>0.6</v>
      </c>
      <c r="D13" s="88">
        <f t="shared" ref="D13:D32" si="1">(50000*0.001)</f>
        <v>50</v>
      </c>
      <c r="E13" s="100">
        <f t="shared" ref="E13:E22" si="2">B13*C13*D13</f>
        <v>4539510</v>
      </c>
      <c r="F13" s="95"/>
    </row>
    <row r="14" spans="1:6" ht="14.25" customHeight="1">
      <c r="A14" s="96" t="s">
        <v>305</v>
      </c>
      <c r="B14" s="106">
        <f>[1]KUBAR!G19</f>
        <v>203705</v>
      </c>
      <c r="C14" s="104">
        <f t="shared" si="0"/>
        <v>0.6</v>
      </c>
      <c r="D14" s="88">
        <f t="shared" si="1"/>
        <v>50</v>
      </c>
      <c r="E14" s="100">
        <f t="shared" si="2"/>
        <v>6111150</v>
      </c>
      <c r="F14" s="95"/>
    </row>
    <row r="15" spans="1:6" ht="14.25" customHeight="1">
      <c r="A15" s="96" t="s">
        <v>306</v>
      </c>
      <c r="B15" s="106">
        <f>[1]KUBAR!G20</f>
        <v>464199</v>
      </c>
      <c r="C15" s="104">
        <f t="shared" si="0"/>
        <v>0.6</v>
      </c>
      <c r="D15" s="88">
        <f t="shared" si="1"/>
        <v>50</v>
      </c>
      <c r="E15" s="100">
        <f t="shared" si="2"/>
        <v>13925969.999999998</v>
      </c>
      <c r="F15" s="95"/>
    </row>
    <row r="16" spans="1:6" ht="14.25" customHeight="1">
      <c r="A16" s="96" t="s">
        <v>307</v>
      </c>
      <c r="B16" s="106">
        <f>[1]KUBAR!G21</f>
        <v>523345</v>
      </c>
      <c r="C16" s="104">
        <f t="shared" si="0"/>
        <v>0.6</v>
      </c>
      <c r="D16" s="88">
        <f t="shared" si="1"/>
        <v>50</v>
      </c>
      <c r="E16" s="100">
        <f t="shared" si="2"/>
        <v>15700350</v>
      </c>
      <c r="F16" s="95"/>
    </row>
    <row r="17" spans="1:6" ht="14.25" customHeight="1">
      <c r="A17" s="96" t="s">
        <v>308</v>
      </c>
      <c r="B17" s="106">
        <f>[1]KUBAR!G22</f>
        <v>585642</v>
      </c>
      <c r="C17" s="104">
        <f t="shared" si="0"/>
        <v>0.6</v>
      </c>
      <c r="D17" s="88">
        <f t="shared" si="1"/>
        <v>50</v>
      </c>
      <c r="E17" s="100">
        <f t="shared" si="2"/>
        <v>17569260</v>
      </c>
      <c r="F17" s="95"/>
    </row>
    <row r="18" spans="1:6" ht="14.25" customHeight="1">
      <c r="A18" s="96" t="s">
        <v>309</v>
      </c>
      <c r="B18" s="106">
        <f>[1]KUBAR!G23</f>
        <v>1212721.3999999999</v>
      </c>
      <c r="C18" s="104">
        <f t="shared" si="0"/>
        <v>0.6</v>
      </c>
      <c r="D18" s="88">
        <f t="shared" si="1"/>
        <v>50</v>
      </c>
      <c r="E18" s="100">
        <f t="shared" si="2"/>
        <v>36381642</v>
      </c>
      <c r="F18" s="95"/>
    </row>
    <row r="19" spans="1:6" ht="14.25" customHeight="1">
      <c r="A19" s="96" t="s">
        <v>310</v>
      </c>
      <c r="B19" s="106">
        <f>[1]KUBAR!G24</f>
        <v>1635576.5759999999</v>
      </c>
      <c r="C19" s="104">
        <f t="shared" si="0"/>
        <v>0.6</v>
      </c>
      <c r="D19" s="88">
        <f t="shared" si="1"/>
        <v>50</v>
      </c>
      <c r="E19" s="100">
        <f t="shared" si="2"/>
        <v>49067297.279999994</v>
      </c>
      <c r="F19" s="95"/>
    </row>
    <row r="20" spans="1:6" ht="14.25" customHeight="1">
      <c r="A20" s="96" t="s">
        <v>311</v>
      </c>
      <c r="B20" s="106">
        <f>[1]KUBAR!G25</f>
        <v>2074534.1279999998</v>
      </c>
      <c r="C20" s="104">
        <f t="shared" si="0"/>
        <v>0.6</v>
      </c>
      <c r="D20" s="88">
        <f t="shared" si="1"/>
        <v>50</v>
      </c>
      <c r="E20" s="100">
        <f t="shared" si="2"/>
        <v>62236023.839999989</v>
      </c>
      <c r="F20" s="95"/>
    </row>
    <row r="21" spans="1:6" ht="14.25" customHeight="1">
      <c r="A21" s="96" t="s">
        <v>312</v>
      </c>
      <c r="B21" s="106">
        <f>[1]KUBAR!G26</f>
        <v>2529594.0559999999</v>
      </c>
      <c r="C21" s="104">
        <f t="shared" si="0"/>
        <v>0.6</v>
      </c>
      <c r="D21" s="88">
        <f t="shared" si="1"/>
        <v>50</v>
      </c>
      <c r="E21" s="100">
        <f t="shared" si="2"/>
        <v>75887821.679999992</v>
      </c>
      <c r="F21" s="95"/>
    </row>
    <row r="22" spans="1:6" ht="14.25" customHeight="1">
      <c r="A22" s="96" t="s">
        <v>313</v>
      </c>
      <c r="B22" s="106">
        <f>[1]KUBAR!G27</f>
        <v>2972396.1477777776</v>
      </c>
      <c r="C22" s="102">
        <f t="shared" si="0"/>
        <v>0.6</v>
      </c>
      <c r="D22" s="88">
        <f t="shared" si="1"/>
        <v>50</v>
      </c>
      <c r="E22" s="100">
        <f t="shared" si="2"/>
        <v>89171884.433333337</v>
      </c>
      <c r="F22" s="95"/>
    </row>
    <row r="23" spans="1:6" ht="14.25" customHeight="1">
      <c r="A23" s="107" t="s">
        <v>314</v>
      </c>
      <c r="B23" s="106">
        <f>[1]KUBAR!G28</f>
        <v>3430218.3573333332</v>
      </c>
      <c r="C23" s="102">
        <f t="shared" si="0"/>
        <v>0.6</v>
      </c>
      <c r="D23" s="107">
        <f t="shared" si="1"/>
        <v>50</v>
      </c>
      <c r="E23" s="100">
        <f t="shared" ref="E23:E32" si="3">B23*C23*D23</f>
        <v>102906550.71999998</v>
      </c>
      <c r="F23" s="95"/>
    </row>
    <row r="24" spans="1:6" ht="14.25" customHeight="1">
      <c r="A24" s="107" t="s">
        <v>315</v>
      </c>
      <c r="B24" s="106">
        <f>[1]KUBAR!G29</f>
        <v>3903060.6846666667</v>
      </c>
      <c r="C24" s="102">
        <f t="shared" si="0"/>
        <v>0.6</v>
      </c>
      <c r="D24" s="107">
        <f t="shared" si="1"/>
        <v>50</v>
      </c>
      <c r="E24" s="100">
        <f t="shared" si="3"/>
        <v>117091820.53999999</v>
      </c>
      <c r="F24" s="95"/>
    </row>
    <row r="25" spans="1:6" ht="14.25" customHeight="1">
      <c r="A25" s="107" t="s">
        <v>316</v>
      </c>
      <c r="B25" s="106">
        <f>[1]KUBAR!G30</f>
        <v>4390923.1297777779</v>
      </c>
      <c r="C25" s="102">
        <f t="shared" si="0"/>
        <v>0.6</v>
      </c>
      <c r="D25" s="107">
        <f t="shared" si="1"/>
        <v>50</v>
      </c>
      <c r="E25" s="100">
        <f t="shared" si="3"/>
        <v>131727693.89333335</v>
      </c>
      <c r="F25" s="95"/>
    </row>
    <row r="26" spans="1:6" ht="14.25" customHeight="1">
      <c r="A26" s="107" t="s">
        <v>317</v>
      </c>
      <c r="B26" s="106">
        <f>[1]KUBAR!G31</f>
        <v>4893805.6926666666</v>
      </c>
      <c r="C26" s="102">
        <f t="shared" si="0"/>
        <v>0.6</v>
      </c>
      <c r="D26" s="107">
        <f t="shared" si="1"/>
        <v>50</v>
      </c>
      <c r="E26" s="100">
        <f t="shared" si="3"/>
        <v>146814170.78</v>
      </c>
      <c r="F26" s="95"/>
    </row>
    <row r="27" spans="1:6" ht="14.25" customHeight="1">
      <c r="A27" s="107" t="s">
        <v>318</v>
      </c>
      <c r="B27" s="106">
        <f>[1]KUBAR!G32</f>
        <v>5411708.3733333331</v>
      </c>
      <c r="C27" s="102">
        <f t="shared" si="0"/>
        <v>0.6</v>
      </c>
      <c r="D27" s="107">
        <f t="shared" si="1"/>
        <v>50</v>
      </c>
      <c r="E27" s="100">
        <f t="shared" si="3"/>
        <v>162351251.19999999</v>
      </c>
      <c r="F27" s="95"/>
    </row>
    <row r="28" spans="1:6" ht="14.25" customHeight="1">
      <c r="A28" s="107" t="s">
        <v>319</v>
      </c>
      <c r="B28" s="106">
        <f>[1]KUBAR!G33</f>
        <v>5944631.1717777774</v>
      </c>
      <c r="C28" s="102">
        <f t="shared" si="0"/>
        <v>0.6</v>
      </c>
      <c r="D28" s="107">
        <f t="shared" si="1"/>
        <v>50</v>
      </c>
      <c r="E28" s="100">
        <f t="shared" si="3"/>
        <v>178338935.15333331</v>
      </c>
      <c r="F28" s="95"/>
    </row>
    <row r="29" spans="1:6" ht="14.25" customHeight="1">
      <c r="A29" s="107" t="s">
        <v>320</v>
      </c>
      <c r="B29" s="106">
        <f>[1]KUBAR!G34</f>
        <v>6492574.0879999995</v>
      </c>
      <c r="C29" s="102">
        <f t="shared" si="0"/>
        <v>0.6</v>
      </c>
      <c r="D29" s="107">
        <f t="shared" si="1"/>
        <v>50</v>
      </c>
      <c r="E29" s="100">
        <f t="shared" si="3"/>
        <v>194777222.63999999</v>
      </c>
      <c r="F29" s="95"/>
    </row>
    <row r="30" spans="1:6" ht="14.25" customHeight="1">
      <c r="A30" s="107" t="s">
        <v>321</v>
      </c>
      <c r="B30" s="106">
        <f>[1]KUBAR!G35</f>
        <v>7055537.1219999995</v>
      </c>
      <c r="C30" s="102">
        <f t="shared" si="0"/>
        <v>0.6</v>
      </c>
      <c r="D30" s="107">
        <f t="shared" si="1"/>
        <v>50</v>
      </c>
      <c r="E30" s="100">
        <f t="shared" si="3"/>
        <v>211666113.66</v>
      </c>
      <c r="F30" s="95"/>
    </row>
    <row r="31" spans="1:6" ht="14.25" customHeight="1">
      <c r="A31" s="107" t="s">
        <v>322</v>
      </c>
      <c r="B31" s="106">
        <f>[1]KUBAR!G36</f>
        <v>7172332.6159999995</v>
      </c>
      <c r="C31" s="102">
        <f t="shared" si="0"/>
        <v>0.6</v>
      </c>
      <c r="D31" s="107">
        <f t="shared" si="1"/>
        <v>50</v>
      </c>
      <c r="E31" s="100">
        <f t="shared" si="3"/>
        <v>215169978.47999996</v>
      </c>
      <c r="F31" s="95"/>
    </row>
    <row r="32" spans="1:6" ht="14.25" customHeight="1">
      <c r="A32" s="107"/>
      <c r="B32" s="101"/>
      <c r="C32" s="102">
        <f t="shared" si="0"/>
        <v>0.6</v>
      </c>
      <c r="D32" s="107">
        <f t="shared" si="1"/>
        <v>50</v>
      </c>
      <c r="E32" s="100">
        <f t="shared" si="3"/>
        <v>0</v>
      </c>
      <c r="F32" s="95"/>
    </row>
    <row r="33" spans="1:5" ht="13.5" customHeight="1">
      <c r="A33" s="29" t="s">
        <v>222</v>
      </c>
      <c r="B33" s="97"/>
      <c r="C33" s="29"/>
      <c r="D33" s="85">
        <f t="shared" ref="D33:D34" si="4">(50000*0.001)</f>
        <v>50</v>
      </c>
      <c r="E33" s="29">
        <f t="shared" ref="E33:E35" si="5">B33*C33*D33</f>
        <v>0</v>
      </c>
    </row>
    <row r="34" spans="1:5" ht="13.5" customHeight="1">
      <c r="A34" s="29" t="s">
        <v>223</v>
      </c>
      <c r="B34" s="97"/>
      <c r="C34" s="29"/>
      <c r="D34" s="69">
        <f t="shared" si="4"/>
        <v>50</v>
      </c>
      <c r="E34" s="29">
        <f t="shared" si="5"/>
        <v>0</v>
      </c>
    </row>
    <row r="35" spans="1:5">
      <c r="A35" s="29"/>
      <c r="B35" s="97"/>
      <c r="C35" s="29"/>
      <c r="D35" s="29"/>
      <c r="E35" s="69">
        <f t="shared" si="5"/>
        <v>0</v>
      </c>
    </row>
    <row r="36" spans="1:5">
      <c r="A36" s="29"/>
      <c r="B36" s="97"/>
      <c r="C36" s="29"/>
      <c r="D36" s="29"/>
      <c r="E36" s="29"/>
    </row>
    <row r="37" spans="1:5" ht="13.5" customHeight="1">
      <c r="A37" s="29" t="s">
        <v>120</v>
      </c>
      <c r="B37" s="97"/>
      <c r="C37" s="29"/>
      <c r="D37" s="29"/>
      <c r="E37" s="29"/>
    </row>
    <row r="38" spans="1:5">
      <c r="A38" s="180" t="s">
        <v>70</v>
      </c>
      <c r="B38" s="180"/>
      <c r="C38" s="180"/>
      <c r="D38" s="180"/>
      <c r="E38" s="98">
        <f>SUM(E12:E37)</f>
        <v>1836222676.3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5" zoomScaleNormal="100" workbookViewId="0">
      <selection activeCell="F35" sqref="F35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4788030</v>
      </c>
      <c r="D12" s="49"/>
      <c r="E12" s="87">
        <f>'4D2_CH4_EF_IndustrialWastewater'!$D$12</f>
        <v>0.2</v>
      </c>
      <c r="F12" s="49"/>
      <c r="G12" s="93">
        <f>((C12-D12)*E12)-F12</f>
        <v>957606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4539510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907902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6111150</v>
      </c>
      <c r="D14" s="90"/>
      <c r="E14" s="88">
        <f>'4D2_CH4_EF_IndustrialWastewater'!$D$12</f>
        <v>0.2</v>
      </c>
      <c r="F14" s="90"/>
      <c r="G14" s="100">
        <f t="shared" si="0"/>
        <v>1222230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13925969.999999998</v>
      </c>
      <c r="D15" s="90"/>
      <c r="E15" s="88">
        <f>'4D2_CH4_EF_IndustrialWastewater'!$D$12</f>
        <v>0.2</v>
      </c>
      <c r="F15" s="90"/>
      <c r="G15" s="100">
        <f t="shared" si="0"/>
        <v>2785194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15700350</v>
      </c>
      <c r="D16" s="90"/>
      <c r="E16" s="88">
        <f>'4D2_CH4_EF_IndustrialWastewater'!$D$12</f>
        <v>0.2</v>
      </c>
      <c r="F16" s="90"/>
      <c r="G16" s="100">
        <f t="shared" si="0"/>
        <v>3140070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17569260</v>
      </c>
      <c r="D17" s="90"/>
      <c r="E17" s="88">
        <f>'4D2_CH4_EF_IndustrialWastewater'!$D$12</f>
        <v>0.2</v>
      </c>
      <c r="F17" s="90"/>
      <c r="G17" s="100">
        <f t="shared" si="0"/>
        <v>3513852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36381642</v>
      </c>
      <c r="D18" s="90"/>
      <c r="E18" s="88">
        <f>'4D2_CH4_EF_IndustrialWastewater'!$D$12</f>
        <v>0.2</v>
      </c>
      <c r="F18" s="90"/>
      <c r="G18" s="100">
        <f t="shared" si="0"/>
        <v>7276328.4000000004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49067297.279999994</v>
      </c>
      <c r="D19" s="90"/>
      <c r="E19" s="88">
        <f>'4D2_CH4_EF_IndustrialWastewater'!$D$12</f>
        <v>0.2</v>
      </c>
      <c r="F19" s="90"/>
      <c r="G19" s="100">
        <f t="shared" si="0"/>
        <v>9813459.4559999984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62236023.839999989</v>
      </c>
      <c r="D20" s="90"/>
      <c r="E20" s="88">
        <f>'4D2_CH4_EF_IndustrialWastewater'!$D$12</f>
        <v>0.2</v>
      </c>
      <c r="F20" s="90"/>
      <c r="G20" s="100">
        <f t="shared" si="0"/>
        <v>12447204.767999999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75887821.679999992</v>
      </c>
      <c r="D21" s="90"/>
      <c r="E21" s="88">
        <f>'4D2_CH4_EF_IndustrialWastewater'!$D$12</f>
        <v>0.2</v>
      </c>
      <c r="F21" s="90"/>
      <c r="G21" s="100">
        <f t="shared" si="0"/>
        <v>15177564.335999999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89171884.433333337</v>
      </c>
      <c r="D22" s="90"/>
      <c r="E22" s="88">
        <f>'4D2_CH4_EF_IndustrialWastewater'!$D$12</f>
        <v>0.2</v>
      </c>
      <c r="F22" s="90"/>
      <c r="G22" s="100">
        <f t="shared" si="0"/>
        <v>17834376.886666667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99">
        <f>'4D2_TOW_IndustryWastewater'!E23</f>
        <v>102906550.71999998</v>
      </c>
      <c r="D23" s="108"/>
      <c r="E23" s="107">
        <f>'4D2_CH4_EF_IndustrialWastewater'!$D$12</f>
        <v>0.2</v>
      </c>
      <c r="F23" s="108"/>
      <c r="G23" s="100">
        <f t="shared" ref="G23:G31" si="1">((C23-D23)*E23)-F23</f>
        <v>20581310.143999998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99">
        <f>'4D2_TOW_IndustryWastewater'!E24</f>
        <v>117091820.53999999</v>
      </c>
      <c r="D24" s="108"/>
      <c r="E24" s="107">
        <f>'4D2_CH4_EF_IndustrialWastewater'!$D$12</f>
        <v>0.2</v>
      </c>
      <c r="F24" s="108"/>
      <c r="G24" s="100">
        <f t="shared" si="1"/>
        <v>23418364.107999999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99">
        <f>'4D2_TOW_IndustryWastewater'!E25</f>
        <v>131727693.89333335</v>
      </c>
      <c r="D25" s="108"/>
      <c r="E25" s="107">
        <f>'4D2_CH4_EF_IndustrialWastewater'!$D$12</f>
        <v>0.2</v>
      </c>
      <c r="F25" s="108"/>
      <c r="G25" s="100">
        <f t="shared" si="1"/>
        <v>26345538.778666671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99">
        <f>'4D2_TOW_IndustryWastewater'!E26</f>
        <v>146814170.78</v>
      </c>
      <c r="D26" s="108"/>
      <c r="E26" s="107">
        <f>'4D2_CH4_EF_IndustrialWastewater'!$D$12</f>
        <v>0.2</v>
      </c>
      <c r="F26" s="108"/>
      <c r="G26" s="100">
        <f t="shared" si="1"/>
        <v>29362834.156000003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99">
        <f>'4D2_TOW_IndustryWastewater'!E27</f>
        <v>162351251.19999999</v>
      </c>
      <c r="D27" s="108"/>
      <c r="E27" s="107">
        <f>'4D2_CH4_EF_IndustrialWastewater'!$D$12</f>
        <v>0.2</v>
      </c>
      <c r="F27" s="108"/>
      <c r="G27" s="100">
        <f t="shared" si="1"/>
        <v>32470250.239999998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99">
        <f>'4D2_TOW_IndustryWastewater'!E28</f>
        <v>178338935.15333331</v>
      </c>
      <c r="D28" s="108"/>
      <c r="E28" s="107">
        <f>'4D2_CH4_EF_IndustrialWastewater'!$D$12</f>
        <v>0.2</v>
      </c>
      <c r="F28" s="108"/>
      <c r="G28" s="100">
        <f t="shared" si="1"/>
        <v>35667787.030666664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99">
        <f>'4D2_TOW_IndustryWastewater'!E29</f>
        <v>194777222.63999999</v>
      </c>
      <c r="D29" s="108"/>
      <c r="E29" s="107">
        <f>'4D2_CH4_EF_IndustrialWastewater'!$D$12</f>
        <v>0.2</v>
      </c>
      <c r="F29" s="108"/>
      <c r="G29" s="100">
        <f t="shared" si="1"/>
        <v>38955444.527999997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99">
        <f>'4D2_TOW_IndustryWastewater'!E30</f>
        <v>211666113.66</v>
      </c>
      <c r="D30" s="108"/>
      <c r="E30" s="107">
        <f>'4D2_CH4_EF_IndustrialWastewater'!$D$12</f>
        <v>0.2</v>
      </c>
      <c r="F30" s="108"/>
      <c r="G30" s="100">
        <f t="shared" si="1"/>
        <v>42333222.732000001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99">
        <f>'4D2_TOW_IndustryWastewater'!E31</f>
        <v>215169978.47999996</v>
      </c>
      <c r="D31" s="108"/>
      <c r="E31" s="107">
        <f>'4D2_CH4_EF_IndustrialWastewater'!$D$12</f>
        <v>0.2</v>
      </c>
      <c r="F31" s="108"/>
      <c r="G31" s="100">
        <f t="shared" si="1"/>
        <v>43033995.695999995</v>
      </c>
      <c r="H31" s="94"/>
    </row>
    <row r="32" spans="1:8" s="45" customFormat="1">
      <c r="A32" s="107"/>
      <c r="B32" s="108"/>
      <c r="C32" s="99"/>
      <c r="D32" s="108"/>
      <c r="E32" s="108"/>
      <c r="F32" s="108"/>
      <c r="G32" s="100"/>
      <c r="H32" s="94"/>
    </row>
    <row r="33" spans="1:8" s="45" customFormat="1">
      <c r="A33" s="107"/>
      <c r="B33" s="90"/>
      <c r="C33" s="99"/>
      <c r="D33" s="90"/>
      <c r="E33" s="90"/>
      <c r="F33" s="90"/>
      <c r="G33" s="100"/>
      <c r="H33" s="94"/>
    </row>
    <row r="34" spans="1:8" s="45" customFormat="1">
      <c r="A34" s="88"/>
      <c r="B34" s="90"/>
      <c r="C34" s="99"/>
      <c r="D34" s="90"/>
      <c r="E34" s="90"/>
      <c r="F34" s="90"/>
      <c r="G34" s="100"/>
      <c r="H34" s="94"/>
    </row>
    <row r="35" spans="1:8" s="45" customFormat="1">
      <c r="A35" s="29" t="s">
        <v>222</v>
      </c>
      <c r="B35" s="29"/>
      <c r="C35" s="29">
        <f>'4D2_TOW_IndustryWastewater'!E33</f>
        <v>0</v>
      </c>
      <c r="D35" s="29"/>
      <c r="E35" s="29"/>
      <c r="F35" s="29"/>
      <c r="G35" s="29">
        <f t="shared" ref="G35:G36" si="2">((C35-D35)*E35)-F35</f>
        <v>0</v>
      </c>
    </row>
    <row r="36" spans="1:8" s="45" customFormat="1">
      <c r="A36" s="29" t="s">
        <v>223</v>
      </c>
      <c r="B36" s="29"/>
      <c r="C36" s="29">
        <f>'4D2_TOW_IndustryWastewater'!E34</f>
        <v>0</v>
      </c>
      <c r="D36" s="29"/>
      <c r="E36" s="29"/>
      <c r="F36" s="29"/>
      <c r="G36" s="69">
        <f t="shared" si="2"/>
        <v>0</v>
      </c>
    </row>
    <row r="37" spans="1:8" s="45" customFormat="1">
      <c r="A37" s="29"/>
      <c r="B37" s="29"/>
      <c r="C37" s="29"/>
      <c r="D37" s="29"/>
      <c r="E37" s="29"/>
      <c r="F37" s="29"/>
      <c r="G37" s="29"/>
    </row>
    <row r="38" spans="1:8" s="45" customFormat="1">
      <c r="A38" s="29"/>
      <c r="B38" s="29"/>
      <c r="C38" s="29"/>
      <c r="D38" s="29"/>
      <c r="E38" s="29"/>
      <c r="F38" s="29"/>
      <c r="G38" s="29"/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 t="s">
        <v>120</v>
      </c>
      <c r="B40" s="29"/>
      <c r="C40" s="29"/>
      <c r="D40" s="29"/>
      <c r="E40" s="29"/>
      <c r="F40" s="29"/>
      <c r="G40" s="29"/>
    </row>
    <row r="41" spans="1:8" s="45" customFormat="1">
      <c r="A41" s="180" t="s">
        <v>70</v>
      </c>
      <c r="B41" s="180"/>
      <c r="C41" s="180"/>
      <c r="D41" s="180"/>
      <c r="E41" s="180"/>
      <c r="F41" s="180"/>
      <c r="G41" s="29"/>
    </row>
  </sheetData>
  <mergeCells count="6">
    <mergeCell ref="A6:G6"/>
    <mergeCell ref="A41:F4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2017-09-27T07:18:13Z</dcterms:modified>
</cp:coreProperties>
</file>