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43" i="6" l="1"/>
  <c r="C42" i="6"/>
  <c r="C41" i="6"/>
  <c r="C40" i="6"/>
  <c r="C39" i="6"/>
  <c r="C38" i="6"/>
  <c r="C37" i="6"/>
  <c r="C36" i="6"/>
  <c r="C35" i="6"/>
  <c r="C34" i="6"/>
  <c r="C33" i="6"/>
  <c r="C32" i="6"/>
  <c r="C31" i="6"/>
  <c r="C30" i="6"/>
  <c r="C29" i="6"/>
  <c r="C28" i="6"/>
  <c r="C27" i="6"/>
  <c r="C26" i="6"/>
  <c r="C25" i="6"/>
  <c r="C24" i="6"/>
  <c r="J8" i="6" l="1"/>
  <c r="E8" i="6"/>
  <c r="O8" i="6"/>
  <c r="N8" i="6"/>
  <c r="M8" i="6"/>
  <c r="L8" i="6"/>
  <c r="K8" i="6"/>
  <c r="I8" i="6"/>
  <c r="F8" i="6"/>
  <c r="P8" i="6" l="1"/>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G82" i="7" s="1"/>
  <c r="P87" i="34" s="1"/>
  <c r="I80" i="6"/>
  <c r="G81" i="7" s="1"/>
  <c r="P86" i="34" s="1"/>
  <c r="I79" i="6"/>
  <c r="I78" i="6"/>
  <c r="I77" i="6"/>
  <c r="I76" i="6"/>
  <c r="I75" i="6"/>
  <c r="I74" i="6"/>
  <c r="I73" i="6"/>
  <c r="G74" i="7" s="1"/>
  <c r="P79" i="34" s="1"/>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E79" i="7" s="1"/>
  <c r="P84" i="35" s="1"/>
  <c r="G77" i="6"/>
  <c r="E78" i="7" s="1"/>
  <c r="P83" i="35" s="1"/>
  <c r="G76" i="6"/>
  <c r="G75" i="6"/>
  <c r="G74" i="6"/>
  <c r="G73" i="6"/>
  <c r="E74" i="7" s="1"/>
  <c r="P79" i="35" s="1"/>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K82" i="7" s="1"/>
  <c r="N81" i="6"/>
  <c r="M82" i="6"/>
  <c r="N82" i="6"/>
  <c r="M83" i="6"/>
  <c r="N83" i="6"/>
  <c r="M84" i="6"/>
  <c r="N84" i="6"/>
  <c r="M85" i="6"/>
  <c r="N85" i="6"/>
  <c r="L86" i="7" s="1"/>
  <c r="M86" i="6"/>
  <c r="N86" i="6"/>
  <c r="M87" i="6"/>
  <c r="N87" i="6"/>
  <c r="M88" i="6"/>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C75" i="7" s="1"/>
  <c r="C80" i="18" s="1"/>
  <c r="E57" i="6"/>
  <c r="L89" i="6"/>
  <c r="I50" i="7"/>
  <c r="K38" i="6"/>
  <c r="K28" i="6"/>
  <c r="L38" i="6"/>
  <c r="E38" i="6"/>
  <c r="F38" i="6"/>
  <c r="H38" i="6"/>
  <c r="J38" i="6"/>
  <c r="K17" i="6"/>
  <c r="F91" i="6"/>
  <c r="D92" i="7" s="1"/>
  <c r="C97" i="35" s="1"/>
  <c r="K42" i="6"/>
  <c r="L93" i="6"/>
  <c r="L54" i="6"/>
  <c r="K23" i="6"/>
  <c r="K88" i="6"/>
  <c r="I89" i="7" s="1"/>
  <c r="L40" i="6"/>
  <c r="L24" i="6"/>
  <c r="L42" i="6"/>
  <c r="K65" i="6"/>
  <c r="F18" i="6"/>
  <c r="K26" i="6"/>
  <c r="O54" i="7"/>
  <c r="L34" i="6"/>
  <c r="F41" i="6"/>
  <c r="F93" i="6"/>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I47" i="7" s="1"/>
  <c r="F53" i="6"/>
  <c r="L86" i="6"/>
  <c r="K92" i="6"/>
  <c r="F59" i="6"/>
  <c r="C46" i="7"/>
  <c r="C51" i="18" s="1"/>
  <c r="K48" i="6"/>
  <c r="I49" i="7" s="1"/>
  <c r="L46" i="6"/>
  <c r="O68" i="7"/>
  <c r="O65" i="7"/>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s="1"/>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45"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54" i="7"/>
  <c r="P59" i="35" s="1"/>
  <c r="E46" i="7"/>
  <c r="P51" i="35" s="1"/>
  <c r="O46" i="4"/>
  <c r="K7" i="34"/>
  <c r="W7" i="34"/>
  <c r="K13" i="34"/>
  <c r="W13" i="34"/>
  <c r="K7" i="35"/>
  <c r="K13" i="35"/>
  <c r="O73" i="7"/>
  <c r="P78" i="37" s="1"/>
  <c r="O52" i="7"/>
  <c r="C57" i="37" s="1"/>
  <c r="G43" i="7"/>
  <c r="P48" i="34" s="1"/>
  <c r="K89" i="7"/>
  <c r="O89" i="7"/>
  <c r="P94" i="37" s="1"/>
  <c r="O79" i="7"/>
  <c r="C84" i="37" s="1"/>
  <c r="O46" i="7"/>
  <c r="C51" i="37" s="1"/>
  <c r="L57" i="7"/>
  <c r="O45" i="7"/>
  <c r="L72" i="7"/>
  <c r="G92" i="7"/>
  <c r="P97" i="34" s="1"/>
  <c r="J92" i="7"/>
  <c r="O92" i="7"/>
  <c r="P97" i="37" s="1"/>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61" i="33" s="1"/>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P83" i="32" s="1"/>
  <c r="J39" i="7"/>
  <c r="H83" i="7"/>
  <c r="C88" i="33" s="1"/>
  <c r="H42" i="7"/>
  <c r="C47" i="33" s="1"/>
  <c r="C71" i="7"/>
  <c r="P76" i="18" s="1"/>
  <c r="L78" i="7"/>
  <c r="K83" i="7"/>
  <c r="O72" i="7"/>
  <c r="C77" i="37" s="1"/>
  <c r="C70" i="32"/>
  <c r="J71" i="7"/>
  <c r="C39" i="7"/>
  <c r="P44" i="18" s="1"/>
  <c r="H68" i="7"/>
  <c r="J47" i="7"/>
  <c r="E47" i="7"/>
  <c r="P52" i="35" s="1"/>
  <c r="I71" i="7"/>
  <c r="F47" i="7"/>
  <c r="C52" i="32" s="1"/>
  <c r="H60" i="7"/>
  <c r="P65" i="33" s="1"/>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C83" i="34"/>
  <c r="C67" i="32"/>
  <c r="P67" i="32"/>
  <c r="C67" i="34"/>
  <c r="C62" i="34"/>
  <c r="C42" i="34"/>
  <c r="F46" i="7"/>
  <c r="E56" i="7"/>
  <c r="P61" i="35" s="1"/>
  <c r="O62" i="6"/>
  <c r="M63" i="7" s="1"/>
  <c r="O74" i="6"/>
  <c r="M75" i="7" s="1"/>
  <c r="O23" i="6"/>
  <c r="P23" i="6" s="1"/>
  <c r="P61" i="33"/>
  <c r="P82" i="33"/>
  <c r="C82" i="33"/>
  <c r="F82" i="33" s="1"/>
  <c r="O89" i="6"/>
  <c r="M90" i="7" s="1"/>
  <c r="O76" i="6"/>
  <c r="M77" i="7" s="1"/>
  <c r="P78" i="33"/>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C67" i="18"/>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C59" i="18"/>
  <c r="P59" i="18"/>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0"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C89" i="33"/>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86" i="31"/>
  <c r="C88" i="32"/>
  <c r="C83" i="32"/>
  <c r="P88" i="18"/>
  <c r="C86" i="35"/>
  <c r="C97" i="18"/>
  <c r="C68" i="18"/>
  <c r="C94" i="31"/>
  <c r="P85" i="32"/>
  <c r="C63" i="37"/>
  <c r="P78" i="31"/>
  <c r="P94" i="31"/>
  <c r="P41" i="31"/>
  <c r="C41" i="35"/>
  <c r="C63" i="32"/>
  <c r="M69" i="7" l="1"/>
  <c r="C64" i="33"/>
  <c r="C82" i="35"/>
  <c r="C82" i="31"/>
  <c r="P53" i="31"/>
  <c r="P55" i="33"/>
  <c r="C55" i="31"/>
  <c r="C76" i="18"/>
  <c r="P63" i="32"/>
  <c r="C84" i="35"/>
  <c r="P77" i="33"/>
  <c r="P62" i="18"/>
  <c r="P88" i="33"/>
  <c r="C58" i="33"/>
  <c r="P84" i="31"/>
  <c r="C90" i="34"/>
  <c r="P90" i="32"/>
  <c r="C53" i="31"/>
  <c r="M94" i="7"/>
  <c r="P72" i="6"/>
  <c r="P52" i="32"/>
  <c r="M37" i="7"/>
  <c r="P93" i="32"/>
  <c r="C93" i="34"/>
  <c r="C95" i="32"/>
  <c r="P88" i="32"/>
  <c r="P68" i="32"/>
  <c r="P79" i="32"/>
  <c r="P78" i="18"/>
  <c r="P82" i="18"/>
  <c r="P54"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T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F61" i="35" s="1"/>
  <c r="P82" i="32"/>
  <c r="C96" i="34"/>
  <c r="F96" i="34" s="1"/>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Q62" i="40"/>
  <c r="R62" i="40" s="1"/>
  <c r="E62" i="34"/>
  <c r="F62" i="34" s="1"/>
  <c r="H62" i="34" s="1"/>
  <c r="Q62" i="33"/>
  <c r="R62" i="33" s="1"/>
  <c r="T62" i="33" s="1"/>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R70" i="31" s="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76" i="18"/>
  <c r="F68" i="18"/>
  <c r="H68" i="18" s="1"/>
  <c r="F52" i="37"/>
  <c r="H52" i="37" s="1"/>
  <c r="E93" i="18"/>
  <c r="Q93" i="37"/>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Q55" i="32"/>
  <c r="Q55" i="3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Q63" i="3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F82" i="31"/>
  <c r="G82" i="31" s="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G82" i="34" l="1"/>
  <c r="R88" i="33"/>
  <c r="S88" i="33" s="1"/>
  <c r="R55" i="33"/>
  <c r="S55" i="33" s="1"/>
  <c r="R84" i="31"/>
  <c r="R59" i="31"/>
  <c r="R42" i="31"/>
  <c r="S42" i="31" s="1"/>
  <c r="R63" i="31"/>
  <c r="T63" i="31" s="1"/>
  <c r="R62" i="18"/>
  <c r="F48" i="35"/>
  <c r="G48" i="35" s="1"/>
  <c r="R55" i="31"/>
  <c r="T55" i="31" s="1"/>
  <c r="T62" i="18"/>
  <c r="R73" i="33"/>
  <c r="S73" i="33" s="1"/>
  <c r="R93" i="33"/>
  <c r="T93" i="33" s="1"/>
  <c r="R78" i="18"/>
  <c r="S78" i="18" s="1"/>
  <c r="F56" i="34"/>
  <c r="H56" i="34" s="1"/>
  <c r="R94" i="33"/>
  <c r="S94" i="33" s="1"/>
  <c r="R63" i="33"/>
  <c r="S63" i="33" s="1"/>
  <c r="R51" i="33"/>
  <c r="S51" i="33" s="1"/>
  <c r="F97" i="32"/>
  <c r="F55" i="32"/>
  <c r="F79" i="32"/>
  <c r="F92" i="34"/>
  <c r="G92" i="34" s="1"/>
  <c r="F50" i="32"/>
  <c r="F95" i="32"/>
  <c r="R77" i="18"/>
  <c r="T77" i="18"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R84" i="18"/>
  <c r="T84" i="18" s="1"/>
  <c r="F61" i="34"/>
  <c r="G61" i="34" s="1"/>
  <c r="F44" i="32"/>
  <c r="R42" i="33"/>
  <c r="T42" i="33" s="1"/>
  <c r="R44" i="31"/>
  <c r="T44" i="31" s="1"/>
  <c r="R44" i="37"/>
  <c r="T44" i="37" s="1"/>
  <c r="F43" i="32"/>
  <c r="F68" i="37"/>
  <c r="G68" i="34"/>
  <c r="H68" i="34"/>
  <c r="M81" i="39"/>
  <c r="E75" i="38" s="1"/>
  <c r="F53" i="31"/>
  <c r="H53" i="31" s="1"/>
  <c r="F86" i="36"/>
  <c r="G86" i="36" s="1"/>
  <c r="F90" i="36"/>
  <c r="F48" i="34"/>
  <c r="G48" i="34" s="1"/>
  <c r="F80" i="31"/>
  <c r="H80" i="31" s="1"/>
  <c r="C50" i="39"/>
  <c r="R47" i="37"/>
  <c r="S47" i="37" s="1"/>
  <c r="R71" i="37"/>
  <c r="T71" i="37" s="1"/>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H84" i="34" s="1"/>
  <c r="C74" i="39"/>
  <c r="R57" i="33"/>
  <c r="T57" i="33" s="1"/>
  <c r="S44" i="18"/>
  <c r="T97" i="36"/>
  <c r="C96" i="39"/>
  <c r="C62" i="39"/>
  <c r="C79" i="39"/>
  <c r="R93" i="37"/>
  <c r="S93" i="37" s="1"/>
  <c r="G76" i="36"/>
  <c r="T54" i="31"/>
  <c r="T74" i="31"/>
  <c r="C59" i="39"/>
  <c r="S78" i="31"/>
  <c r="S88" i="31"/>
  <c r="S62" i="18"/>
  <c r="T96" i="31"/>
  <c r="C63" i="39"/>
  <c r="R61" i="37"/>
  <c r="S80" i="36"/>
  <c r="L57" i="39"/>
  <c r="D51" i="38" s="1"/>
  <c r="S41" i="36"/>
  <c r="H36" i="36"/>
  <c r="L81" i="39"/>
  <c r="D75" i="38" s="1"/>
  <c r="R81" i="37"/>
  <c r="T81" i="37" s="1"/>
  <c r="F57" i="35"/>
  <c r="H57" i="35" s="1"/>
  <c r="C45" i="39"/>
  <c r="C43" i="39"/>
  <c r="S39" i="36"/>
  <c r="T97" i="18"/>
  <c r="C84" i="39"/>
  <c r="T85" i="36"/>
  <c r="C86" i="39"/>
  <c r="T45" i="36"/>
  <c r="T41" i="36"/>
  <c r="R55" i="18"/>
  <c r="S55" i="18" s="1"/>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T61" i="18" s="1"/>
  <c r="R81" i="3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G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E45" i="38" s="1"/>
  <c r="G41" i="39"/>
  <c r="E35" i="38" s="1"/>
  <c r="M57" i="39"/>
  <c r="E51" i="38" s="1"/>
  <c r="S88" i="35"/>
  <c r="F88" i="36"/>
  <c r="G88" i="36" s="1"/>
  <c r="F20" i="36"/>
  <c r="G20" i="36" s="1"/>
  <c r="L51" i="39"/>
  <c r="F53" i="18"/>
  <c r="H53" i="18" s="1"/>
  <c r="R74" i="37"/>
  <c r="T74" i="37" s="1"/>
  <c r="F80" i="35"/>
  <c r="G80" i="35" s="1"/>
  <c r="F98" i="18"/>
  <c r="H98" i="18" s="1"/>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52" i="33"/>
  <c r="S74" i="31"/>
  <c r="G69" i="39"/>
  <c r="T72" i="33"/>
  <c r="F97" i="31"/>
  <c r="H97" i="31" s="1"/>
  <c r="F19" i="36"/>
  <c r="G19" i="36" s="1"/>
  <c r="I19" i="36" s="1"/>
  <c r="F84" i="18"/>
  <c r="G84" i="18" s="1"/>
  <c r="F74" i="36"/>
  <c r="H74" i="36" s="1"/>
  <c r="S54" i="37"/>
  <c r="L32" i="39"/>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H61" i="34"/>
  <c r="R89" i="31"/>
  <c r="S89" i="31" s="1"/>
  <c r="R93" i="18"/>
  <c r="S93" i="18" s="1"/>
  <c r="T80" i="33"/>
  <c r="T96" i="37"/>
  <c r="R67" i="31"/>
  <c r="T67" i="31" s="1"/>
  <c r="F91" i="35"/>
  <c r="H91" i="35" s="1"/>
  <c r="F65" i="31"/>
  <c r="G65" i="31" s="1"/>
  <c r="S40" i="18"/>
  <c r="T89" i="33"/>
  <c r="G82" i="35"/>
  <c r="T97" i="31"/>
  <c r="S62" i="33"/>
  <c r="S94" i="31"/>
  <c r="S45" i="37"/>
  <c r="S51" i="37"/>
  <c r="F81" i="32"/>
  <c r="F71" i="34"/>
  <c r="H71" i="34" s="1"/>
  <c r="G22" i="36"/>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62" i="37"/>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F71" i="40"/>
  <c r="L70" i="39"/>
  <c r="D64" i="38" s="1"/>
  <c r="F77" i="35"/>
  <c r="G77" i="35" s="1"/>
  <c r="I76" i="39"/>
  <c r="J76" i="39"/>
  <c r="F77" i="36"/>
  <c r="G77" i="36" s="1"/>
  <c r="F88" i="18"/>
  <c r="F94" i="34"/>
  <c r="J69" i="39"/>
  <c r="F70" i="36"/>
  <c r="H70" i="36" s="1"/>
  <c r="F74" i="40"/>
  <c r="L73" i="39"/>
  <c r="D67" i="38" s="1"/>
  <c r="F60" i="31"/>
  <c r="H60" i="31" s="1"/>
  <c r="F59" i="39"/>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H84" i="31"/>
  <c r="F49" i="31"/>
  <c r="F89" i="31"/>
  <c r="F95" i="35"/>
  <c r="G95" i="35" s="1"/>
  <c r="G76" i="18"/>
  <c r="T48" i="33"/>
  <c r="S48" i="33"/>
  <c r="G69" i="34"/>
  <c r="T45" i="33"/>
  <c r="T79" i="37"/>
  <c r="S79" i="37"/>
  <c r="R46" i="18"/>
  <c r="T46" i="18" s="1"/>
  <c r="T81" i="33"/>
  <c r="S70" i="34"/>
  <c r="T67" i="35"/>
  <c r="H68" i="37"/>
  <c r="G68" i="37"/>
  <c r="T97" i="37"/>
  <c r="S41" i="37"/>
  <c r="G56" i="31"/>
  <c r="H56" i="31"/>
  <c r="T43" i="33"/>
  <c r="T67" i="37"/>
  <c r="R75" i="18"/>
  <c r="S75" i="18" s="1"/>
  <c r="S41" i="35"/>
  <c r="T78" i="35"/>
  <c r="G96" i="31"/>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S72" i="37"/>
  <c r="G58" i="31"/>
  <c r="G36" i="36"/>
  <c r="G96" i="37"/>
  <c r="T57" i="31"/>
  <c r="S57" i="31"/>
  <c r="G93" i="34"/>
  <c r="H93" i="34"/>
  <c r="T59" i="31"/>
  <c r="S59" i="31"/>
  <c r="S81" i="31"/>
  <c r="T81" i="31"/>
  <c r="H85" i="34"/>
  <c r="G85" i="34"/>
  <c r="S41" i="31"/>
  <c r="T41" i="31"/>
  <c r="S86" i="31"/>
  <c r="T78" i="31"/>
  <c r="R63" i="32"/>
  <c r="R93" i="32"/>
  <c r="R74" i="32"/>
  <c r="T56" i="36"/>
  <c r="S78" i="36"/>
  <c r="S64" i="36"/>
  <c r="S34" i="36"/>
  <c r="T46" i="36"/>
  <c r="R96" i="32"/>
  <c r="R90" i="32"/>
  <c r="R68" i="32"/>
  <c r="R85" i="32"/>
  <c r="R49" i="32"/>
  <c r="T32" i="36"/>
  <c r="T50" i="36"/>
  <c r="S89" i="36"/>
  <c r="L58" i="39"/>
  <c r="F59" i="40"/>
  <c r="D58" i="39"/>
  <c r="F59" i="18"/>
  <c r="F81" i="33"/>
  <c r="H80" i="39"/>
  <c r="H67" i="34"/>
  <c r="G67" i="34"/>
  <c r="F79" i="33"/>
  <c r="H78" i="39"/>
  <c r="D74" i="39"/>
  <c r="F75" i="18"/>
  <c r="S48" i="37"/>
  <c r="T48" i="37"/>
  <c r="H42" i="34"/>
  <c r="G42" i="34"/>
  <c r="F42" i="37"/>
  <c r="C41" i="39"/>
  <c r="F42" i="33"/>
  <c r="H41" i="39"/>
  <c r="R46" i="33"/>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S63" i="31"/>
  <c r="H87" i="36"/>
  <c r="G87" i="36"/>
  <c r="H44" i="36"/>
  <c r="H37" i="36"/>
  <c r="G35" i="36"/>
  <c r="H35" i="36"/>
  <c r="G58" i="36"/>
  <c r="H58" i="36"/>
  <c r="G61" i="36"/>
  <c r="H61" i="36"/>
  <c r="T96" i="35"/>
  <c r="S96" i="35"/>
  <c r="T42" i="35"/>
  <c r="S42" i="35"/>
  <c r="S90" i="35"/>
  <c r="T90" i="35"/>
  <c r="K10" i="32"/>
  <c r="K9" i="32"/>
  <c r="K12" i="32"/>
  <c r="T76" i="31"/>
  <c r="S76" i="31"/>
  <c r="T60" i="18"/>
  <c r="S59" i="18"/>
  <c r="T89" i="18"/>
  <c r="T59" i="18"/>
  <c r="S86" i="18"/>
  <c r="T86" i="18"/>
  <c r="S97" i="18"/>
  <c r="G48" i="36"/>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H24" i="36"/>
  <c r="G83" i="36"/>
  <c r="G53" i="36"/>
  <c r="H69" i="36"/>
  <c r="G69" i="36"/>
  <c r="T84" i="35"/>
  <c r="S84" i="35"/>
  <c r="T72" i="35"/>
  <c r="S72" i="35"/>
  <c r="S57" i="35"/>
  <c r="T57" i="35"/>
  <c r="T85" i="35"/>
  <c r="S85" i="35"/>
  <c r="G82" i="18"/>
  <c r="H82" i="18"/>
  <c r="S91" i="35"/>
  <c r="S76" i="35"/>
  <c r="T73" i="35"/>
  <c r="S59" i="35"/>
  <c r="D40" i="38"/>
  <c r="H82" i="37"/>
  <c r="S79" i="18"/>
  <c r="T67" i="18"/>
  <c r="T73" i="18"/>
  <c r="T87" i="18"/>
  <c r="S76" i="18"/>
  <c r="T96" i="18"/>
  <c r="T81" i="18"/>
  <c r="S82" i="18"/>
  <c r="G64" i="37"/>
  <c r="S54" i="18"/>
  <c r="T52" i="18"/>
  <c r="T56" i="35"/>
  <c r="T88" i="18"/>
  <c r="T68" i="18"/>
  <c r="G54" i="31"/>
  <c r="G76" i="31"/>
  <c r="E90" i="38"/>
  <c r="T49" i="35"/>
  <c r="S50" i="35"/>
  <c r="S51" i="18"/>
  <c r="S56" i="36"/>
  <c r="T78" i="36"/>
  <c r="T64" i="36"/>
  <c r="T34" i="36"/>
  <c r="T74" i="36"/>
  <c r="T33" i="36"/>
  <c r="D70" i="38"/>
  <c r="S38" i="36"/>
  <c r="S50" i="36"/>
  <c r="T89" i="36"/>
  <c r="T74" i="35"/>
  <c r="S74" i="35"/>
  <c r="S69" i="31"/>
  <c r="T69" i="31"/>
  <c r="G96" i="36"/>
  <c r="H96" i="36"/>
  <c r="G99" i="36"/>
  <c r="H99" i="36"/>
  <c r="T82" i="35"/>
  <c r="S82" i="35"/>
  <c r="S65" i="35"/>
  <c r="T65" i="35"/>
  <c r="T39" i="35"/>
  <c r="S39" i="35"/>
  <c r="G84" i="37"/>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G34" i="36"/>
  <c r="S55" i="35"/>
  <c r="T55" i="35"/>
  <c r="G60" i="37"/>
  <c r="S98" i="40"/>
  <c r="S93" i="40"/>
  <c r="T95" i="40"/>
  <c r="T99" i="40"/>
  <c r="T86" i="35"/>
  <c r="S86" i="35"/>
  <c r="S70" i="31"/>
  <c r="T70" i="31"/>
  <c r="S48" i="31"/>
  <c r="T48" i="31"/>
  <c r="S90"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G98" i="18"/>
  <c r="H99" i="18"/>
  <c r="G99" i="18"/>
  <c r="K9" i="40"/>
  <c r="K12" i="40"/>
  <c r="K10" i="40"/>
  <c r="G72" i="31"/>
  <c r="S89" i="18"/>
  <c r="T79" i="18"/>
  <c r="S67" i="18"/>
  <c r="S73" i="18"/>
  <c r="S87"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H99" i="34" l="1"/>
  <c r="H83" i="34"/>
  <c r="G56" i="34"/>
  <c r="G50" i="34"/>
  <c r="H19" i="36"/>
  <c r="J19" i="36" s="1"/>
  <c r="K19" i="36" s="1"/>
  <c r="I17" i="17" s="1"/>
  <c r="H86" i="36"/>
  <c r="G59" i="36"/>
  <c r="H94" i="36"/>
  <c r="H81" i="36"/>
  <c r="G84" i="36"/>
  <c r="G80" i="31"/>
  <c r="H51" i="36"/>
  <c r="G53" i="31"/>
  <c r="G86" i="18"/>
  <c r="H92" i="37"/>
  <c r="G58" i="37"/>
  <c r="H53" i="37"/>
  <c r="H94" i="37"/>
  <c r="T42" i="31"/>
  <c r="H48" i="34"/>
  <c r="H48" i="35"/>
  <c r="E63" i="38"/>
  <c r="S93" i="33"/>
  <c r="G44" i="35"/>
  <c r="G66" i="35"/>
  <c r="S55" i="31"/>
  <c r="H52" i="31"/>
  <c r="H69" i="18"/>
  <c r="S61" i="18"/>
  <c r="S40" i="37"/>
  <c r="H67" i="31"/>
  <c r="H69" i="31"/>
  <c r="T63" i="33"/>
  <c r="S42" i="18"/>
  <c r="T73" i="33"/>
  <c r="H63" i="18"/>
  <c r="H61" i="18"/>
  <c r="S98" i="18"/>
  <c r="H66" i="31"/>
  <c r="D48" i="38"/>
  <c r="D59" i="38"/>
  <c r="D53" i="38"/>
  <c r="G84" i="34"/>
  <c r="G73" i="34"/>
  <c r="H65" i="18"/>
  <c r="G60" i="18"/>
  <c r="T55" i="18"/>
  <c r="G70" i="18"/>
  <c r="S7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H64" i="33"/>
  <c r="G64" i="33"/>
  <c r="H56" i="18"/>
  <c r="H21" i="36"/>
  <c r="J21" i="36" s="1"/>
  <c r="K21" i="36" s="1"/>
  <c r="I19" i="17" s="1"/>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J23" i="36" l="1"/>
  <c r="K23" i="36" s="1"/>
  <c r="I21"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I21" i="40"/>
  <c r="J22" i="40" s="1"/>
  <c r="K22" i="40" s="1"/>
  <c r="K20"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K24" i="32" l="1"/>
  <c r="F22" i="17" s="1"/>
  <c r="U24" i="32"/>
  <c r="V25" i="32" s="1"/>
  <c r="W25" i="32" s="1"/>
  <c r="W23" i="17" s="1"/>
  <c r="I24" i="32"/>
  <c r="J25" i="32" s="1"/>
  <c r="U24" i="34"/>
  <c r="V25" i="34" s="1"/>
  <c r="W25" i="34" s="1"/>
  <c r="X23" i="17" s="1"/>
  <c r="U25" i="35"/>
  <c r="U26" i="35"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U25" i="32"/>
  <c r="V24" i="31"/>
  <c r="W24" i="31" s="1"/>
  <c r="U22" i="17" s="1"/>
  <c r="U24" i="31"/>
  <c r="E15" i="28"/>
  <c r="O15" i="38" s="1"/>
  <c r="O20" i="17"/>
  <c r="L16" i="38"/>
  <c r="K23" i="34"/>
  <c r="G21" i="17" s="1"/>
  <c r="J24" i="37"/>
  <c r="K24" i="37" s="1"/>
  <c r="J22" i="17" s="1"/>
  <c r="I24" i="37"/>
  <c r="I24" i="33"/>
  <c r="J24" i="33"/>
  <c r="K24" i="33" s="1"/>
  <c r="H22" i="17" s="1"/>
  <c r="V26" i="35"/>
  <c r="W26" i="35" s="1"/>
  <c r="V24" i="17" s="1"/>
  <c r="M13" i="38"/>
  <c r="O13" i="38"/>
  <c r="N13" i="38"/>
  <c r="N14" i="38"/>
  <c r="J24" i="31"/>
  <c r="I24" i="31"/>
  <c r="J24" i="34"/>
  <c r="I24" i="34"/>
  <c r="J24" i="35"/>
  <c r="K24" i="35" s="1"/>
  <c r="E22" i="17" s="1"/>
  <c r="I24" i="35"/>
  <c r="V24" i="18"/>
  <c r="W24" i="18" s="1"/>
  <c r="T22" i="17" s="1"/>
  <c r="U24" i="18"/>
  <c r="I25" i="32" l="1"/>
  <c r="J26" i="32" s="1"/>
  <c r="U25" i="34"/>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I26" i="32" l="1"/>
  <c r="J27" i="32" s="1"/>
  <c r="U26" i="34"/>
  <c r="V26" i="34"/>
  <c r="W26" i="34" s="1"/>
  <c r="X24" i="17" s="1"/>
  <c r="L22" i="17"/>
  <c r="O22" i="17"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I27" i="32"/>
  <c r="I28" i="32" s="1"/>
  <c r="L23" i="17"/>
  <c r="E18" i="28" s="1"/>
  <c r="M18" i="38" s="1"/>
  <c r="V27" i="34"/>
  <c r="W27" i="34" s="1"/>
  <c r="X25" i="17" s="1"/>
  <c r="U27" i="34"/>
  <c r="N16" i="38"/>
  <c r="O16" i="38"/>
  <c r="I27" i="18"/>
  <c r="J27" i="18"/>
  <c r="K27" i="18" s="1"/>
  <c r="C25" i="17" s="1"/>
  <c r="J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O17" i="38" l="1"/>
  <c r="N17" i="38"/>
  <c r="O23" i="17"/>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N45" i="38" l="1"/>
  <c r="O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O53" i="17" l="1"/>
  <c r="V58" i="34"/>
  <c r="W58" i="34" s="1"/>
  <c r="X56" i="17" s="1"/>
  <c r="U58" i="34"/>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U59" i="34" l="1"/>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O60" i="38"/>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V71" i="34" l="1"/>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E71" i="28" l="1"/>
  <c r="M71" i="38" s="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V81" i="18"/>
  <c r="W81" i="18" s="1"/>
  <c r="T79" i="17" s="1"/>
  <c r="U81" i="18"/>
  <c r="K80" i="34"/>
  <c r="G78" i="17" s="1"/>
  <c r="L73" i="38"/>
  <c r="K80" i="31"/>
  <c r="D78" i="17" s="1"/>
  <c r="K73" i="38"/>
  <c r="U81" i="33"/>
  <c r="V81" i="33"/>
  <c r="W81" i="33" s="1"/>
  <c r="Y79" i="17" s="1"/>
  <c r="J81" i="33"/>
  <c r="K81" i="33" s="1"/>
  <c r="H79" i="17" s="1"/>
  <c r="I81" i="33"/>
  <c r="N71" i="38"/>
  <c r="O71" i="38" l="1"/>
  <c r="V82" i="34"/>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E75" i="28" l="1"/>
  <c r="M75" i="38" s="1"/>
  <c r="U85" i="34"/>
  <c r="V85" i="34"/>
  <c r="W85" i="34" s="1"/>
  <c r="X83" i="17"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O75" i="38" l="1"/>
  <c r="N75" i="38"/>
  <c r="V86" i="34"/>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<sst xmlns="http://schemas.openxmlformats.org/spreadsheetml/2006/main" count="1446" uniqueCount="339">
  <si>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</si>
  <si>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</si>
  <si>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</si>
  <si>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</si>
  <si>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</si>
  <si>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</si>
  <si>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</si>
  <si>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</si>
  <si>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</si>
  <si>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</si>
  <si>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</si>
  <si>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</si>
  <si>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</si>
  <si>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</si>
  <si>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</si>
  <si>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</si>
  <si>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</si>
  <si>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</si>
  <si>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</si>
  <si>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</si>
  <si>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</si>
  <si>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</si>
  <si>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</si>
  <si>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</si>
  <si>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</si>
  <si>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</si>
  <si>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</si>
  <si>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</si>
  <si>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</si>
  <si>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</si>
  <si>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</si>
  <si>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</si>
  <si>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</si>
  <si>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</si>
  <si>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</si>
  <si>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</si>
  <si>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</si>
  <si>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</si>
  <si>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</si>
  <si>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</si>
  <si>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</si>
  <si>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</si>
  <si>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</si>
  <si>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</si>
  <si>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</si>
  <si>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</si>
  <si>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</si>
  <si>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</si>
  <si>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</si>
  <si>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</si>
  <si>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</si>
  <si>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</si>
  <si>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</si>
  <si>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</si>
  <si>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</si>
  <si>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</si>
  <si>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</si>
  <si>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</si>
  <si>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</si>
  <si>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</si>
  <si>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</si>
  <si>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</si>
  <si>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</si>
  <si>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</si>
  <si>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</si>
  <si>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</si>
  <si>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</si>
  <si>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</si>
  <si>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</si>
  <si>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</si>
  <si>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</si>
  <si>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</si>
  <si>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</si>
  <si>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</si>
  <si>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</si>
  <si>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</si>
  <si>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</si>
  <si>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</si>
  <si>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</si>
  <si>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</si>
  <si>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</si>
  <si>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</si>
  <si>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</si>
  <si>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</si>
  <si>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</si>
  <si>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</si>
  <si>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</si>
  <si>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</si>
  <si>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</si>
  <si>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</si>
  <si>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</si>
  <si>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</si>
  <si>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</si>
  <si>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</si>
  <si>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</si>
  <si>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</si>
  <si>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</si>
  <si>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</si>
  <si>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</si>
  <si>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</si>
  <si>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</si>
  <si>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</si>
  <si>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</si>
  <si>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</si>
  <si>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</si>
  <si>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</si>
  <si>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</si>
  <si>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</si>
  <si>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</si>
  <si>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</si>
  <si>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</si>
  <si>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</si>
  <si>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</si>
  <si>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</si>
  <si>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</si>
  <si>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</si>
  <si>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</si>
  <si>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</si>
  <si>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</si>
  <si>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</si>
  <si>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</si>
  <si>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</si>
  <si>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</si>
  <si>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</si>
  <si>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</si>
  <si>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</si>
  <si>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</si>
  <si>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</si>
  <si>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</si>
  <si>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</si>
  <si>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</si>
  <si>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</si>
  <si>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</si>
  <si>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</si>
  <si>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</si>
  <si>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</si>
  <si>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</si>
  <si>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</si>
  <si>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</si>
  <si>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</si>
  <si>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</si>
  <si>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</si>
  <si>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</si>
  <si>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</si>
  <si>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</si>
  <si>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</si>
  <si>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</si>
  <si>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</si>
  <si>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</si>
  <si>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</si>
  <si>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</si>
  <si>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</si>
  <si>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</si>
  <si>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</si>
  <si>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</si>
  <si>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</si>
  <si>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</si>
  <si>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</si>
  <si>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</si>
  <si>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</si>
  <si>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</si>
  <si>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</si>
  <si>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</si>
  <si>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</si>
  <si>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</si>
  <si>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</si>
  <si>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</si>
  <si>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</si>
  <si>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</si>
  <si>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</si>
  <si>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</si>
  <si>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</si>
  <si>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</si>
  <si>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</si>
  <si>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</si>
  <si>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</si>
  <si>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</si>
  <si>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</si>
  <si>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</si>
  <si>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</si>
  <si>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</si>
  <si>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</si>
  <si>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</si>
  <si>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</si>
  <si>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</si>
  <si>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</si>
  <si>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</si>
  <si>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</si>
  <si>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</si>
  <si>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</si>
  <si>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</si>
  <si>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</si>
  <si>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</si>
  <si>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</si>
  <si>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</si>
  <si>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</si>
  <si>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</si>
  <si>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</si>
  <si>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</si>
  <si>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</si>
  <si>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</si>
  <si>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</si>
  <si>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</si>
  <si>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</si>
  <si>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</si>
  <si>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</si>
  <si>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</si>
  <si>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</si>
  <si>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</si>
  <si>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</si>
  <si>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</si>
  <si>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</si>
  <si>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</si>
  <si>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</si>
  <si>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</si>
  <si>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</si>
  <si>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</si>
  <si>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</si>
  <si>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</si>
  <si>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</si>
  <si>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</si>
  <si>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</si>
  <si>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</si>
  <si>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</si>
  <si>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</si>
  <si>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</si>
  <si>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</si>
  <si>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</si>
  <si>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</si>
  <si>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</si>
  <si>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</si>
  <si>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</si>
  <si>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</si>
  <si>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</si>
  <si>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</si>
  <si>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</si>
  <si>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</si>
  <si>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</si>
  <si>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</si>
  <si>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</si>
  <si>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</si>
  <si>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</si>
  <si>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</si>
  <si>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</si>
  <si>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</si>
  <si>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</si>
  <si>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</si>
  <si>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</si>
  <si>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</si>
  <si>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</si>
  <si>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</si>
  <si>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</si>
  <si>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</si>
  <si>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</si>
  <si>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</si>
  <si>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</si>
  <si>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</si>
  <si>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</si>
  <si>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</si>
  <si>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</si>
  <si>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</si>
  <si>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</si>
  <si>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</si>
  <si>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</si>
  <si>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</si>
  <si>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</si>
  <si>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</si>
  <si>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</si>
  <si>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</si>
  <si>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</si>
  <si>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</si>
  <si>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</si>
  <si>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</si>
  <si>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</si>
  <si>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</si>
  <si>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</si>
  <si>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</si>
  <si>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</si>
  <si>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</si>
  <si>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</si>
  <si>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</si>
  <si>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</si>
  <si>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</si>
  <si>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</si>
  <si>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</si>
  <si>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</si>
  <si>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</si>
  <si>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</si>
  <si>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</si>
  <si>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</si>
  <si>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</si>
  <si>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</si>
  <si>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</si>
  <si>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</si>
  <si>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</si>
  <si>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</si>
  <si>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</si>
  <si>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</si>
  <si>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</si>
  <si>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</si>
  <si>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</si>
  <si>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</si>
  <si>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</si>
  <si>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</si>
  <si>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</si>
  <si>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</si>
  <si>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</si>
  <si>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</si>
  <si>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</si>
  <si>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</si>
  <si>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</si>
  <si>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</si>
  <si>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</si>
  <si>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</si>
  <si>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</si>
  <si>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</si>
  <si>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</si>
  <si>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</si>
  <si>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</si>
  <si>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</si>
  <si>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</si>
  <si>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</si>
  <si>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</si>
  <si>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</si>
  <si>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</si>
  <si>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</si>
  <si>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</si>
  <si>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</si>
  <si>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</si>
  <si>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</si>
  <si>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</si>
  <si>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</si>
  <si>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</si>
  <si>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</si>
  <si>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</si>
  <si>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</si>
  <si>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</si>
  <si>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</si>
  <si>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Mahakam 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</si>
</sst>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69" fontId="34" fillId="14" borderId="30" xfId="2" applyNumberFormat="1" applyFont="1" applyFill="1" applyBorder="1" applyAlignment="1">
      <alignment horizontal="center" vertical="center" wrapText="1"/>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0</v>
          </cell>
        </row>
        <row r="31">
          <cell r="B31">
            <v>0</v>
          </cell>
        </row>
        <row r="32">
          <cell r="B32">
            <v>0</v>
          </cell>
        </row>
        <row r="33">
          <cell r="B33">
            <v>0</v>
          </cell>
        </row>
        <row r="34">
          <cell r="B34">
            <v>0</v>
          </cell>
        </row>
        <row r="35">
          <cell r="B35">
            <v>0</v>
          </cell>
        </row>
        <row r="36">
          <cell r="B36">
            <v>0</v>
          </cell>
        </row>
        <row r="37">
          <cell r="B37">
            <v>0</v>
          </cell>
        </row>
        <row r="38">
          <cell r="B38">
            <v>0</v>
          </cell>
        </row>
        <row r="39">
          <cell r="B39">
            <v>0</v>
          </cell>
        </row>
        <row r="40">
          <cell r="B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B29">
            <v>1.5206338209999999</v>
          </cell>
        </row>
        <row r="30">
          <cell r="B30">
            <v>1.5328257980000002</v>
          </cell>
        </row>
        <row r="31">
          <cell r="B31">
            <v>1.5421950019999997</v>
          </cell>
        </row>
        <row r="32">
          <cell r="B32">
            <v>1.555167746</v>
          </cell>
        </row>
        <row r="33">
          <cell r="B33">
            <v>1.5597322300000001</v>
          </cell>
        </row>
        <row r="34">
          <cell r="B34">
            <v>1.5668792509999998</v>
          </cell>
        </row>
        <row r="35">
          <cell r="B35">
            <v>1.57871027341</v>
          </cell>
        </row>
        <row r="36">
          <cell r="B36">
            <v>1.58799359304</v>
          </cell>
        </row>
        <row r="37">
          <cell r="B37">
            <v>1.5972769126699999</v>
          </cell>
        </row>
        <row r="38">
          <cell r="B38">
            <v>1.6065602323000001</v>
          </cell>
        </row>
        <row r="39">
          <cell r="B39">
            <v>1.6158435519300001</v>
          </cell>
        </row>
        <row r="40">
          <cell r="B40">
            <v>1.62512687156</v>
          </cell>
        </row>
        <row r="41">
          <cell r="B41">
            <v>1.6344101911900002</v>
          </cell>
        </row>
        <row r="42">
          <cell r="B42">
            <v>1.6436935108199999</v>
          </cell>
        </row>
        <row r="43">
          <cell r="B43">
            <v>1.6529768304499999</v>
          </cell>
        </row>
        <row r="44">
          <cell r="B44">
            <v>1.6622601500800001</v>
          </cell>
        </row>
        <row r="45">
          <cell r="B45">
            <v>1.67154346971</v>
          </cell>
        </row>
        <row r="46">
          <cell r="B46">
            <v>1.68082678934</v>
          </cell>
        </row>
        <row r="47">
          <cell r="B47">
            <v>1.6901101089700001</v>
          </cell>
        </row>
        <row r="48">
          <cell r="B48">
            <v>1.6993934286000001</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Mahakam Hulu</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4.9610678410124988E-2</v>
      </c>
      <c r="E29" s="535">
        <f>Amnt_Deposited!F25*$F$11*(1-DOCF)*Garden!E30</f>
        <v>0</v>
      </c>
      <c r="F29" s="535">
        <f>Amnt_Deposited!D25*$D$11*(1-DOCF)*Paper!E30</f>
        <v>3.9232352581800002E-2</v>
      </c>
      <c r="G29" s="535">
        <f>Amnt_Deposited!G25*$D$12*(1-DOCF)*Wood!E30</f>
        <v>3.2366690879984998E-2</v>
      </c>
      <c r="H29" s="535">
        <f>Amnt_Deposited!H25*$F$12*(1-DOCF)*Textiles!E30</f>
        <v>4.9268535800399997E-3</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0.12613657545194998</v>
      </c>
      <c r="O29" s="473">
        <f t="shared" si="1"/>
        <v>0.12613657545194998</v>
      </c>
    </row>
    <row r="30" spans="2:15">
      <c r="B30" s="470">
        <f t="shared" si="2"/>
        <v>1962</v>
      </c>
      <c r="C30" s="533">
        <f>Amnt_Deposited!O26*$D$10*(1-DOCF)*MSW!E31</f>
        <v>0</v>
      </c>
      <c r="D30" s="534">
        <f>Amnt_Deposited!C26*$F$10*(1-DOCF)*Food!E31</f>
        <v>5.0008441659750005E-2</v>
      </c>
      <c r="E30" s="535">
        <f>Amnt_Deposited!F26*$F$11*(1-DOCF)*Garden!E31</f>
        <v>0</v>
      </c>
      <c r="F30" s="535">
        <f>Amnt_Deposited!D26*$D$11*(1-DOCF)*Paper!E31</f>
        <v>3.954690558840001E-2</v>
      </c>
      <c r="G30" s="535">
        <f>Amnt_Deposited!G26*$D$12*(1-DOCF)*Wood!E31</f>
        <v>3.2626197110430008E-2</v>
      </c>
      <c r="H30" s="535">
        <f>Amnt_Deposited!H26*$F$12*(1-DOCF)*Textiles!E31</f>
        <v>4.9663555855200001E-3</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0.12714789994410003</v>
      </c>
      <c r="O30" s="473">
        <f t="shared" si="1"/>
        <v>0.25328447539605004</v>
      </c>
    </row>
    <row r="31" spans="2:15">
      <c r="B31" s="470">
        <f t="shared" si="2"/>
        <v>1963</v>
      </c>
      <c r="C31" s="533">
        <f>Amnt_Deposited!O27*$D$10*(1-DOCF)*MSW!E32</f>
        <v>0</v>
      </c>
      <c r="D31" s="534">
        <f>Amnt_Deposited!C27*$F$10*(1-DOCF)*Food!E32</f>
        <v>5.0314111940249991E-2</v>
      </c>
      <c r="E31" s="535">
        <f>Amnt_Deposited!F27*$F$11*(1-DOCF)*Garden!E32</f>
        <v>0</v>
      </c>
      <c r="F31" s="535">
        <f>Amnt_Deposited!D27*$D$11*(1-DOCF)*Paper!E32</f>
        <v>3.9788631051599993E-2</v>
      </c>
      <c r="G31" s="535">
        <f>Amnt_Deposited!G27*$D$12*(1-DOCF)*Wood!E32</f>
        <v>3.2825620617569995E-2</v>
      </c>
      <c r="H31" s="535">
        <f>Amnt_Deposited!H27*$F$12*(1-DOCF)*Textiles!E32</f>
        <v>4.9967118064799991E-3</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0.12792507541589998</v>
      </c>
      <c r="O31" s="473">
        <f t="shared" si="1"/>
        <v>0.38120955081195002</v>
      </c>
    </row>
    <row r="32" spans="2:15">
      <c r="B32" s="470">
        <f t="shared" si="2"/>
        <v>1964</v>
      </c>
      <c r="C32" s="533">
        <f>Amnt_Deposited!O28*$D$10*(1-DOCF)*MSW!E33</f>
        <v>0</v>
      </c>
      <c r="D32" s="534">
        <f>Amnt_Deposited!C28*$F$10*(1-DOCF)*Food!E33</f>
        <v>5.0737347713249996E-2</v>
      </c>
      <c r="E32" s="535">
        <f>Amnt_Deposited!F28*$F$11*(1-DOCF)*Garden!E33</f>
        <v>0</v>
      </c>
      <c r="F32" s="535">
        <f>Amnt_Deposited!D28*$D$11*(1-DOCF)*Paper!E33</f>
        <v>4.0123327846800005E-2</v>
      </c>
      <c r="G32" s="535">
        <f>Amnt_Deposited!G28*$D$12*(1-DOCF)*Wood!E33</f>
        <v>3.310174547361E-2</v>
      </c>
      <c r="H32" s="535">
        <f>Amnt_Deposited!H28*$F$12*(1-DOCF)*Textiles!E33</f>
        <v>5.0387434970399995E-3</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0.12900116453070001</v>
      </c>
      <c r="O32" s="473">
        <f t="shared" si="1"/>
        <v>0.51021071534265006</v>
      </c>
    </row>
    <row r="33" spans="2:15">
      <c r="B33" s="470">
        <f t="shared" si="2"/>
        <v>1965</v>
      </c>
      <c r="C33" s="533">
        <f>Amnt_Deposited!O29*$D$10*(1-DOCF)*MSW!E34</f>
        <v>0</v>
      </c>
      <c r="D33" s="534">
        <f>Amnt_Deposited!C29*$F$10*(1-DOCF)*Food!E34</f>
        <v>5.0886264003750001E-2</v>
      </c>
      <c r="E33" s="535">
        <f>Amnt_Deposited!F29*$F$11*(1-DOCF)*Garden!E34</f>
        <v>0</v>
      </c>
      <c r="F33" s="535">
        <f>Amnt_Deposited!D29*$D$11*(1-DOCF)*Paper!E34</f>
        <v>4.0241091534000004E-2</v>
      </c>
      <c r="G33" s="535">
        <f>Amnt_Deposited!G29*$D$12*(1-DOCF)*Wood!E34</f>
        <v>3.3198900515550002E-2</v>
      </c>
      <c r="H33" s="535">
        <f>Amnt_Deposited!H29*$F$12*(1-DOCF)*Textiles!E34</f>
        <v>5.0535324252000005E-3</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0.12937978847850001</v>
      </c>
      <c r="O33" s="473">
        <f t="shared" si="1"/>
        <v>0.63959050382115001</v>
      </c>
    </row>
    <row r="34" spans="2:15">
      <c r="B34" s="470">
        <f t="shared" si="2"/>
        <v>1966</v>
      </c>
      <c r="C34" s="533">
        <f>Amnt_Deposited!O30*$D$10*(1-DOCF)*MSW!E35</f>
        <v>0</v>
      </c>
      <c r="D34" s="534">
        <f>Amnt_Deposited!C30*$F$10*(1-DOCF)*Food!E35</f>
        <v>5.1119435563874993E-2</v>
      </c>
      <c r="E34" s="535">
        <f>Amnt_Deposited!F30*$F$11*(1-DOCF)*Garden!E35</f>
        <v>0</v>
      </c>
      <c r="F34" s="535">
        <f>Amnt_Deposited!D30*$D$11*(1-DOCF)*Paper!E35</f>
        <v>4.0425484675799997E-2</v>
      </c>
      <c r="G34" s="535">
        <f>Amnt_Deposited!G30*$D$12*(1-DOCF)*Wood!E35</f>
        <v>3.3351024857535001E-2</v>
      </c>
      <c r="H34" s="535">
        <f>Amnt_Deposited!H30*$F$12*(1-DOCF)*Textiles!E35</f>
        <v>5.0766887732399991E-3</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0.12997263387044999</v>
      </c>
      <c r="O34" s="473">
        <f t="shared" si="1"/>
        <v>0.76956313769160001</v>
      </c>
    </row>
    <row r="35" spans="2:15">
      <c r="B35" s="470">
        <f t="shared" si="2"/>
        <v>1967</v>
      </c>
      <c r="C35" s="533">
        <f>Amnt_Deposited!O31*$D$10*(1-DOCF)*MSW!E36</f>
        <v>0</v>
      </c>
      <c r="D35" s="534">
        <f>Amnt_Deposited!C31*$F$10*(1-DOCF)*Food!E36</f>
        <v>5.1505422670001244E-2</v>
      </c>
      <c r="E35" s="535">
        <f>Amnt_Deposited!F31*$F$11*(1-DOCF)*Garden!E36</f>
        <v>0</v>
      </c>
      <c r="F35" s="535">
        <f>Amnt_Deposited!D31*$D$11*(1-DOCF)*Paper!E36</f>
        <v>4.0730725053978005E-2</v>
      </c>
      <c r="G35" s="535">
        <f>Amnt_Deposited!G31*$D$12*(1-DOCF)*Wood!E36</f>
        <v>3.3602848169531851E-2</v>
      </c>
      <c r="H35" s="535">
        <f>Amnt_Deposited!H31*$F$12*(1-DOCF)*Textiles!E36</f>
        <v>5.1150212858483996E-3</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0.13095401717935951</v>
      </c>
      <c r="O35" s="473">
        <f t="shared" si="1"/>
        <v>0.90051715487095951</v>
      </c>
    </row>
    <row r="36" spans="2:15">
      <c r="B36" s="470">
        <f t="shared" si="2"/>
        <v>1968</v>
      </c>
      <c r="C36" s="533">
        <f>Amnt_Deposited!O32*$D$10*(1-DOCF)*MSW!E37</f>
        <v>0</v>
      </c>
      <c r="D36" s="534">
        <f>Amnt_Deposited!C32*$F$10*(1-DOCF)*Food!E37</f>
        <v>5.180829097293E-2</v>
      </c>
      <c r="E36" s="535">
        <f>Amnt_Deposited!F32*$F$11*(1-DOCF)*Garden!E37</f>
        <v>0</v>
      </c>
      <c r="F36" s="535">
        <f>Amnt_Deposited!D32*$D$11*(1-DOCF)*Paper!E37</f>
        <v>4.0970234700432005E-2</v>
      </c>
      <c r="G36" s="535">
        <f>Amnt_Deposited!G32*$D$12*(1-DOCF)*Wood!E37</f>
        <v>3.3800443627856398E-2</v>
      </c>
      <c r="H36" s="535">
        <f>Amnt_Deposited!H32*$F$12*(1-DOCF)*Textiles!E37</f>
        <v>5.1450992414496001E-3</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0.13172406854266799</v>
      </c>
      <c r="O36" s="473">
        <f t="shared" si="1"/>
        <v>1.0322412234136276</v>
      </c>
    </row>
    <row r="37" spans="2:15">
      <c r="B37" s="470">
        <f t="shared" si="2"/>
        <v>1969</v>
      </c>
      <c r="C37" s="533">
        <f>Amnt_Deposited!O33*$D$10*(1-DOCF)*MSW!E38</f>
        <v>0</v>
      </c>
      <c r="D37" s="534">
        <f>Amnt_Deposited!C33*$F$10*(1-DOCF)*Food!E38</f>
        <v>5.211115927585875E-2</v>
      </c>
      <c r="E37" s="535">
        <f>Amnt_Deposited!F33*$F$11*(1-DOCF)*Garden!E38</f>
        <v>0</v>
      </c>
      <c r="F37" s="535">
        <f>Amnt_Deposited!D33*$D$11*(1-DOCF)*Paper!E38</f>
        <v>4.1209744346886006E-2</v>
      </c>
      <c r="G37" s="535">
        <f>Amnt_Deposited!G33*$D$12*(1-DOCF)*Wood!E38</f>
        <v>3.3998039086180952E-2</v>
      </c>
      <c r="H37" s="535">
        <f>Amnt_Deposited!H33*$F$12*(1-DOCF)*Textiles!E38</f>
        <v>5.1751771970507997E-3</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0.13249411990597651</v>
      </c>
      <c r="O37" s="473">
        <f t="shared" si="1"/>
        <v>1.1647353433196042</v>
      </c>
    </row>
    <row r="38" spans="2:15">
      <c r="B38" s="470">
        <f t="shared" si="2"/>
        <v>1970</v>
      </c>
      <c r="C38" s="533">
        <f>Amnt_Deposited!O34*$D$10*(1-DOCF)*MSW!E39</f>
        <v>0</v>
      </c>
      <c r="D38" s="534">
        <f>Amnt_Deposited!C34*$F$10*(1-DOCF)*Food!E39</f>
        <v>5.2414027578787499E-2</v>
      </c>
      <c r="E38" s="535">
        <f>Amnt_Deposited!F34*$F$11*(1-DOCF)*Garden!E39</f>
        <v>0</v>
      </c>
      <c r="F38" s="535">
        <f>Amnt_Deposited!D34*$D$11*(1-DOCF)*Paper!E39</f>
        <v>4.1449253993340006E-2</v>
      </c>
      <c r="G38" s="535">
        <f>Amnt_Deposited!G34*$D$12*(1-DOCF)*Wood!E39</f>
        <v>3.4195634544505499E-2</v>
      </c>
      <c r="H38" s="535">
        <f>Amnt_Deposited!H34*$F$12*(1-DOCF)*Textiles!E39</f>
        <v>5.2052551526520002E-3</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0.133264171269285</v>
      </c>
      <c r="O38" s="473">
        <f t="shared" si="1"/>
        <v>1.2979995145888892</v>
      </c>
    </row>
    <row r="39" spans="2:15">
      <c r="B39" s="470">
        <f t="shared" si="2"/>
        <v>1971</v>
      </c>
      <c r="C39" s="533">
        <f>Amnt_Deposited!O35*$D$10*(1-DOCF)*MSW!E40</f>
        <v>0</v>
      </c>
      <c r="D39" s="534">
        <f>Amnt_Deposited!C35*$F$10*(1-DOCF)*Food!E40</f>
        <v>5.2716895881716248E-2</v>
      </c>
      <c r="E39" s="535">
        <f>Amnt_Deposited!F35*$F$11*(1-DOCF)*Garden!E40</f>
        <v>0</v>
      </c>
      <c r="F39" s="535">
        <f>Amnt_Deposited!D35*$D$11*(1-DOCF)*Paper!E40</f>
        <v>4.1688763639794006E-2</v>
      </c>
      <c r="G39" s="535">
        <f>Amnt_Deposited!G35*$D$12*(1-DOCF)*Wood!E40</f>
        <v>3.4393230002830052E-2</v>
      </c>
      <c r="H39" s="535">
        <f>Amnt_Deposited!H35*$F$12*(1-DOCF)*Textiles!E40</f>
        <v>5.2353331082531998E-3</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0.13403422263259351</v>
      </c>
      <c r="O39" s="473">
        <f t="shared" si="1"/>
        <v>1.4320337372214826</v>
      </c>
    </row>
    <row r="40" spans="2:15">
      <c r="B40" s="470">
        <f t="shared" si="2"/>
        <v>1972</v>
      </c>
      <c r="C40" s="533">
        <f>Amnt_Deposited!O36*$D$10*(1-DOCF)*MSW!E41</f>
        <v>0</v>
      </c>
      <c r="D40" s="534">
        <f>Amnt_Deposited!C36*$F$10*(1-DOCF)*Food!E41</f>
        <v>5.3019764184644998E-2</v>
      </c>
      <c r="E40" s="535">
        <f>Amnt_Deposited!F36*$F$11*(1-DOCF)*Garden!E41</f>
        <v>0</v>
      </c>
      <c r="F40" s="535">
        <f>Amnt_Deposited!D36*$D$11*(1-DOCF)*Paper!E41</f>
        <v>4.1928273286248006E-2</v>
      </c>
      <c r="G40" s="535">
        <f>Amnt_Deposited!G36*$D$12*(1-DOCF)*Wood!E41</f>
        <v>3.4590825461154599E-2</v>
      </c>
      <c r="H40" s="535">
        <f>Amnt_Deposited!H36*$F$12*(1-DOCF)*Textiles!E41</f>
        <v>5.2654110638543994E-3</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0.134804273995902</v>
      </c>
      <c r="O40" s="473">
        <f t="shared" si="1"/>
        <v>1.5668380112173845</v>
      </c>
    </row>
    <row r="41" spans="2:15">
      <c r="B41" s="470">
        <f t="shared" si="2"/>
        <v>1973</v>
      </c>
      <c r="C41" s="533">
        <f>Amnt_Deposited!O37*$D$10*(1-DOCF)*MSW!E42</f>
        <v>0</v>
      </c>
      <c r="D41" s="534">
        <f>Amnt_Deposited!C37*$F$10*(1-DOCF)*Food!E42</f>
        <v>5.3322632487573761E-2</v>
      </c>
      <c r="E41" s="535">
        <f>Amnt_Deposited!F37*$F$11*(1-DOCF)*Garden!E42</f>
        <v>0</v>
      </c>
      <c r="F41" s="535">
        <f>Amnt_Deposited!D37*$D$11*(1-DOCF)*Paper!E42</f>
        <v>4.2167782932702014E-2</v>
      </c>
      <c r="G41" s="535">
        <f>Amnt_Deposited!G37*$D$12*(1-DOCF)*Wood!E42</f>
        <v>3.4788420919479153E-2</v>
      </c>
      <c r="H41" s="535">
        <f>Amnt_Deposited!H37*$F$12*(1-DOCF)*Textiles!E42</f>
        <v>5.2954890194556008E-3</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0.13557432535921052</v>
      </c>
      <c r="O41" s="473">
        <f t="shared" si="1"/>
        <v>1.7024123365765951</v>
      </c>
    </row>
    <row r="42" spans="2:15">
      <c r="B42" s="470">
        <f t="shared" si="2"/>
        <v>1974</v>
      </c>
      <c r="C42" s="533">
        <f>Amnt_Deposited!O38*$D$10*(1-DOCF)*MSW!E43</f>
        <v>0</v>
      </c>
      <c r="D42" s="534">
        <f>Amnt_Deposited!C38*$F$10*(1-DOCF)*Food!E43</f>
        <v>5.3625500790502496E-2</v>
      </c>
      <c r="E42" s="535">
        <f>Amnt_Deposited!F38*$F$11*(1-DOCF)*Garden!E43</f>
        <v>0</v>
      </c>
      <c r="F42" s="535">
        <f>Amnt_Deposited!D38*$D$11*(1-DOCF)*Paper!E43</f>
        <v>4.2407292579156E-2</v>
      </c>
      <c r="G42" s="535">
        <f>Amnt_Deposited!G38*$D$12*(1-DOCF)*Wood!E43</f>
        <v>3.49860163778037E-2</v>
      </c>
      <c r="H42" s="535">
        <f>Amnt_Deposited!H38*$F$12*(1-DOCF)*Textiles!E43</f>
        <v>5.3255669750567995E-3</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0.13634437672251901</v>
      </c>
      <c r="O42" s="473">
        <f t="shared" si="1"/>
        <v>1.8387567132991141</v>
      </c>
    </row>
    <row r="43" spans="2:15">
      <c r="B43" s="470">
        <f t="shared" si="2"/>
        <v>1975</v>
      </c>
      <c r="C43" s="533">
        <f>Amnt_Deposited!O39*$D$10*(1-DOCF)*MSW!E44</f>
        <v>0</v>
      </c>
      <c r="D43" s="534">
        <f>Amnt_Deposited!C39*$F$10*(1-DOCF)*Food!E44</f>
        <v>5.3928369093431246E-2</v>
      </c>
      <c r="E43" s="535">
        <f>Amnt_Deposited!F39*$F$11*(1-DOCF)*Garden!E44</f>
        <v>0</v>
      </c>
      <c r="F43" s="535">
        <f>Amnt_Deposited!D39*$D$11*(1-DOCF)*Paper!E44</f>
        <v>4.264680222561E-2</v>
      </c>
      <c r="G43" s="535">
        <f>Amnt_Deposited!G39*$D$12*(1-DOCF)*Wood!E44</f>
        <v>3.5183611836128247E-2</v>
      </c>
      <c r="H43" s="535">
        <f>Amnt_Deposited!H39*$F$12*(1-DOCF)*Textiles!E44</f>
        <v>5.3556449306579991E-3</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0.13711442808582749</v>
      </c>
      <c r="O43" s="473">
        <f t="shared" si="1"/>
        <v>1.9758711413849415</v>
      </c>
    </row>
    <row r="44" spans="2:15">
      <c r="B44" s="470">
        <f t="shared" si="2"/>
        <v>1976</v>
      </c>
      <c r="C44" s="533">
        <f>Amnt_Deposited!O40*$D$10*(1-DOCF)*MSW!E45</f>
        <v>0</v>
      </c>
      <c r="D44" s="534">
        <f>Amnt_Deposited!C40*$F$10*(1-DOCF)*Food!E45</f>
        <v>5.4231237396359995E-2</v>
      </c>
      <c r="E44" s="535">
        <f>Amnt_Deposited!F40*$F$11*(1-DOCF)*Garden!E45</f>
        <v>0</v>
      </c>
      <c r="F44" s="535">
        <f>Amnt_Deposited!D40*$D$11*(1-DOCF)*Paper!E45</f>
        <v>4.2886311872064008E-2</v>
      </c>
      <c r="G44" s="535">
        <f>Amnt_Deposited!G40*$D$12*(1-DOCF)*Wood!E45</f>
        <v>3.53812072944528E-2</v>
      </c>
      <c r="H44" s="535">
        <f>Amnt_Deposited!H40*$F$12*(1-DOCF)*Textiles!E45</f>
        <v>5.3857228862592005E-3</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0.13788447944913601</v>
      </c>
      <c r="O44" s="473">
        <f t="shared" si="1"/>
        <v>2.1137556208340773</v>
      </c>
    </row>
    <row r="45" spans="2:15">
      <c r="B45" s="470">
        <f t="shared" si="2"/>
        <v>1977</v>
      </c>
      <c r="C45" s="533">
        <f>Amnt_Deposited!O41*$D$10*(1-DOCF)*MSW!E46</f>
        <v>0</v>
      </c>
      <c r="D45" s="534">
        <f>Amnt_Deposited!C41*$F$10*(1-DOCF)*Food!E46</f>
        <v>5.4534105699288751E-2</v>
      </c>
      <c r="E45" s="535">
        <f>Amnt_Deposited!F41*$F$11*(1-DOCF)*Garden!E46</f>
        <v>0</v>
      </c>
      <c r="F45" s="535">
        <f>Amnt_Deposited!D41*$D$11*(1-DOCF)*Paper!E46</f>
        <v>4.3125821518518008E-2</v>
      </c>
      <c r="G45" s="535">
        <f>Amnt_Deposited!G41*$D$12*(1-DOCF)*Wood!E46</f>
        <v>3.5578802752777354E-2</v>
      </c>
      <c r="H45" s="535">
        <f>Amnt_Deposited!H41*$F$12*(1-DOCF)*Textiles!E46</f>
        <v>5.4158008418603992E-3</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0.1386545308124445</v>
      </c>
      <c r="O45" s="473">
        <f t="shared" si="1"/>
        <v>2.2524101516465218</v>
      </c>
    </row>
    <row r="46" spans="2:15">
      <c r="B46" s="470">
        <f t="shared" si="2"/>
        <v>1978</v>
      </c>
      <c r="C46" s="533">
        <f>Amnt_Deposited!O42*$D$10*(1-DOCF)*MSW!E47</f>
        <v>0</v>
      </c>
      <c r="D46" s="534">
        <f>Amnt_Deposited!C42*$F$10*(1-DOCF)*Food!E47</f>
        <v>5.4836974002217501E-2</v>
      </c>
      <c r="E46" s="535">
        <f>Amnt_Deposited!F42*$F$11*(1-DOCF)*Garden!E47</f>
        <v>0</v>
      </c>
      <c r="F46" s="535">
        <f>Amnt_Deposited!D42*$D$11*(1-DOCF)*Paper!E47</f>
        <v>4.3365331164972001E-2</v>
      </c>
      <c r="G46" s="535">
        <f>Amnt_Deposited!G42*$D$12*(1-DOCF)*Wood!E47</f>
        <v>3.5776398211101901E-2</v>
      </c>
      <c r="H46" s="535">
        <f>Amnt_Deposited!H42*$F$12*(1-DOCF)*Textiles!E47</f>
        <v>5.4458787974615997E-3</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0.13942458217575301</v>
      </c>
      <c r="O46" s="473">
        <f t="shared" si="1"/>
        <v>2.3918347338222747</v>
      </c>
    </row>
    <row r="47" spans="2:15">
      <c r="B47" s="470">
        <f t="shared" si="2"/>
        <v>1979</v>
      </c>
      <c r="C47" s="533">
        <f>Amnt_Deposited!O43*$D$10*(1-DOCF)*MSW!E48</f>
        <v>0</v>
      </c>
      <c r="D47" s="534">
        <f>Amnt_Deposited!C43*$F$10*(1-DOCF)*Food!E48</f>
        <v>5.5139842305146257E-2</v>
      </c>
      <c r="E47" s="535">
        <f>Amnt_Deposited!F43*$F$11*(1-DOCF)*Garden!E48</f>
        <v>0</v>
      </c>
      <c r="F47" s="535">
        <f>Amnt_Deposited!D43*$D$11*(1-DOCF)*Paper!E48</f>
        <v>4.3604840811426009E-2</v>
      </c>
      <c r="G47" s="535">
        <f>Amnt_Deposited!G43*$D$12*(1-DOCF)*Wood!E48</f>
        <v>3.5973993669426454E-2</v>
      </c>
      <c r="H47" s="535">
        <f>Amnt_Deposited!H43*$F$12*(1-DOCF)*Textiles!E48</f>
        <v>5.4759567530628002E-3</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0.14019463353906153</v>
      </c>
      <c r="O47" s="473">
        <f t="shared" si="1"/>
        <v>2.5320293673613361</v>
      </c>
    </row>
    <row r="48" spans="2:15">
      <c r="B48" s="470">
        <f t="shared" si="2"/>
        <v>1980</v>
      </c>
      <c r="C48" s="533">
        <f>Amnt_Deposited!O44*$D$10*(1-DOCF)*MSW!E49</f>
        <v>0</v>
      </c>
      <c r="D48" s="534">
        <f>Amnt_Deposited!C44*$F$10*(1-DOCF)*Food!E49</f>
        <v>5.5442710608074999E-2</v>
      </c>
      <c r="E48" s="535">
        <f>Amnt_Deposited!F44*$F$11*(1-DOCF)*Garden!E49</f>
        <v>0</v>
      </c>
      <c r="F48" s="535">
        <f>Amnt_Deposited!D44*$D$11*(1-DOCF)*Paper!E49</f>
        <v>4.3844350457880009E-2</v>
      </c>
      <c r="G48" s="535">
        <f>Amnt_Deposited!G44*$D$12*(1-DOCF)*Wood!E49</f>
        <v>3.6171589127751008E-2</v>
      </c>
      <c r="H48" s="535">
        <f>Amnt_Deposited!H44*$F$12*(1-DOCF)*Textiles!E49</f>
        <v>5.5060347086639998E-3</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0.14096468490237002</v>
      </c>
      <c r="O48" s="473">
        <f t="shared" si="1"/>
        <v>2.6729940522637063</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2.6729940522637063</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2.6729940522637063</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2.6729940522637063</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2.6729940522637063</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2.6729940522637063</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2.6729940522637063</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2.6729940522637063</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2.6729940522637063</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2.6729940522637063</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2.6729940522637063</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2.6729940522637063</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2.6729940522637063</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2.6729940522637063</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2.6729940522637063</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2.6729940522637063</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2.6729940522637063</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2.6729940522637063</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2.6729940522637063</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2.6729940522637063</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2.6729940522637063</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2.6729940522637063</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2.6729940522637063</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2.6729940522637063</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2.6729940522637063</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2.6729940522637063</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2.6729940522637063</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2.6729940522637063</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2.6729940522637063</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2.6729940522637063</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2.6729940522637063</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2.6729940522637063</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2.6729940522637063</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2.6729940522637063</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2.6729940522637063</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2.6729940522637063</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2.6729940522637063</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2.6729940522637063</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2.6729940522637063</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2.6729940522637063</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2.6729940522637063</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2.6729940522637063</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2.6729940522637063</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2.6729940522637063</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2.6729940522637063</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2.6729940522637063</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2.6729940522637063</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2.6729940522637063</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2.6729940522637063</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2.6729940522637063</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2.6729940522637063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4" t="s">
        <v>52</v>
      </c>
      <c r="C2" s="854"/>
      <c r="D2" s="854"/>
      <c r="E2" s="854"/>
      <c r="F2" s="854"/>
      <c r="G2" s="854"/>
      <c r="H2" s="854"/>
    </row>
    <row r="3" spans="1:35" ht="13.5" thickBot="1">
      <c r="B3" s="854"/>
      <c r="C3" s="854"/>
      <c r="D3" s="854"/>
      <c r="E3" s="854"/>
      <c r="F3" s="854"/>
      <c r="G3" s="854"/>
      <c r="H3" s="854"/>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5" t="s">
        <v>47</v>
      </c>
      <c r="E5" s="856"/>
      <c r="F5" s="856"/>
      <c r="G5" s="857"/>
      <c r="H5" s="856" t="s">
        <v>57</v>
      </c>
      <c r="I5" s="856"/>
      <c r="J5" s="856"/>
      <c r="K5" s="857"/>
      <c r="L5" s="135"/>
      <c r="M5" s="135"/>
      <c r="N5" s="135"/>
      <c r="O5" s="163"/>
      <c r="P5" s="207" t="s">
        <v>116</v>
      </c>
      <c r="Q5" s="208" t="s">
        <v>113</v>
      </c>
      <c r="R5" s="207" t="s">
        <v>116</v>
      </c>
      <c r="S5" s="208" t="s">
        <v>113</v>
      </c>
      <c r="V5" s="305" t="s">
        <v>118</v>
      </c>
      <c r="W5" s="306">
        <v>3</v>
      </c>
      <c r="AF5" s="845" t="s">
        <v>126</v>
      </c>
      <c r="AG5" s="845" t="s">
        <v>129</v>
      </c>
      <c r="AH5" s="845" t="s">
        <v>154</v>
      </c>
      <c r="AI5"/>
    </row>
    <row r="6" spans="1:35" ht="13.5" thickBot="1">
      <c r="B6" s="166"/>
      <c r="C6" s="152"/>
      <c r="D6" s="850" t="s">
        <v>45</v>
      </c>
      <c r="E6" s="850"/>
      <c r="F6" s="850" t="s">
        <v>46</v>
      </c>
      <c r="G6" s="850"/>
      <c r="H6" s="850" t="s">
        <v>45</v>
      </c>
      <c r="I6" s="850"/>
      <c r="J6" s="850" t="s">
        <v>99</v>
      </c>
      <c r="K6" s="850"/>
      <c r="L6" s="135"/>
      <c r="M6" s="135"/>
      <c r="N6" s="135"/>
      <c r="O6" s="203" t="s">
        <v>6</v>
      </c>
      <c r="P6" s="162">
        <v>0.38</v>
      </c>
      <c r="Q6" s="164" t="s">
        <v>234</v>
      </c>
      <c r="R6" s="162">
        <v>0.15</v>
      </c>
      <c r="S6" s="164" t="s">
        <v>244</v>
      </c>
      <c r="W6" s="851" t="s">
        <v>125</v>
      </c>
      <c r="X6" s="853"/>
      <c r="Y6" s="853"/>
      <c r="Z6" s="853"/>
      <c r="AA6" s="853"/>
      <c r="AB6" s="853"/>
      <c r="AC6" s="853"/>
      <c r="AD6" s="853"/>
      <c r="AE6" s="853"/>
      <c r="AF6" s="846"/>
      <c r="AG6" s="846"/>
      <c r="AH6" s="846"/>
      <c r="AI6"/>
    </row>
    <row r="7" spans="1:35" ht="26.25" thickBot="1">
      <c r="B7" s="851" t="s">
        <v>133</v>
      </c>
      <c r="C7" s="85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47"/>
      <c r="AG7" s="847"/>
      <c r="AH7" s="847"/>
      <c r="AI7"/>
    </row>
    <row r="8" spans="1:35" ht="25.5" customHeight="1">
      <c r="B8" s="84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4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1" t="s">
        <v>264</v>
      </c>
      <c r="P13" s="872"/>
      <c r="Q13" s="872"/>
      <c r="R13" s="872"/>
      <c r="S13" s="87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57"/>
      <c r="O38" s="394"/>
      <c r="P38" s="395"/>
      <c r="Q38" s="396"/>
      <c r="R38" s="84"/>
    </row>
    <row r="39" spans="2:18">
      <c r="B39" s="142">
        <v>35</v>
      </c>
      <c r="C39" s="869">
        <f>LN(2)/B39</f>
        <v>1.980420515885558E-2</v>
      </c>
      <c r="D39" s="870"/>
    </row>
    <row r="40" spans="2:18" ht="27">
      <c r="B40" s="364" t="s">
        <v>76</v>
      </c>
      <c r="C40" s="867" t="s">
        <v>77</v>
      </c>
      <c r="D40" s="868"/>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1">
        <f>Amnt_Deposited!C14</f>
        <v>0</v>
      </c>
      <c r="D19" s="416">
        <f>Dry_Matter_Content!C6</f>
        <v>0.59</v>
      </c>
      <c r="E19" s="283">
        <f>MCF!R18</f>
        <v>1</v>
      </c>
      <c r="F19" s="130">
        <f>C19*D19*$K$6*DOCF*E19</f>
        <v>0</v>
      </c>
      <c r="G19" s="65">
        <f t="shared" ref="G19:G50" si="0">F19*$K$12</f>
        <v>0</v>
      </c>
      <c r="H19" s="65">
        <f>F19*(1-$K$12)</f>
        <v>0</v>
      </c>
      <c r="I19" s="65">
        <f t="shared" ref="I19:I50" si="1">G19+I18*$K$10</f>
        <v>0</v>
      </c>
      <c r="J19" s="65">
        <f t="shared" ref="J19:J50" si="2">I18*(1-$K$10)+H19</f>
        <v>0</v>
      </c>
      <c r="K19" s="66">
        <f>J19*CH4_fraction*conv</f>
        <v>0</v>
      </c>
      <c r="O19" s="95">
        <f>Amnt_Deposited!B14</f>
        <v>2000</v>
      </c>
      <c r="P19" s="98">
        <f>Amnt_Deposited!C14</f>
        <v>0</v>
      </c>
      <c r="Q19" s="283">
        <f>MCF!R18</f>
        <v>1</v>
      </c>
      <c r="R19" s="130">
        <f t="shared" ref="R19:R50" si="3">P19*$W$6*DOCF*Q19</f>
        <v>0</v>
      </c>
      <c r="S19" s="65">
        <f>R19*$W$12</f>
        <v>0</v>
      </c>
      <c r="T19" s="65">
        <f>R19*(1-$W$12)</f>
        <v>0</v>
      </c>
      <c r="U19" s="65">
        <f>S19+U18*$W$10</f>
        <v>0</v>
      </c>
      <c r="V19" s="65">
        <f>U18*(1-$W$10)+T19</f>
        <v>0</v>
      </c>
      <c r="W19" s="66">
        <f>V19*CH4_fraction*conv</f>
        <v>0</v>
      </c>
    </row>
    <row r="20" spans="2:23">
      <c r="B20" s="96">
        <f>Amnt_Deposited!B15</f>
        <v>2001</v>
      </c>
      <c r="C20" s="772">
        <f>Amnt_Deposited!C15</f>
        <v>0</v>
      </c>
      <c r="D20" s="418">
        <f>Dry_Matter_Content!C7</f>
        <v>0.59</v>
      </c>
      <c r="E20" s="284">
        <f>MCF!R19</f>
        <v>1</v>
      </c>
      <c r="F20" s="67">
        <f t="shared" ref="F20:F50" si="4">C20*D20*$K$6*DOCF*E20</f>
        <v>0</v>
      </c>
      <c r="G20" s="67">
        <f t="shared" si="0"/>
        <v>0</v>
      </c>
      <c r="H20" s="67">
        <f t="shared" ref="H20:H50" si="5">F20*(1-$K$12)</f>
        <v>0</v>
      </c>
      <c r="I20" s="67">
        <f t="shared" si="1"/>
        <v>0</v>
      </c>
      <c r="J20" s="67">
        <f t="shared" si="2"/>
        <v>0</v>
      </c>
      <c r="K20" s="100">
        <f>J20*CH4_fraction*conv</f>
        <v>0</v>
      </c>
      <c r="M20" s="393"/>
      <c r="O20" s="96">
        <f>Amnt_Deposited!B15</f>
        <v>2001</v>
      </c>
      <c r="P20" s="99">
        <f>Amnt_Deposited!C15</f>
        <v>0</v>
      </c>
      <c r="Q20" s="284">
        <f>MCF!R19</f>
        <v>1</v>
      </c>
      <c r="R20" s="67">
        <f t="shared" si="3"/>
        <v>0</v>
      </c>
      <c r="S20" s="67">
        <f>R20*$W$12</f>
        <v>0</v>
      </c>
      <c r="T20" s="67">
        <f>R20*(1-$W$12)</f>
        <v>0</v>
      </c>
      <c r="U20" s="67">
        <f>S20+U19*$W$10</f>
        <v>0</v>
      </c>
      <c r="V20" s="67">
        <f>U19*(1-$W$10)+T20</f>
        <v>0</v>
      </c>
      <c r="W20" s="100">
        <f>V20*CH4_fraction*conv</f>
        <v>0</v>
      </c>
    </row>
    <row r="21" spans="2:23">
      <c r="B21" s="96">
        <f>Amnt_Deposited!B16</f>
        <v>2002</v>
      </c>
      <c r="C21" s="772">
        <f>Amnt_Deposited!C16</f>
        <v>0</v>
      </c>
      <c r="D21" s="418">
        <f>Dry_Matter_Content!C8</f>
        <v>0.59</v>
      </c>
      <c r="E21" s="284">
        <f>MCF!R20</f>
        <v>1</v>
      </c>
      <c r="F21" s="67">
        <f t="shared" si="4"/>
        <v>0</v>
      </c>
      <c r="G21" s="67">
        <f t="shared" si="0"/>
        <v>0</v>
      </c>
      <c r="H21" s="67">
        <f t="shared" si="5"/>
        <v>0</v>
      </c>
      <c r="I21" s="67">
        <f t="shared" si="1"/>
        <v>0</v>
      </c>
      <c r="J21" s="67">
        <f t="shared" si="2"/>
        <v>0</v>
      </c>
      <c r="K21" s="100">
        <f t="shared" ref="K21:K84" si="6">J21*CH4_fraction*conv</f>
        <v>0</v>
      </c>
      <c r="O21" s="96">
        <f>Amnt_Deposited!B16</f>
        <v>2002</v>
      </c>
      <c r="P21" s="99">
        <f>Amnt_Deposited!C16</f>
        <v>0</v>
      </c>
      <c r="Q21" s="284">
        <f>MCF!R20</f>
        <v>1</v>
      </c>
      <c r="R21" s="67">
        <f t="shared" si="3"/>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772">
        <f>Amnt_Deposited!C17</f>
        <v>0</v>
      </c>
      <c r="D22" s="418">
        <f>Dry_Matter_Content!C9</f>
        <v>0.59</v>
      </c>
      <c r="E22" s="284">
        <f>MCF!R21</f>
        <v>1</v>
      </c>
      <c r="F22" s="67">
        <f t="shared" si="4"/>
        <v>0</v>
      </c>
      <c r="G22" s="67">
        <f t="shared" si="0"/>
        <v>0</v>
      </c>
      <c r="H22" s="67">
        <f t="shared" si="5"/>
        <v>0</v>
      </c>
      <c r="I22" s="67">
        <f t="shared" si="1"/>
        <v>0</v>
      </c>
      <c r="J22" s="67">
        <f t="shared" si="2"/>
        <v>0</v>
      </c>
      <c r="K22" s="100">
        <f t="shared" si="6"/>
        <v>0</v>
      </c>
      <c r="N22" s="258"/>
      <c r="O22" s="96">
        <f>Amnt_Deposited!B17</f>
        <v>2003</v>
      </c>
      <c r="P22" s="99">
        <f>Amnt_Deposited!C17</f>
        <v>0</v>
      </c>
      <c r="Q22" s="284">
        <f>MCF!R21</f>
        <v>1</v>
      </c>
      <c r="R22" s="67">
        <f t="shared" si="3"/>
        <v>0</v>
      </c>
      <c r="S22" s="67">
        <f t="shared" si="7"/>
        <v>0</v>
      </c>
      <c r="T22" s="67">
        <f t="shared" si="8"/>
        <v>0</v>
      </c>
      <c r="U22" s="67">
        <f t="shared" si="9"/>
        <v>0</v>
      </c>
      <c r="V22" s="67">
        <f t="shared" si="10"/>
        <v>0</v>
      </c>
      <c r="W22" s="100">
        <f t="shared" si="11"/>
        <v>0</v>
      </c>
    </row>
    <row r="23" spans="2:23">
      <c r="B23" s="96">
        <f>Amnt_Deposited!B18</f>
        <v>2004</v>
      </c>
      <c r="C23" s="772">
        <f>Amnt_Deposited!C18</f>
        <v>0</v>
      </c>
      <c r="D23" s="418">
        <f>Dry_Matter_Content!C10</f>
        <v>0.59</v>
      </c>
      <c r="E23" s="284">
        <f>MCF!R22</f>
        <v>1</v>
      </c>
      <c r="F23" s="67">
        <f t="shared" si="4"/>
        <v>0</v>
      </c>
      <c r="G23" s="67">
        <f t="shared" si="0"/>
        <v>0</v>
      </c>
      <c r="H23" s="67">
        <f t="shared" si="5"/>
        <v>0</v>
      </c>
      <c r="I23" s="67">
        <f t="shared" si="1"/>
        <v>0</v>
      </c>
      <c r="J23" s="67">
        <f t="shared" si="2"/>
        <v>0</v>
      </c>
      <c r="K23" s="100">
        <f t="shared" si="6"/>
        <v>0</v>
      </c>
      <c r="N23" s="258"/>
      <c r="O23" s="96">
        <f>Amnt_Deposited!B18</f>
        <v>2004</v>
      </c>
      <c r="P23" s="99">
        <f>Amnt_Deposited!C18</f>
        <v>0</v>
      </c>
      <c r="Q23" s="284">
        <f>MCF!R22</f>
        <v>1</v>
      </c>
      <c r="R23" s="67">
        <f t="shared" si="3"/>
        <v>0</v>
      </c>
      <c r="S23" s="67">
        <f t="shared" si="7"/>
        <v>0</v>
      </c>
      <c r="T23" s="67">
        <f t="shared" si="8"/>
        <v>0</v>
      </c>
      <c r="U23" s="67">
        <f t="shared" si="9"/>
        <v>0</v>
      </c>
      <c r="V23" s="67">
        <f t="shared" si="10"/>
        <v>0</v>
      </c>
      <c r="W23" s="100">
        <f t="shared" si="11"/>
        <v>0</v>
      </c>
    </row>
    <row r="24" spans="2:23">
      <c r="B24" s="96">
        <f>Amnt_Deposited!B19</f>
        <v>2005</v>
      </c>
      <c r="C24" s="772">
        <f>Amnt_Deposited!C19</f>
        <v>0</v>
      </c>
      <c r="D24" s="418">
        <f>Dry_Matter_Content!C11</f>
        <v>0.59</v>
      </c>
      <c r="E24" s="284">
        <f>MCF!R23</f>
        <v>1</v>
      </c>
      <c r="F24" s="67">
        <f t="shared" si="4"/>
        <v>0</v>
      </c>
      <c r="G24" s="67">
        <f t="shared" si="0"/>
        <v>0</v>
      </c>
      <c r="H24" s="67">
        <f t="shared" si="5"/>
        <v>0</v>
      </c>
      <c r="I24" s="67">
        <f t="shared" si="1"/>
        <v>0</v>
      </c>
      <c r="J24" s="67">
        <f t="shared" si="2"/>
        <v>0</v>
      </c>
      <c r="K24" s="100">
        <f t="shared" si="6"/>
        <v>0</v>
      </c>
      <c r="N24" s="258"/>
      <c r="O24" s="96">
        <f>Amnt_Deposited!B19</f>
        <v>2005</v>
      </c>
      <c r="P24" s="99">
        <f>Amnt_Deposited!C19</f>
        <v>0</v>
      </c>
      <c r="Q24" s="284">
        <f>MCF!R23</f>
        <v>1</v>
      </c>
      <c r="R24" s="67">
        <f t="shared" si="3"/>
        <v>0</v>
      </c>
      <c r="S24" s="67">
        <f t="shared" si="7"/>
        <v>0</v>
      </c>
      <c r="T24" s="67">
        <f t="shared" si="8"/>
        <v>0</v>
      </c>
      <c r="U24" s="67">
        <f t="shared" si="9"/>
        <v>0</v>
      </c>
      <c r="V24" s="67">
        <f t="shared" si="10"/>
        <v>0</v>
      </c>
      <c r="W24" s="100">
        <f t="shared" si="11"/>
        <v>0</v>
      </c>
    </row>
    <row r="25" spans="2:23">
      <c r="B25" s="96">
        <f>Amnt_Deposited!B20</f>
        <v>2006</v>
      </c>
      <c r="C25" s="772">
        <f>Amnt_Deposited!C20</f>
        <v>0</v>
      </c>
      <c r="D25" s="418">
        <f>Dry_Matter_Content!C12</f>
        <v>0.59</v>
      </c>
      <c r="E25" s="284">
        <f>MCF!R24</f>
        <v>1</v>
      </c>
      <c r="F25" s="67">
        <f t="shared" si="4"/>
        <v>0</v>
      </c>
      <c r="G25" s="67">
        <f t="shared" si="0"/>
        <v>0</v>
      </c>
      <c r="H25" s="67">
        <f t="shared" si="5"/>
        <v>0</v>
      </c>
      <c r="I25" s="67">
        <f t="shared" si="1"/>
        <v>0</v>
      </c>
      <c r="J25" s="67">
        <f t="shared" si="2"/>
        <v>0</v>
      </c>
      <c r="K25" s="100">
        <f t="shared" si="6"/>
        <v>0</v>
      </c>
      <c r="N25" s="258"/>
      <c r="O25" s="96">
        <f>Amnt_Deposited!B20</f>
        <v>2006</v>
      </c>
      <c r="P25" s="99">
        <f>Amnt_Deposited!C20</f>
        <v>0</v>
      </c>
      <c r="Q25" s="284">
        <f>MCF!R24</f>
        <v>1</v>
      </c>
      <c r="R25" s="67">
        <f t="shared" si="3"/>
        <v>0</v>
      </c>
      <c r="S25" s="67">
        <f t="shared" si="7"/>
        <v>0</v>
      </c>
      <c r="T25" s="67">
        <f t="shared" si="8"/>
        <v>0</v>
      </c>
      <c r="U25" s="67">
        <f t="shared" si="9"/>
        <v>0</v>
      </c>
      <c r="V25" s="67">
        <f t="shared" si="10"/>
        <v>0</v>
      </c>
      <c r="W25" s="100">
        <f t="shared" si="11"/>
        <v>0</v>
      </c>
    </row>
    <row r="26" spans="2:23">
      <c r="B26" s="96">
        <f>Amnt_Deposited!B21</f>
        <v>2007</v>
      </c>
      <c r="C26" s="772">
        <f>Amnt_Deposited!C21</f>
        <v>0</v>
      </c>
      <c r="D26" s="418">
        <f>Dry_Matter_Content!C13</f>
        <v>0.59</v>
      </c>
      <c r="E26" s="284">
        <f>MCF!R25</f>
        <v>1</v>
      </c>
      <c r="F26" s="67">
        <f t="shared" si="4"/>
        <v>0</v>
      </c>
      <c r="G26" s="67">
        <f t="shared" si="0"/>
        <v>0</v>
      </c>
      <c r="H26" s="67">
        <f t="shared" si="5"/>
        <v>0</v>
      </c>
      <c r="I26" s="67">
        <f t="shared" si="1"/>
        <v>0</v>
      </c>
      <c r="J26" s="67">
        <f t="shared" si="2"/>
        <v>0</v>
      </c>
      <c r="K26" s="100">
        <f t="shared" si="6"/>
        <v>0</v>
      </c>
      <c r="N26" s="258"/>
      <c r="O26" s="96">
        <f>Amnt_Deposited!B21</f>
        <v>2007</v>
      </c>
      <c r="P26" s="99">
        <f>Amnt_Deposited!C21</f>
        <v>0</v>
      </c>
      <c r="Q26" s="284">
        <f>MCF!R25</f>
        <v>1</v>
      </c>
      <c r="R26" s="67">
        <f t="shared" si="3"/>
        <v>0</v>
      </c>
      <c r="S26" s="67">
        <f t="shared" si="7"/>
        <v>0</v>
      </c>
      <c r="T26" s="67">
        <f t="shared" si="8"/>
        <v>0</v>
      </c>
      <c r="U26" s="67">
        <f t="shared" si="9"/>
        <v>0</v>
      </c>
      <c r="V26" s="67">
        <f t="shared" si="10"/>
        <v>0</v>
      </c>
      <c r="W26" s="100">
        <f t="shared" si="11"/>
        <v>0</v>
      </c>
    </row>
    <row r="27" spans="2:23">
      <c r="B27" s="96">
        <f>Amnt_Deposited!B22</f>
        <v>2008</v>
      </c>
      <c r="C27" s="772">
        <f>Amnt_Deposited!C22</f>
        <v>0</v>
      </c>
      <c r="D27" s="418">
        <f>Dry_Matter_Content!C14</f>
        <v>0.59</v>
      </c>
      <c r="E27" s="284">
        <f>MCF!R26</f>
        <v>1</v>
      </c>
      <c r="F27" s="67">
        <f t="shared" si="4"/>
        <v>0</v>
      </c>
      <c r="G27" s="67">
        <f t="shared" si="0"/>
        <v>0</v>
      </c>
      <c r="H27" s="67">
        <f t="shared" si="5"/>
        <v>0</v>
      </c>
      <c r="I27" s="67">
        <f t="shared" si="1"/>
        <v>0</v>
      </c>
      <c r="J27" s="67">
        <f t="shared" si="2"/>
        <v>0</v>
      </c>
      <c r="K27" s="100">
        <f t="shared" si="6"/>
        <v>0</v>
      </c>
      <c r="N27" s="258"/>
      <c r="O27" s="96">
        <f>Amnt_Deposited!B22</f>
        <v>2008</v>
      </c>
      <c r="P27" s="99">
        <f>Amnt_Deposited!C22</f>
        <v>0</v>
      </c>
      <c r="Q27" s="284">
        <f>MCF!R26</f>
        <v>1</v>
      </c>
      <c r="R27" s="67">
        <f t="shared" si="3"/>
        <v>0</v>
      </c>
      <c r="S27" s="67">
        <f t="shared" si="7"/>
        <v>0</v>
      </c>
      <c r="T27" s="67">
        <f t="shared" si="8"/>
        <v>0</v>
      </c>
      <c r="U27" s="67">
        <f t="shared" si="9"/>
        <v>0</v>
      </c>
      <c r="V27" s="67">
        <f t="shared" si="10"/>
        <v>0</v>
      </c>
      <c r="W27" s="100">
        <f t="shared" si="11"/>
        <v>0</v>
      </c>
    </row>
    <row r="28" spans="2:23">
      <c r="B28" s="96">
        <f>Amnt_Deposited!B23</f>
        <v>2009</v>
      </c>
      <c r="C28" s="772">
        <f>Amnt_Deposited!C23</f>
        <v>0</v>
      </c>
      <c r="D28" s="418">
        <f>Dry_Matter_Content!C15</f>
        <v>0.59</v>
      </c>
      <c r="E28" s="284">
        <f>MCF!R27</f>
        <v>1</v>
      </c>
      <c r="F28" s="67">
        <f t="shared" si="4"/>
        <v>0</v>
      </c>
      <c r="G28" s="67">
        <f t="shared" si="0"/>
        <v>0</v>
      </c>
      <c r="H28" s="67">
        <f t="shared" si="5"/>
        <v>0</v>
      </c>
      <c r="I28" s="67">
        <f t="shared" si="1"/>
        <v>0</v>
      </c>
      <c r="J28" s="67">
        <f t="shared" si="2"/>
        <v>0</v>
      </c>
      <c r="K28" s="100">
        <f t="shared" si="6"/>
        <v>0</v>
      </c>
      <c r="N28" s="258"/>
      <c r="O28" s="96">
        <f>Amnt_Deposited!B23</f>
        <v>2009</v>
      </c>
      <c r="P28" s="99">
        <f>Amnt_Deposited!C23</f>
        <v>0</v>
      </c>
      <c r="Q28" s="284">
        <f>MCF!R27</f>
        <v>1</v>
      </c>
      <c r="R28" s="67">
        <f t="shared" si="3"/>
        <v>0</v>
      </c>
      <c r="S28" s="67">
        <f t="shared" si="7"/>
        <v>0</v>
      </c>
      <c r="T28" s="67">
        <f t="shared" si="8"/>
        <v>0</v>
      </c>
      <c r="U28" s="67">
        <f t="shared" si="9"/>
        <v>0</v>
      </c>
      <c r="V28" s="67">
        <f t="shared" si="10"/>
        <v>0</v>
      </c>
      <c r="W28" s="100">
        <f t="shared" si="11"/>
        <v>0</v>
      </c>
    </row>
    <row r="29" spans="2:23">
      <c r="B29" s="96">
        <f>Amnt_Deposited!B24</f>
        <v>2010</v>
      </c>
      <c r="C29" s="772">
        <f>Amnt_Deposited!C24</f>
        <v>0</v>
      </c>
      <c r="D29" s="418">
        <f>Dry_Matter_Content!C16</f>
        <v>0.59</v>
      </c>
      <c r="E29" s="284">
        <f>MCF!R28</f>
        <v>1</v>
      </c>
      <c r="F29" s="67">
        <f t="shared" si="4"/>
        <v>0</v>
      </c>
      <c r="G29" s="67">
        <f t="shared" si="0"/>
        <v>0</v>
      </c>
      <c r="H29" s="67">
        <f t="shared" si="5"/>
        <v>0</v>
      </c>
      <c r="I29" s="67">
        <f t="shared" si="1"/>
        <v>0</v>
      </c>
      <c r="J29" s="67">
        <f t="shared" si="2"/>
        <v>0</v>
      </c>
      <c r="K29" s="100">
        <f t="shared" si="6"/>
        <v>0</v>
      </c>
      <c r="O29" s="96">
        <f>Amnt_Deposited!B24</f>
        <v>2010</v>
      </c>
      <c r="P29" s="99">
        <f>Amnt_Deposited!C24</f>
        <v>0</v>
      </c>
      <c r="Q29" s="284">
        <f>MCF!R28</f>
        <v>1</v>
      </c>
      <c r="R29" s="67">
        <f t="shared" si="3"/>
        <v>0</v>
      </c>
      <c r="S29" s="67">
        <f t="shared" si="7"/>
        <v>0</v>
      </c>
      <c r="T29" s="67">
        <f t="shared" si="8"/>
        <v>0</v>
      </c>
      <c r="U29" s="67">
        <f t="shared" si="9"/>
        <v>0</v>
      </c>
      <c r="V29" s="67">
        <f t="shared" si="10"/>
        <v>0</v>
      </c>
      <c r="W29" s="100">
        <f t="shared" si="11"/>
        <v>0</v>
      </c>
    </row>
    <row r="30" spans="2:23">
      <c r="B30" s="96">
        <f>Amnt_Deposited!B25</f>
        <v>2011</v>
      </c>
      <c r="C30" s="99">
        <f>Amnt_Deposited!C25</f>
        <v>0.66147571213499989</v>
      </c>
      <c r="D30" s="418">
        <f>Dry_Matter_Content!C17</f>
        <v>0.59</v>
      </c>
      <c r="E30" s="284">
        <f>MCF!R29</f>
        <v>1</v>
      </c>
      <c r="F30" s="67">
        <f t="shared" si="4"/>
        <v>7.4151427330333475E-2</v>
      </c>
      <c r="G30" s="67">
        <f t="shared" si="0"/>
        <v>7.4151427330333475E-2</v>
      </c>
      <c r="H30" s="67">
        <f t="shared" si="5"/>
        <v>0</v>
      </c>
      <c r="I30" s="67">
        <f t="shared" si="1"/>
        <v>7.4151427330333475E-2</v>
      </c>
      <c r="J30" s="67">
        <f t="shared" si="2"/>
        <v>0</v>
      </c>
      <c r="K30" s="100">
        <f t="shared" si="6"/>
        <v>0</v>
      </c>
      <c r="O30" s="96">
        <f>Amnt_Deposited!B25</f>
        <v>2011</v>
      </c>
      <c r="P30" s="99">
        <f>Amnt_Deposited!C25</f>
        <v>0.66147571213499989</v>
      </c>
      <c r="Q30" s="284">
        <f>MCF!R29</f>
        <v>1</v>
      </c>
      <c r="R30" s="67">
        <f t="shared" si="3"/>
        <v>4.9610678410124988E-2</v>
      </c>
      <c r="S30" s="67">
        <f t="shared" si="7"/>
        <v>4.9610678410124988E-2</v>
      </c>
      <c r="T30" s="67">
        <f t="shared" si="8"/>
        <v>0</v>
      </c>
      <c r="U30" s="67">
        <f t="shared" si="9"/>
        <v>4.9610678410124988E-2</v>
      </c>
      <c r="V30" s="67">
        <f t="shared" si="10"/>
        <v>0</v>
      </c>
      <c r="W30" s="100">
        <f t="shared" si="11"/>
        <v>0</v>
      </c>
    </row>
    <row r="31" spans="2:23">
      <c r="B31" s="96">
        <f>Amnt_Deposited!B26</f>
        <v>2012</v>
      </c>
      <c r="C31" s="99">
        <f>Amnt_Deposited!C26</f>
        <v>0.66677922213000007</v>
      </c>
      <c r="D31" s="418">
        <f>Dry_Matter_Content!C18</f>
        <v>0.59</v>
      </c>
      <c r="E31" s="284">
        <f>MCF!R30</f>
        <v>1</v>
      </c>
      <c r="F31" s="67">
        <f t="shared" si="4"/>
        <v>7.4745950800772995E-2</v>
      </c>
      <c r="G31" s="67">
        <f t="shared" si="0"/>
        <v>7.4745950800772995E-2</v>
      </c>
      <c r="H31" s="67">
        <f t="shared" si="5"/>
        <v>0</v>
      </c>
      <c r="I31" s="67">
        <f t="shared" si="1"/>
        <v>0.1244511389824505</v>
      </c>
      <c r="J31" s="67">
        <f t="shared" si="2"/>
        <v>2.4446239148655974E-2</v>
      </c>
      <c r="K31" s="100">
        <f t="shared" si="6"/>
        <v>1.6297492765770649E-2</v>
      </c>
      <c r="O31" s="96">
        <f>Amnt_Deposited!B26</f>
        <v>2012</v>
      </c>
      <c r="P31" s="99">
        <f>Amnt_Deposited!C26</f>
        <v>0.66677922213000007</v>
      </c>
      <c r="Q31" s="284">
        <f>MCF!R30</f>
        <v>1</v>
      </c>
      <c r="R31" s="67">
        <f t="shared" si="3"/>
        <v>5.0008441659750005E-2</v>
      </c>
      <c r="S31" s="67">
        <f t="shared" si="7"/>
        <v>5.0008441659750005E-2</v>
      </c>
      <c r="T31" s="67">
        <f t="shared" si="8"/>
        <v>0</v>
      </c>
      <c r="U31" s="67">
        <f t="shared" si="9"/>
        <v>8.3263473895484288E-2</v>
      </c>
      <c r="V31" s="67">
        <f t="shared" si="10"/>
        <v>1.6355646174390708E-2</v>
      </c>
      <c r="W31" s="100">
        <f t="shared" si="11"/>
        <v>1.0903764116260472E-2</v>
      </c>
    </row>
    <row r="32" spans="2:23">
      <c r="B32" s="96">
        <f>Amnt_Deposited!B27</f>
        <v>2013</v>
      </c>
      <c r="C32" s="99">
        <f>Amnt_Deposited!C27</f>
        <v>0.67085482586999989</v>
      </c>
      <c r="D32" s="418">
        <f>Dry_Matter_Content!C19</f>
        <v>0.59</v>
      </c>
      <c r="E32" s="284">
        <f>MCF!R31</f>
        <v>1</v>
      </c>
      <c r="F32" s="67">
        <f t="shared" si="4"/>
        <v>7.5202825980026991E-2</v>
      </c>
      <c r="G32" s="67">
        <f t="shared" si="0"/>
        <v>7.5202825980026991E-2</v>
      </c>
      <c r="H32" s="67">
        <f t="shared" si="5"/>
        <v>0</v>
      </c>
      <c r="I32" s="67">
        <f t="shared" si="1"/>
        <v>0.15862491919193095</v>
      </c>
      <c r="J32" s="67">
        <f t="shared" si="2"/>
        <v>4.1029045770546529E-2</v>
      </c>
      <c r="K32" s="100">
        <f t="shared" si="6"/>
        <v>2.7352697180364351E-2</v>
      </c>
      <c r="O32" s="96">
        <f>Amnt_Deposited!B27</f>
        <v>2013</v>
      </c>
      <c r="P32" s="99">
        <f>Amnt_Deposited!C27</f>
        <v>0.67085482586999989</v>
      </c>
      <c r="Q32" s="284">
        <f>MCF!R31</f>
        <v>1</v>
      </c>
      <c r="R32" s="67">
        <f t="shared" si="3"/>
        <v>5.0314111940249991E-2</v>
      </c>
      <c r="S32" s="67">
        <f t="shared" si="7"/>
        <v>5.0314111940249991E-2</v>
      </c>
      <c r="T32" s="67">
        <f t="shared" si="8"/>
        <v>0</v>
      </c>
      <c r="U32" s="67">
        <f t="shared" si="9"/>
        <v>0.10612728759495826</v>
      </c>
      <c r="V32" s="67">
        <f t="shared" si="10"/>
        <v>2.7450298240776008E-2</v>
      </c>
      <c r="W32" s="100">
        <f t="shared" si="11"/>
        <v>1.8300198827184005E-2</v>
      </c>
    </row>
    <row r="33" spans="2:23">
      <c r="B33" s="96">
        <f>Amnt_Deposited!B28</f>
        <v>2014</v>
      </c>
      <c r="C33" s="99">
        <f>Amnt_Deposited!C28</f>
        <v>0.67649796950999996</v>
      </c>
      <c r="D33" s="418">
        <f>Dry_Matter_Content!C20</f>
        <v>0.59</v>
      </c>
      <c r="E33" s="284">
        <f>MCF!R32</f>
        <v>1</v>
      </c>
      <c r="F33" s="67">
        <f t="shared" si="4"/>
        <v>7.5835422382070999E-2</v>
      </c>
      <c r="G33" s="67">
        <f t="shared" si="0"/>
        <v>7.5835422382070999E-2</v>
      </c>
      <c r="H33" s="67">
        <f t="shared" si="5"/>
        <v>0</v>
      </c>
      <c r="I33" s="67">
        <f t="shared" si="1"/>
        <v>0.18216488551720572</v>
      </c>
      <c r="J33" s="67">
        <f t="shared" si="2"/>
        <v>5.2295456056796225E-2</v>
      </c>
      <c r="K33" s="100">
        <f t="shared" si="6"/>
        <v>3.4863637371197478E-2</v>
      </c>
      <c r="O33" s="96">
        <f>Amnt_Deposited!B28</f>
        <v>2014</v>
      </c>
      <c r="P33" s="99">
        <f>Amnt_Deposited!C28</f>
        <v>0.67649796950999996</v>
      </c>
      <c r="Q33" s="284">
        <f>MCF!R32</f>
        <v>1</v>
      </c>
      <c r="R33" s="67">
        <f t="shared" si="3"/>
        <v>5.0737347713249996E-2</v>
      </c>
      <c r="S33" s="67">
        <f t="shared" si="7"/>
        <v>5.0737347713249996E-2</v>
      </c>
      <c r="T33" s="67">
        <f t="shared" si="8"/>
        <v>0</v>
      </c>
      <c r="U33" s="67">
        <f t="shared" si="9"/>
        <v>0.12187659601953996</v>
      </c>
      <c r="V33" s="67">
        <f t="shared" si="10"/>
        <v>3.4988039288668303E-2</v>
      </c>
      <c r="W33" s="100">
        <f t="shared" si="11"/>
        <v>2.3325359525778869E-2</v>
      </c>
    </row>
    <row r="34" spans="2:23">
      <c r="B34" s="96">
        <f>Amnt_Deposited!B29</f>
        <v>2015</v>
      </c>
      <c r="C34" s="99">
        <f>Amnt_Deposited!C29</f>
        <v>0.67848352005000001</v>
      </c>
      <c r="D34" s="418">
        <f>Dry_Matter_Content!C21</f>
        <v>0.59</v>
      </c>
      <c r="E34" s="284">
        <f>MCF!R33</f>
        <v>1</v>
      </c>
      <c r="F34" s="67">
        <f t="shared" si="4"/>
        <v>7.6058002597605007E-2</v>
      </c>
      <c r="G34" s="67">
        <f t="shared" si="0"/>
        <v>7.6058002597605007E-2</v>
      </c>
      <c r="H34" s="67">
        <f t="shared" si="5"/>
        <v>0</v>
      </c>
      <c r="I34" s="67">
        <f t="shared" si="1"/>
        <v>0.19816677704357533</v>
      </c>
      <c r="J34" s="67">
        <f t="shared" si="2"/>
        <v>6.0056111071235416E-2</v>
      </c>
      <c r="K34" s="100">
        <f t="shared" si="6"/>
        <v>4.0037407380823606E-2</v>
      </c>
      <c r="O34" s="96">
        <f>Amnt_Deposited!B29</f>
        <v>2015</v>
      </c>
      <c r="P34" s="99">
        <f>Amnt_Deposited!C29</f>
        <v>0.67848352005000001</v>
      </c>
      <c r="Q34" s="284">
        <f>MCF!R33</f>
        <v>1</v>
      </c>
      <c r="R34" s="67">
        <f t="shared" si="3"/>
        <v>5.0886264003750001E-2</v>
      </c>
      <c r="S34" s="67">
        <f t="shared" si="7"/>
        <v>5.0886264003750001E-2</v>
      </c>
      <c r="T34" s="67">
        <f t="shared" si="8"/>
        <v>0</v>
      </c>
      <c r="U34" s="67">
        <f t="shared" si="9"/>
        <v>0.13258258945823503</v>
      </c>
      <c r="V34" s="67">
        <f t="shared" si="10"/>
        <v>4.0180270565054917E-2</v>
      </c>
      <c r="W34" s="100">
        <f t="shared" si="11"/>
        <v>2.6786847043369942E-2</v>
      </c>
    </row>
    <row r="35" spans="2:23">
      <c r="B35" s="96">
        <f>Amnt_Deposited!B30</f>
        <v>2016</v>
      </c>
      <c r="C35" s="99">
        <f>Amnt_Deposited!C30</f>
        <v>0.68159247418499991</v>
      </c>
      <c r="D35" s="418">
        <f>Dry_Matter_Content!C22</f>
        <v>0.59</v>
      </c>
      <c r="E35" s="284">
        <f>MCF!R34</f>
        <v>1</v>
      </c>
      <c r="F35" s="67">
        <f t="shared" si="4"/>
        <v>7.6406516356138487E-2</v>
      </c>
      <c r="G35" s="67">
        <f t="shared" si="0"/>
        <v>7.6406516356138487E-2</v>
      </c>
      <c r="H35" s="67">
        <f t="shared" si="5"/>
        <v>0</v>
      </c>
      <c r="I35" s="67">
        <f t="shared" si="1"/>
        <v>0.20924167946672217</v>
      </c>
      <c r="J35" s="67">
        <f t="shared" si="2"/>
        <v>6.5331613932991639E-2</v>
      </c>
      <c r="K35" s="100">
        <f t="shared" si="6"/>
        <v>4.355440928866109E-2</v>
      </c>
      <c r="O35" s="96">
        <f>Amnt_Deposited!B30</f>
        <v>2016</v>
      </c>
      <c r="P35" s="99">
        <f>Amnt_Deposited!C30</f>
        <v>0.68159247418499991</v>
      </c>
      <c r="Q35" s="284">
        <f>MCF!R34</f>
        <v>1</v>
      </c>
      <c r="R35" s="67">
        <f t="shared" si="3"/>
        <v>5.1119435563874993E-2</v>
      </c>
      <c r="S35" s="67">
        <f t="shared" si="7"/>
        <v>5.1119435563874993E-2</v>
      </c>
      <c r="T35" s="67">
        <f t="shared" si="8"/>
        <v>0</v>
      </c>
      <c r="U35" s="67">
        <f t="shared" si="9"/>
        <v>0.13999220303304338</v>
      </c>
      <c r="V35" s="67">
        <f t="shared" si="10"/>
        <v>4.3709821989066658E-2</v>
      </c>
      <c r="W35" s="100">
        <f t="shared" si="11"/>
        <v>2.9139881326044437E-2</v>
      </c>
    </row>
    <row r="36" spans="2:23">
      <c r="B36" s="96">
        <f>Amnt_Deposited!B31</f>
        <v>2017</v>
      </c>
      <c r="C36" s="99">
        <f>Amnt_Deposited!C31</f>
        <v>0.68673896893334996</v>
      </c>
      <c r="D36" s="418">
        <f>Dry_Matter_Content!C23</f>
        <v>0.59</v>
      </c>
      <c r="E36" s="284">
        <f>MCF!R35</f>
        <v>1</v>
      </c>
      <c r="F36" s="67">
        <f t="shared" si="4"/>
        <v>7.6983438417428537E-2</v>
      </c>
      <c r="G36" s="67">
        <f t="shared" si="0"/>
        <v>7.6983438417428537E-2</v>
      </c>
      <c r="H36" s="67">
        <f t="shared" si="5"/>
        <v>0</v>
      </c>
      <c r="I36" s="67">
        <f t="shared" si="1"/>
        <v>0.21724233063013626</v>
      </c>
      <c r="J36" s="67">
        <f t="shared" si="2"/>
        <v>6.898278725401448E-2</v>
      </c>
      <c r="K36" s="100">
        <f t="shared" si="6"/>
        <v>4.5988524836009653E-2</v>
      </c>
      <c r="O36" s="96">
        <f>Amnt_Deposited!B31</f>
        <v>2017</v>
      </c>
      <c r="P36" s="99">
        <f>Amnt_Deposited!C31</f>
        <v>0.68673896893334996</v>
      </c>
      <c r="Q36" s="284">
        <f>MCF!R35</f>
        <v>1</v>
      </c>
      <c r="R36" s="67">
        <f t="shared" si="3"/>
        <v>5.1505422670001244E-2</v>
      </c>
      <c r="S36" s="67">
        <f t="shared" si="7"/>
        <v>5.1505422670001244E-2</v>
      </c>
      <c r="T36" s="67">
        <f t="shared" si="8"/>
        <v>0</v>
      </c>
      <c r="U36" s="67">
        <f t="shared" si="9"/>
        <v>0.14534500265174144</v>
      </c>
      <c r="V36" s="67">
        <f t="shared" si="10"/>
        <v>4.6152623051303174E-2</v>
      </c>
      <c r="W36" s="100">
        <f t="shared" si="11"/>
        <v>3.0768415367535447E-2</v>
      </c>
    </row>
    <row r="37" spans="2:23">
      <c r="B37" s="96">
        <f>Amnt_Deposited!B32</f>
        <v>2018</v>
      </c>
      <c r="C37" s="99">
        <f>Amnt_Deposited!C32</f>
        <v>0.69077721297240002</v>
      </c>
      <c r="D37" s="418">
        <f>Dry_Matter_Content!C24</f>
        <v>0.59</v>
      </c>
      <c r="E37" s="284">
        <f>MCF!R36</f>
        <v>1</v>
      </c>
      <c r="F37" s="67">
        <f t="shared" si="4"/>
        <v>7.7436125574206038E-2</v>
      </c>
      <c r="G37" s="67">
        <f t="shared" si="0"/>
        <v>7.7436125574206038E-2</v>
      </c>
      <c r="H37" s="67">
        <f t="shared" si="5"/>
        <v>0</v>
      </c>
      <c r="I37" s="67">
        <f t="shared" si="1"/>
        <v>0.22305801464308855</v>
      </c>
      <c r="J37" s="67">
        <f t="shared" si="2"/>
        <v>7.1620441561253745E-2</v>
      </c>
      <c r="K37" s="100">
        <f t="shared" si="6"/>
        <v>4.7746961040835825E-2</v>
      </c>
      <c r="O37" s="96">
        <f>Amnt_Deposited!B32</f>
        <v>2018</v>
      </c>
      <c r="P37" s="99">
        <f>Amnt_Deposited!C32</f>
        <v>0.69077721297240002</v>
      </c>
      <c r="Q37" s="284">
        <f>MCF!R36</f>
        <v>1</v>
      </c>
      <c r="R37" s="67">
        <f t="shared" si="3"/>
        <v>5.180829097293E-2</v>
      </c>
      <c r="S37" s="67">
        <f t="shared" si="7"/>
        <v>5.180829097293E-2</v>
      </c>
      <c r="T37" s="67">
        <f t="shared" si="8"/>
        <v>0</v>
      </c>
      <c r="U37" s="67">
        <f t="shared" si="9"/>
        <v>0.14923595984149543</v>
      </c>
      <c r="V37" s="67">
        <f t="shared" si="10"/>
        <v>4.7917333783175996E-2</v>
      </c>
      <c r="W37" s="100">
        <f t="shared" si="11"/>
        <v>3.1944889188783993E-2</v>
      </c>
    </row>
    <row r="38" spans="2:23">
      <c r="B38" s="96">
        <f>Amnt_Deposited!B33</f>
        <v>2019</v>
      </c>
      <c r="C38" s="99">
        <f>Amnt_Deposited!C33</f>
        <v>0.69481545701144998</v>
      </c>
      <c r="D38" s="418">
        <f>Dry_Matter_Content!C25</f>
        <v>0.59</v>
      </c>
      <c r="E38" s="284">
        <f>MCF!R37</f>
        <v>1</v>
      </c>
      <c r="F38" s="67">
        <f t="shared" si="4"/>
        <v>7.7888812730983539E-2</v>
      </c>
      <c r="G38" s="67">
        <f t="shared" si="0"/>
        <v>7.7888812730983539E-2</v>
      </c>
      <c r="H38" s="67">
        <f t="shared" si="5"/>
        <v>0</v>
      </c>
      <c r="I38" s="67">
        <f t="shared" si="1"/>
        <v>0.22740907137515698</v>
      </c>
      <c r="J38" s="67">
        <f t="shared" si="2"/>
        <v>7.3537755998915127E-2</v>
      </c>
      <c r="K38" s="100">
        <f t="shared" si="6"/>
        <v>4.9025170665943418E-2</v>
      </c>
      <c r="O38" s="96">
        <f>Amnt_Deposited!B33</f>
        <v>2019</v>
      </c>
      <c r="P38" s="99">
        <f>Amnt_Deposited!C33</f>
        <v>0.69481545701144998</v>
      </c>
      <c r="Q38" s="284">
        <f>MCF!R37</f>
        <v>1</v>
      </c>
      <c r="R38" s="67">
        <f t="shared" si="3"/>
        <v>5.211115927585875E-2</v>
      </c>
      <c r="S38" s="67">
        <f t="shared" si="7"/>
        <v>5.211115927585875E-2</v>
      </c>
      <c r="T38" s="67">
        <f t="shared" si="8"/>
        <v>0</v>
      </c>
      <c r="U38" s="67">
        <f t="shared" si="9"/>
        <v>0.15214701474698278</v>
      </c>
      <c r="V38" s="67">
        <f t="shared" si="10"/>
        <v>4.9200104370371395E-2</v>
      </c>
      <c r="W38" s="100">
        <f t="shared" si="11"/>
        <v>3.2800069580247594E-2</v>
      </c>
    </row>
    <row r="39" spans="2:23">
      <c r="B39" s="96">
        <f>Amnt_Deposited!B34</f>
        <v>2020</v>
      </c>
      <c r="C39" s="99">
        <f>Amnt_Deposited!C34</f>
        <v>0.69885370105050004</v>
      </c>
      <c r="D39" s="418">
        <f>Dry_Matter_Content!C26</f>
        <v>0.59</v>
      </c>
      <c r="E39" s="284">
        <f>MCF!R38</f>
        <v>1</v>
      </c>
      <c r="F39" s="67">
        <f t="shared" si="4"/>
        <v>7.8341499887761054E-2</v>
      </c>
      <c r="G39" s="67">
        <f t="shared" si="0"/>
        <v>7.8341499887761054E-2</v>
      </c>
      <c r="H39" s="67">
        <f t="shared" si="5"/>
        <v>0</v>
      </c>
      <c r="I39" s="67">
        <f t="shared" si="1"/>
        <v>0.23077835908087829</v>
      </c>
      <c r="J39" s="67">
        <f t="shared" si="2"/>
        <v>7.4972212182039769E-2</v>
      </c>
      <c r="K39" s="100">
        <f t="shared" si="6"/>
        <v>4.998147478802651E-2</v>
      </c>
      <c r="O39" s="96">
        <f>Amnt_Deposited!B34</f>
        <v>2020</v>
      </c>
      <c r="P39" s="99">
        <f>Amnt_Deposited!C34</f>
        <v>0.69885370105050004</v>
      </c>
      <c r="Q39" s="284">
        <f>MCF!R38</f>
        <v>1</v>
      </c>
      <c r="R39" s="67">
        <f t="shared" si="3"/>
        <v>5.2414027578787499E-2</v>
      </c>
      <c r="S39" s="67">
        <f t="shared" si="7"/>
        <v>5.2414027578787499E-2</v>
      </c>
      <c r="T39" s="67">
        <f t="shared" si="8"/>
        <v>0</v>
      </c>
      <c r="U39" s="67">
        <f t="shared" si="9"/>
        <v>0.15440122150817009</v>
      </c>
      <c r="V39" s="67">
        <f t="shared" si="10"/>
        <v>5.015982081760019E-2</v>
      </c>
      <c r="W39" s="100">
        <f t="shared" si="11"/>
        <v>3.3439880545066789E-2</v>
      </c>
    </row>
    <row r="40" spans="2:23">
      <c r="B40" s="96">
        <f>Amnt_Deposited!B35</f>
        <v>2021</v>
      </c>
      <c r="C40" s="99">
        <f>Amnt_Deposited!C35</f>
        <v>0.70289194508955</v>
      </c>
      <c r="D40" s="418">
        <f>Dry_Matter_Content!C27</f>
        <v>0.59</v>
      </c>
      <c r="E40" s="284">
        <f>MCF!R39</f>
        <v>1</v>
      </c>
      <c r="F40" s="67">
        <f t="shared" si="4"/>
        <v>7.8794187044538555E-2</v>
      </c>
      <c r="G40" s="67">
        <f t="shared" si="0"/>
        <v>7.8794187044538555E-2</v>
      </c>
      <c r="H40" s="67">
        <f t="shared" si="5"/>
        <v>0</v>
      </c>
      <c r="I40" s="67">
        <f t="shared" si="1"/>
        <v>0.23348954732766219</v>
      </c>
      <c r="J40" s="67">
        <f t="shared" si="2"/>
        <v>7.6082998797754653E-2</v>
      </c>
      <c r="K40" s="100">
        <f t="shared" si="6"/>
        <v>5.07219991985031E-2</v>
      </c>
      <c r="O40" s="96">
        <f>Amnt_Deposited!B35</f>
        <v>2021</v>
      </c>
      <c r="P40" s="99">
        <f>Amnt_Deposited!C35</f>
        <v>0.70289194508955</v>
      </c>
      <c r="Q40" s="284">
        <f>MCF!R39</f>
        <v>1</v>
      </c>
      <c r="R40" s="67">
        <f t="shared" si="3"/>
        <v>5.2716895881716248E-2</v>
      </c>
      <c r="S40" s="67">
        <f t="shared" si="7"/>
        <v>5.2716895881716248E-2</v>
      </c>
      <c r="T40" s="67">
        <f t="shared" si="8"/>
        <v>0</v>
      </c>
      <c r="U40" s="67">
        <f t="shared" si="9"/>
        <v>0.15621512979103178</v>
      </c>
      <c r="V40" s="67">
        <f t="shared" si="10"/>
        <v>5.0902987598854574E-2</v>
      </c>
      <c r="W40" s="100">
        <f t="shared" si="11"/>
        <v>3.3935325065903049E-2</v>
      </c>
    </row>
    <row r="41" spans="2:23">
      <c r="B41" s="96">
        <f>Amnt_Deposited!B36</f>
        <v>2022</v>
      </c>
      <c r="C41" s="99">
        <f>Amnt_Deposited!C36</f>
        <v>0.70693018912859995</v>
      </c>
      <c r="D41" s="418">
        <f>Dry_Matter_Content!C28</f>
        <v>0.59</v>
      </c>
      <c r="E41" s="284">
        <f>MCF!R40</f>
        <v>1</v>
      </c>
      <c r="F41" s="67">
        <f t="shared" si="4"/>
        <v>7.9246874201316056E-2</v>
      </c>
      <c r="G41" s="67">
        <f t="shared" si="0"/>
        <v>7.9246874201316056E-2</v>
      </c>
      <c r="H41" s="67">
        <f t="shared" si="5"/>
        <v>0</v>
      </c>
      <c r="I41" s="67">
        <f t="shared" si="1"/>
        <v>0.23575959831483517</v>
      </c>
      <c r="J41" s="67">
        <f t="shared" si="2"/>
        <v>7.6976823214143078E-2</v>
      </c>
      <c r="K41" s="100">
        <f t="shared" si="6"/>
        <v>5.1317882142762047E-2</v>
      </c>
      <c r="O41" s="96">
        <f>Amnt_Deposited!B36</f>
        <v>2022</v>
      </c>
      <c r="P41" s="99">
        <f>Amnt_Deposited!C36</f>
        <v>0.70693018912859995</v>
      </c>
      <c r="Q41" s="284">
        <f>MCF!R40</f>
        <v>1</v>
      </c>
      <c r="R41" s="67">
        <f t="shared" si="3"/>
        <v>5.3019764184644998E-2</v>
      </c>
      <c r="S41" s="67">
        <f t="shared" si="7"/>
        <v>5.3019764184644998E-2</v>
      </c>
      <c r="T41" s="67">
        <f t="shared" si="8"/>
        <v>0</v>
      </c>
      <c r="U41" s="67">
        <f t="shared" si="9"/>
        <v>0.15773389717763278</v>
      </c>
      <c r="V41" s="67">
        <f t="shared" si="10"/>
        <v>5.1500996798043985E-2</v>
      </c>
      <c r="W41" s="100">
        <f t="shared" si="11"/>
        <v>3.4333997865362655E-2</v>
      </c>
    </row>
    <row r="42" spans="2:23">
      <c r="B42" s="96">
        <f>Amnt_Deposited!B37</f>
        <v>2023</v>
      </c>
      <c r="C42" s="99">
        <f>Amnt_Deposited!C37</f>
        <v>0.71096843316765013</v>
      </c>
      <c r="D42" s="418">
        <f>Dry_Matter_Content!C29</f>
        <v>0.59</v>
      </c>
      <c r="E42" s="284">
        <f>MCF!R41</f>
        <v>1</v>
      </c>
      <c r="F42" s="67">
        <f t="shared" si="4"/>
        <v>7.9699561358093585E-2</v>
      </c>
      <c r="G42" s="67">
        <f t="shared" si="0"/>
        <v>7.9699561358093585E-2</v>
      </c>
      <c r="H42" s="67">
        <f t="shared" si="5"/>
        <v>0</v>
      </c>
      <c r="I42" s="67">
        <f t="shared" si="1"/>
        <v>0.23773394615383772</v>
      </c>
      <c r="J42" s="67">
        <f t="shared" si="2"/>
        <v>7.7725213519091021E-2</v>
      </c>
      <c r="K42" s="100">
        <f t="shared" si="6"/>
        <v>5.1816809012727345E-2</v>
      </c>
      <c r="O42" s="96">
        <f>Amnt_Deposited!B37</f>
        <v>2023</v>
      </c>
      <c r="P42" s="99">
        <f>Amnt_Deposited!C37</f>
        <v>0.71096843316765013</v>
      </c>
      <c r="Q42" s="284">
        <f>MCF!R41</f>
        <v>1</v>
      </c>
      <c r="R42" s="67">
        <f t="shared" si="3"/>
        <v>5.3322632487573761E-2</v>
      </c>
      <c r="S42" s="67">
        <f t="shared" si="7"/>
        <v>5.3322632487573761E-2</v>
      </c>
      <c r="T42" s="67">
        <f t="shared" si="8"/>
        <v>0</v>
      </c>
      <c r="U42" s="67">
        <f t="shared" si="9"/>
        <v>0.15905482570506538</v>
      </c>
      <c r="V42" s="67">
        <f t="shared" si="10"/>
        <v>5.2001703960141178E-2</v>
      </c>
      <c r="W42" s="100">
        <f t="shared" si="11"/>
        <v>3.4667802640094114E-2</v>
      </c>
    </row>
    <row r="43" spans="2:23">
      <c r="B43" s="96">
        <f>Amnt_Deposited!B38</f>
        <v>2024</v>
      </c>
      <c r="C43" s="99">
        <f>Amnt_Deposited!C38</f>
        <v>0.71500667720669997</v>
      </c>
      <c r="D43" s="418">
        <f>Dry_Matter_Content!C30</f>
        <v>0.59</v>
      </c>
      <c r="E43" s="284">
        <f>MCF!R42</f>
        <v>1</v>
      </c>
      <c r="F43" s="67">
        <f t="shared" si="4"/>
        <v>8.0152248514871058E-2</v>
      </c>
      <c r="G43" s="67">
        <f t="shared" si="0"/>
        <v>8.0152248514871058E-2</v>
      </c>
      <c r="H43" s="67">
        <f t="shared" si="5"/>
        <v>0</v>
      </c>
      <c r="I43" s="67">
        <f t="shared" si="1"/>
        <v>0.23951007824494575</v>
      </c>
      <c r="J43" s="67">
        <f t="shared" si="2"/>
        <v>7.837611642376302E-2</v>
      </c>
      <c r="K43" s="100">
        <f t="shared" si="6"/>
        <v>5.2250744282508678E-2</v>
      </c>
      <c r="O43" s="96">
        <f>Amnt_Deposited!B38</f>
        <v>2024</v>
      </c>
      <c r="P43" s="99">
        <f>Amnt_Deposited!C38</f>
        <v>0.71500667720669997</v>
      </c>
      <c r="Q43" s="284">
        <f>MCF!R42</f>
        <v>1</v>
      </c>
      <c r="R43" s="67">
        <f t="shared" si="3"/>
        <v>5.3625500790502496E-2</v>
      </c>
      <c r="S43" s="67">
        <f t="shared" si="7"/>
        <v>5.3625500790502496E-2</v>
      </c>
      <c r="T43" s="67">
        <f t="shared" si="8"/>
        <v>0</v>
      </c>
      <c r="U43" s="67">
        <f t="shared" si="9"/>
        <v>0.16024313887931252</v>
      </c>
      <c r="V43" s="67">
        <f t="shared" si="10"/>
        <v>5.2437187616255362E-2</v>
      </c>
      <c r="W43" s="100">
        <f t="shared" si="11"/>
        <v>3.4958125077503573E-2</v>
      </c>
    </row>
    <row r="44" spans="2:23">
      <c r="B44" s="96">
        <f>Amnt_Deposited!B39</f>
        <v>2025</v>
      </c>
      <c r="C44" s="99">
        <f>Amnt_Deposited!C39</f>
        <v>0.71904492124574992</v>
      </c>
      <c r="D44" s="418">
        <f>Dry_Matter_Content!C31</f>
        <v>0.59</v>
      </c>
      <c r="E44" s="284">
        <f>MCF!R43</f>
        <v>1</v>
      </c>
      <c r="F44" s="67">
        <f t="shared" si="4"/>
        <v>8.0604935671648559E-2</v>
      </c>
      <c r="G44" s="67">
        <f t="shared" si="0"/>
        <v>8.0604935671648559E-2</v>
      </c>
      <c r="H44" s="67">
        <f t="shared" si="5"/>
        <v>0</v>
      </c>
      <c r="I44" s="67">
        <f t="shared" si="1"/>
        <v>0.24115334234680016</v>
      </c>
      <c r="J44" s="67">
        <f t="shared" si="2"/>
        <v>7.896167156979414E-2</v>
      </c>
      <c r="K44" s="100">
        <f t="shared" si="6"/>
        <v>5.2641114379862755E-2</v>
      </c>
      <c r="O44" s="96">
        <f>Amnt_Deposited!B39</f>
        <v>2025</v>
      </c>
      <c r="P44" s="99">
        <f>Amnt_Deposited!C39</f>
        <v>0.71904492124574992</v>
      </c>
      <c r="Q44" s="284">
        <f>MCF!R43</f>
        <v>1</v>
      </c>
      <c r="R44" s="67">
        <f t="shared" si="3"/>
        <v>5.3928369093431246E-2</v>
      </c>
      <c r="S44" s="67">
        <f t="shared" si="7"/>
        <v>5.3928369093431246E-2</v>
      </c>
      <c r="T44" s="67">
        <f t="shared" si="8"/>
        <v>0</v>
      </c>
      <c r="U44" s="67">
        <f t="shared" si="9"/>
        <v>0.16134255732390737</v>
      </c>
      <c r="V44" s="67">
        <f t="shared" si="10"/>
        <v>5.2828950648836408E-2</v>
      </c>
      <c r="W44" s="100">
        <f t="shared" si="11"/>
        <v>3.5219300432557603E-2</v>
      </c>
    </row>
    <row r="45" spans="2:23">
      <c r="B45" s="96">
        <f>Amnt_Deposited!B40</f>
        <v>2026</v>
      </c>
      <c r="C45" s="99">
        <f>Amnt_Deposited!C40</f>
        <v>0.72308316528479999</v>
      </c>
      <c r="D45" s="418">
        <f>Dry_Matter_Content!C32</f>
        <v>0.59</v>
      </c>
      <c r="E45" s="284">
        <f>MCF!R44</f>
        <v>1</v>
      </c>
      <c r="F45" s="67">
        <f t="shared" si="4"/>
        <v>8.1057622828426074E-2</v>
      </c>
      <c r="G45" s="67">
        <f t="shared" si="0"/>
        <v>8.1057622828426074E-2</v>
      </c>
      <c r="H45" s="67">
        <f t="shared" si="5"/>
        <v>0</v>
      </c>
      <c r="I45" s="67">
        <f t="shared" si="1"/>
        <v>0.24270754237198144</v>
      </c>
      <c r="J45" s="67">
        <f t="shared" si="2"/>
        <v>7.9503422803244794E-2</v>
      </c>
      <c r="K45" s="100">
        <f t="shared" si="6"/>
        <v>5.3002281868829861E-2</v>
      </c>
      <c r="O45" s="96">
        <f>Amnt_Deposited!B40</f>
        <v>2026</v>
      </c>
      <c r="P45" s="99">
        <f>Amnt_Deposited!C40</f>
        <v>0.72308316528479999</v>
      </c>
      <c r="Q45" s="284">
        <f>MCF!R44</f>
        <v>1</v>
      </c>
      <c r="R45" s="67">
        <f t="shared" si="3"/>
        <v>5.4231237396359995E-2</v>
      </c>
      <c r="S45" s="67">
        <f t="shared" si="7"/>
        <v>5.4231237396359995E-2</v>
      </c>
      <c r="T45" s="67">
        <f t="shared" si="8"/>
        <v>0</v>
      </c>
      <c r="U45" s="67">
        <f t="shared" si="9"/>
        <v>0.16238238784922937</v>
      </c>
      <c r="V45" s="67">
        <f t="shared" si="10"/>
        <v>5.3191406871038002E-2</v>
      </c>
      <c r="W45" s="100">
        <f t="shared" si="11"/>
        <v>3.5460937914025333E-2</v>
      </c>
    </row>
    <row r="46" spans="2:23">
      <c r="B46" s="96">
        <f>Amnt_Deposited!B41</f>
        <v>2027</v>
      </c>
      <c r="C46" s="99">
        <f>Amnt_Deposited!C41</f>
        <v>0.72712140932385005</v>
      </c>
      <c r="D46" s="418">
        <f>Dry_Matter_Content!C33</f>
        <v>0.59</v>
      </c>
      <c r="E46" s="284">
        <f>MCF!R45</f>
        <v>1</v>
      </c>
      <c r="F46" s="67">
        <f t="shared" si="4"/>
        <v>8.1510309985203588E-2</v>
      </c>
      <c r="G46" s="67">
        <f t="shared" si="0"/>
        <v>8.1510309985203588E-2</v>
      </c>
      <c r="H46" s="67">
        <f t="shared" si="5"/>
        <v>0</v>
      </c>
      <c r="I46" s="67">
        <f t="shared" si="1"/>
        <v>0.24420204096118708</v>
      </c>
      <c r="J46" s="67">
        <f t="shared" si="2"/>
        <v>8.0015811395997963E-2</v>
      </c>
      <c r="K46" s="100">
        <f t="shared" si="6"/>
        <v>5.3343874263998642E-2</v>
      </c>
      <c r="O46" s="96">
        <f>Amnt_Deposited!B41</f>
        <v>2027</v>
      </c>
      <c r="P46" s="99">
        <f>Amnt_Deposited!C41</f>
        <v>0.72712140932385005</v>
      </c>
      <c r="Q46" s="284">
        <f>MCF!R45</f>
        <v>1</v>
      </c>
      <c r="R46" s="67">
        <f t="shared" si="3"/>
        <v>5.4534105699288751E-2</v>
      </c>
      <c r="S46" s="67">
        <f t="shared" si="7"/>
        <v>5.4534105699288751E-2</v>
      </c>
      <c r="T46" s="67">
        <f t="shared" si="8"/>
        <v>0</v>
      </c>
      <c r="U46" s="67">
        <f t="shared" si="9"/>
        <v>0.16338227539776123</v>
      </c>
      <c r="V46" s="67">
        <f t="shared" si="10"/>
        <v>5.3534218150756901E-2</v>
      </c>
      <c r="W46" s="100">
        <f t="shared" si="11"/>
        <v>3.5689478767171268E-2</v>
      </c>
    </row>
    <row r="47" spans="2:23">
      <c r="B47" s="96">
        <f>Amnt_Deposited!B42</f>
        <v>2028</v>
      </c>
      <c r="C47" s="99">
        <f>Amnt_Deposited!C42</f>
        <v>0.73115965336290001</v>
      </c>
      <c r="D47" s="418">
        <f>Dry_Matter_Content!C34</f>
        <v>0.59</v>
      </c>
      <c r="E47" s="284">
        <f>MCF!R46</f>
        <v>1</v>
      </c>
      <c r="F47" s="67">
        <f t="shared" si="4"/>
        <v>8.1962997141981089E-2</v>
      </c>
      <c r="G47" s="67">
        <f t="shared" si="0"/>
        <v>8.1962997141981089E-2</v>
      </c>
      <c r="H47" s="67">
        <f t="shared" si="5"/>
        <v>0</v>
      </c>
      <c r="I47" s="67">
        <f t="shared" si="1"/>
        <v>0.24565652048108111</v>
      </c>
      <c r="J47" s="67">
        <f t="shared" si="2"/>
        <v>8.0508517622087078E-2</v>
      </c>
      <c r="K47" s="100">
        <f t="shared" si="6"/>
        <v>5.3672345081391383E-2</v>
      </c>
      <c r="O47" s="96">
        <f>Amnt_Deposited!B42</f>
        <v>2028</v>
      </c>
      <c r="P47" s="99">
        <f>Amnt_Deposited!C42</f>
        <v>0.73115965336290001</v>
      </c>
      <c r="Q47" s="284">
        <f>MCF!R46</f>
        <v>1</v>
      </c>
      <c r="R47" s="67">
        <f t="shared" si="3"/>
        <v>5.4836974002217501E-2</v>
      </c>
      <c r="S47" s="67">
        <f t="shared" si="7"/>
        <v>5.4836974002217501E-2</v>
      </c>
      <c r="T47" s="67">
        <f t="shared" si="8"/>
        <v>0</v>
      </c>
      <c r="U47" s="67">
        <f t="shared" si="9"/>
        <v>0.16435538836825231</v>
      </c>
      <c r="V47" s="67">
        <f t="shared" si="10"/>
        <v>5.3863861031726419E-2</v>
      </c>
      <c r="W47" s="100">
        <f t="shared" si="11"/>
        <v>3.590924068781761E-2</v>
      </c>
    </row>
    <row r="48" spans="2:23">
      <c r="B48" s="96">
        <f>Amnt_Deposited!B43</f>
        <v>2029</v>
      </c>
      <c r="C48" s="99">
        <f>Amnt_Deposited!C43</f>
        <v>0.73519789740195007</v>
      </c>
      <c r="D48" s="418">
        <f>Dry_Matter_Content!C35</f>
        <v>0.59</v>
      </c>
      <c r="E48" s="284">
        <f>MCF!R47</f>
        <v>1</v>
      </c>
      <c r="F48" s="67">
        <f t="shared" si="4"/>
        <v>8.2415684298758604E-2</v>
      </c>
      <c r="G48" s="67">
        <f t="shared" si="0"/>
        <v>8.2415684298758604E-2</v>
      </c>
      <c r="H48" s="67">
        <f t="shared" si="5"/>
        <v>0</v>
      </c>
      <c r="I48" s="67">
        <f t="shared" si="1"/>
        <v>0.24708417441659186</v>
      </c>
      <c r="J48" s="67">
        <f t="shared" si="2"/>
        <v>8.0988030363247851E-2</v>
      </c>
      <c r="K48" s="100">
        <f t="shared" si="6"/>
        <v>5.3992020242165234E-2</v>
      </c>
      <c r="O48" s="96">
        <f>Amnt_Deposited!B43</f>
        <v>2029</v>
      </c>
      <c r="P48" s="99">
        <f>Amnt_Deposited!C43</f>
        <v>0.73519789740195007</v>
      </c>
      <c r="Q48" s="284">
        <f>MCF!R47</f>
        <v>1</v>
      </c>
      <c r="R48" s="67">
        <f t="shared" si="3"/>
        <v>5.5139842305146257E-2</v>
      </c>
      <c r="S48" s="67">
        <f t="shared" si="7"/>
        <v>5.5139842305146257E-2</v>
      </c>
      <c r="T48" s="67">
        <f t="shared" si="8"/>
        <v>0</v>
      </c>
      <c r="U48" s="67">
        <f t="shared" si="9"/>
        <v>0.16531055380235851</v>
      </c>
      <c r="V48" s="67">
        <f t="shared" si="10"/>
        <v>5.418467687104004E-2</v>
      </c>
      <c r="W48" s="100">
        <f t="shared" si="11"/>
        <v>3.6123117914026691E-2</v>
      </c>
    </row>
    <row r="49" spans="2:23">
      <c r="B49" s="96">
        <f>Amnt_Deposited!B44</f>
        <v>2030</v>
      </c>
      <c r="C49" s="99">
        <f>Amnt_Deposited!C44</f>
        <v>0.73923614144100003</v>
      </c>
      <c r="D49" s="418">
        <f>Dry_Matter_Content!C36</f>
        <v>0.59</v>
      </c>
      <c r="E49" s="284">
        <f>MCF!R48</f>
        <v>1</v>
      </c>
      <c r="F49" s="67">
        <f t="shared" si="4"/>
        <v>8.2868371455536091E-2</v>
      </c>
      <c r="G49" s="67">
        <f t="shared" si="0"/>
        <v>8.2868371455536091E-2</v>
      </c>
      <c r="H49" s="67">
        <f t="shared" si="5"/>
        <v>0</v>
      </c>
      <c r="I49" s="67">
        <f t="shared" si="1"/>
        <v>0.2484938466251439</v>
      </c>
      <c r="J49" s="67">
        <f t="shared" si="2"/>
        <v>8.1458699246984068E-2</v>
      </c>
      <c r="K49" s="100">
        <f t="shared" si="6"/>
        <v>5.4305799497989374E-2</v>
      </c>
      <c r="O49" s="96">
        <f>Amnt_Deposited!B44</f>
        <v>2030</v>
      </c>
      <c r="P49" s="99">
        <f>Amnt_Deposited!C44</f>
        <v>0.73923614144100003</v>
      </c>
      <c r="Q49" s="284">
        <f>MCF!R48</f>
        <v>1</v>
      </c>
      <c r="R49" s="67">
        <f t="shared" si="3"/>
        <v>5.5442710608074999E-2</v>
      </c>
      <c r="S49" s="67">
        <f t="shared" si="7"/>
        <v>5.5442710608074999E-2</v>
      </c>
      <c r="T49" s="67">
        <f t="shared" si="8"/>
        <v>0</v>
      </c>
      <c r="U49" s="67">
        <f t="shared" si="9"/>
        <v>0.16625368864304899</v>
      </c>
      <c r="V49" s="67">
        <f t="shared" si="10"/>
        <v>5.4499575767384525E-2</v>
      </c>
      <c r="W49" s="100">
        <f t="shared" si="11"/>
        <v>3.6333050511589679E-2</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0.16657040670933956</v>
      </c>
      <c r="J50" s="67">
        <f t="shared" si="2"/>
        <v>8.1923439915804336E-2</v>
      </c>
      <c r="K50" s="100">
        <f t="shared" si="6"/>
        <v>5.4615626610536219E-2</v>
      </c>
      <c r="O50" s="96">
        <f>Amnt_Deposited!B45</f>
        <v>2031</v>
      </c>
      <c r="P50" s="99">
        <f>Amnt_Deposited!C45</f>
        <v>0</v>
      </c>
      <c r="Q50" s="284">
        <f>MCF!R49</f>
        <v>1</v>
      </c>
      <c r="R50" s="67">
        <f t="shared" si="3"/>
        <v>0</v>
      </c>
      <c r="S50" s="67">
        <f t="shared" si="7"/>
        <v>0</v>
      </c>
      <c r="T50" s="67">
        <f t="shared" si="8"/>
        <v>0</v>
      </c>
      <c r="U50" s="67">
        <f t="shared" si="9"/>
        <v>0.11144318022480344</v>
      </c>
      <c r="V50" s="67">
        <f t="shared" si="10"/>
        <v>5.4810508418245543E-2</v>
      </c>
      <c r="W50" s="100">
        <f t="shared" si="11"/>
        <v>3.6540338945497026E-2</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0.11165548269357967</v>
      </c>
      <c r="J51" s="67">
        <f t="shared" ref="J51:J82" si="16">I50*(1-$K$10)+H51</f>
        <v>5.4914924015759904E-2</v>
      </c>
      <c r="K51" s="100">
        <f t="shared" si="6"/>
        <v>3.6609949343839931E-2</v>
      </c>
      <c r="O51" s="96">
        <f>Amnt_Deposited!B46</f>
        <v>2032</v>
      </c>
      <c r="P51" s="99">
        <f>Amnt_Deposited!C46</f>
        <v>0</v>
      </c>
      <c r="Q51" s="284">
        <f>MCF!R50</f>
        <v>1</v>
      </c>
      <c r="R51" s="67">
        <f t="shared" ref="R51:R82" si="17">P51*$W$6*DOCF*Q51</f>
        <v>0</v>
      </c>
      <c r="S51" s="67">
        <f t="shared" si="7"/>
        <v>0</v>
      </c>
      <c r="T51" s="67">
        <f t="shared" si="8"/>
        <v>0</v>
      </c>
      <c r="U51" s="67">
        <f t="shared" si="9"/>
        <v>7.4702597698648288E-2</v>
      </c>
      <c r="V51" s="67">
        <f t="shared" si="10"/>
        <v>3.6740582526155148E-2</v>
      </c>
      <c r="W51" s="100">
        <f t="shared" si="11"/>
        <v>2.449372168410343E-2</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7.4844908299291857E-2</v>
      </c>
      <c r="J52" s="67">
        <f t="shared" si="16"/>
        <v>3.6810574394287816E-2</v>
      </c>
      <c r="K52" s="100">
        <f t="shared" si="6"/>
        <v>2.454038292952521E-2</v>
      </c>
      <c r="O52" s="96">
        <f>Amnt_Deposited!B47</f>
        <v>2033</v>
      </c>
      <c r="P52" s="99">
        <f>Amnt_Deposited!C47</f>
        <v>0</v>
      </c>
      <c r="Q52" s="284">
        <f>MCF!R51</f>
        <v>1</v>
      </c>
      <c r="R52" s="67">
        <f t="shared" si="17"/>
        <v>0</v>
      </c>
      <c r="S52" s="67">
        <f t="shared" si="7"/>
        <v>0</v>
      </c>
      <c r="T52" s="67">
        <f t="shared" si="8"/>
        <v>0</v>
      </c>
      <c r="U52" s="67">
        <f t="shared" si="9"/>
        <v>5.0074648728339763E-2</v>
      </c>
      <c r="V52" s="67">
        <f t="shared" si="10"/>
        <v>2.4627948970308521E-2</v>
      </c>
      <c r="W52" s="100">
        <f t="shared" si="11"/>
        <v>1.6418632646872346E-2</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5.0170042376714519E-2</v>
      </c>
      <c r="J53" s="67">
        <f t="shared" si="16"/>
        <v>2.4674865922577335E-2</v>
      </c>
      <c r="K53" s="100">
        <f t="shared" si="6"/>
        <v>1.6449910615051556E-2</v>
      </c>
      <c r="O53" s="96">
        <f>Amnt_Deposited!B48</f>
        <v>2034</v>
      </c>
      <c r="P53" s="99">
        <f>Amnt_Deposited!C48</f>
        <v>0</v>
      </c>
      <c r="Q53" s="284">
        <f>MCF!R52</f>
        <v>1</v>
      </c>
      <c r="R53" s="67">
        <f t="shared" si="17"/>
        <v>0</v>
      </c>
      <c r="S53" s="67">
        <f t="shared" si="7"/>
        <v>0</v>
      </c>
      <c r="T53" s="67">
        <f t="shared" si="8"/>
        <v>0</v>
      </c>
      <c r="U53" s="67">
        <f t="shared" si="9"/>
        <v>3.3566040840799179E-2</v>
      </c>
      <c r="V53" s="67">
        <f t="shared" si="10"/>
        <v>1.6508607887540584E-2</v>
      </c>
      <c r="W53" s="100">
        <f t="shared" si="11"/>
        <v>1.1005738591693723E-2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3.362998511556925E-2</v>
      </c>
      <c r="J54" s="67">
        <f t="shared" si="16"/>
        <v>1.6540057261145266E-2</v>
      </c>
      <c r="K54" s="100">
        <f t="shared" si="6"/>
        <v>1.1026704840763509E-2</v>
      </c>
      <c r="O54" s="96">
        <f>Amnt_Deposited!B49</f>
        <v>2035</v>
      </c>
      <c r="P54" s="99">
        <f>Amnt_Deposited!C49</f>
        <v>0</v>
      </c>
      <c r="Q54" s="284">
        <f>MCF!R53</f>
        <v>1</v>
      </c>
      <c r="R54" s="67">
        <f t="shared" si="17"/>
        <v>0</v>
      </c>
      <c r="S54" s="67">
        <f t="shared" si="7"/>
        <v>0</v>
      </c>
      <c r="T54" s="67">
        <f t="shared" si="8"/>
        <v>0</v>
      </c>
      <c r="U54" s="67">
        <f t="shared" si="9"/>
        <v>2.2499990041638655E-2</v>
      </c>
      <c r="V54" s="67">
        <f t="shared" si="10"/>
        <v>1.1066050799160523E-2</v>
      </c>
      <c r="W54" s="100">
        <f t="shared" si="11"/>
        <v>7.3773671994403489E-3</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2.2542853170846245E-2</v>
      </c>
      <c r="J55" s="67">
        <f t="shared" si="16"/>
        <v>1.1087131944723005E-2</v>
      </c>
      <c r="K55" s="100">
        <f t="shared" si="6"/>
        <v>7.3914212964820026E-3</v>
      </c>
      <c r="O55" s="96">
        <f>Amnt_Deposited!B50</f>
        <v>2036</v>
      </c>
      <c r="P55" s="99">
        <f>Amnt_Deposited!C50</f>
        <v>0</v>
      </c>
      <c r="Q55" s="284">
        <f>MCF!R54</f>
        <v>1</v>
      </c>
      <c r="R55" s="67">
        <f t="shared" si="17"/>
        <v>0</v>
      </c>
      <c r="S55" s="67">
        <f t="shared" si="7"/>
        <v>0</v>
      </c>
      <c r="T55" s="67">
        <f t="shared" si="8"/>
        <v>0</v>
      </c>
      <c r="U55" s="67">
        <f t="shared" si="9"/>
        <v>1.5082194360512649E-2</v>
      </c>
      <c r="V55" s="67">
        <f t="shared" si="10"/>
        <v>7.417795681126005E-3</v>
      </c>
      <c r="W55" s="100">
        <f t="shared" si="11"/>
        <v>4.94519712075067E-3</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1.5110926375256312E-2</v>
      </c>
      <c r="J56" s="67">
        <f t="shared" si="16"/>
        <v>7.4319267955899318E-3</v>
      </c>
      <c r="K56" s="100">
        <f t="shared" si="6"/>
        <v>4.9546178637266212E-3</v>
      </c>
      <c r="O56" s="96">
        <f>Amnt_Deposited!B51</f>
        <v>2037</v>
      </c>
      <c r="P56" s="99">
        <f>Amnt_Deposited!C51</f>
        <v>0</v>
      </c>
      <c r="Q56" s="284">
        <f>MCF!R55</f>
        <v>1</v>
      </c>
      <c r="R56" s="67">
        <f t="shared" si="17"/>
        <v>0</v>
      </c>
      <c r="S56" s="67">
        <f t="shared" si="7"/>
        <v>0</v>
      </c>
      <c r="T56" s="67">
        <f t="shared" si="8"/>
        <v>0</v>
      </c>
      <c r="U56" s="67">
        <f t="shared" si="9"/>
        <v>1.0109897218057299E-2</v>
      </c>
      <c r="V56" s="67">
        <f t="shared" si="10"/>
        <v>4.9722971424553501E-3</v>
      </c>
      <c r="W56" s="100">
        <f t="shared" si="11"/>
        <v>3.3148647616369001E-3</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1.0129156863502967E-2</v>
      </c>
      <c r="J57" s="67">
        <f t="shared" si="16"/>
        <v>4.9817695117533442E-3</v>
      </c>
      <c r="K57" s="100">
        <f t="shared" si="6"/>
        <v>3.3211796745022293E-3</v>
      </c>
      <c r="O57" s="96">
        <f>Amnt_Deposited!B52</f>
        <v>2038</v>
      </c>
      <c r="P57" s="99">
        <f>Amnt_Deposited!C52</f>
        <v>0</v>
      </c>
      <c r="Q57" s="284">
        <f>MCF!R56</f>
        <v>1</v>
      </c>
      <c r="R57" s="67">
        <f t="shared" si="17"/>
        <v>0</v>
      </c>
      <c r="S57" s="67">
        <f t="shared" si="7"/>
        <v>0</v>
      </c>
      <c r="T57" s="67">
        <f t="shared" si="8"/>
        <v>0</v>
      </c>
      <c r="U57" s="67">
        <f t="shared" si="9"/>
        <v>6.7768667686237509E-3</v>
      </c>
      <c r="V57" s="67">
        <f t="shared" si="10"/>
        <v>3.3330304494335484E-3</v>
      </c>
      <c r="W57" s="100">
        <f t="shared" si="11"/>
        <v>2.2220202996223654E-3</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6.7897768950455212E-3</v>
      </c>
      <c r="J58" s="67">
        <f t="shared" si="16"/>
        <v>3.3393799684574461E-3</v>
      </c>
      <c r="K58" s="100">
        <f t="shared" si="6"/>
        <v>2.2262533123049641E-3</v>
      </c>
      <c r="O58" s="96">
        <f>Amnt_Deposited!B53</f>
        <v>2039</v>
      </c>
      <c r="P58" s="99">
        <f>Amnt_Deposited!C53</f>
        <v>0</v>
      </c>
      <c r="Q58" s="284">
        <f>MCF!R57</f>
        <v>1</v>
      </c>
      <c r="R58" s="67">
        <f t="shared" si="17"/>
        <v>0</v>
      </c>
      <c r="S58" s="67">
        <f t="shared" si="7"/>
        <v>0</v>
      </c>
      <c r="T58" s="67">
        <f t="shared" si="8"/>
        <v>0</v>
      </c>
      <c r="U58" s="67">
        <f t="shared" si="9"/>
        <v>4.5426696443212674E-3</v>
      </c>
      <c r="V58" s="67">
        <f t="shared" si="10"/>
        <v>2.2341971243024839E-3</v>
      </c>
      <c r="W58" s="100">
        <f t="shared" si="11"/>
        <v>1.4894647495349892E-3</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4.5513235608586342E-3</v>
      </c>
      <c r="J59" s="67">
        <f t="shared" si="16"/>
        <v>2.238453334186887E-3</v>
      </c>
      <c r="K59" s="100">
        <f t="shared" si="6"/>
        <v>1.4923022227912579E-3</v>
      </c>
      <c r="O59" s="96">
        <f>Amnt_Deposited!B54</f>
        <v>2040</v>
      </c>
      <c r="P59" s="99">
        <f>Amnt_Deposited!C54</f>
        <v>0</v>
      </c>
      <c r="Q59" s="284">
        <f>MCF!R58</f>
        <v>1</v>
      </c>
      <c r="R59" s="67">
        <f t="shared" si="17"/>
        <v>0</v>
      </c>
      <c r="S59" s="67">
        <f t="shared" si="7"/>
        <v>0</v>
      </c>
      <c r="T59" s="67">
        <f t="shared" si="8"/>
        <v>0</v>
      </c>
      <c r="U59" s="67">
        <f t="shared" si="9"/>
        <v>3.0450425251061335E-3</v>
      </c>
      <c r="V59" s="67">
        <f t="shared" si="10"/>
        <v>1.4976271192151341E-3</v>
      </c>
      <c r="W59" s="100">
        <f t="shared" si="11"/>
        <v>9.9841807947675595E-4</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3.0508434188378495E-3</v>
      </c>
      <c r="J60" s="67">
        <f t="shared" si="16"/>
        <v>1.5004801420207847E-3</v>
      </c>
      <c r="K60" s="100">
        <f t="shared" si="6"/>
        <v>1.000320094680523E-3</v>
      </c>
      <c r="O60" s="96">
        <f>Amnt_Deposited!B55</f>
        <v>2041</v>
      </c>
      <c r="P60" s="99">
        <f>Amnt_Deposited!C55</f>
        <v>0</v>
      </c>
      <c r="Q60" s="284">
        <f>MCF!R59</f>
        <v>1</v>
      </c>
      <c r="R60" s="67">
        <f t="shared" si="17"/>
        <v>0</v>
      </c>
      <c r="S60" s="67">
        <f t="shared" si="7"/>
        <v>0</v>
      </c>
      <c r="T60" s="67">
        <f t="shared" si="8"/>
        <v>0</v>
      </c>
      <c r="U60" s="67">
        <f t="shared" si="9"/>
        <v>2.0411530456096228E-3</v>
      </c>
      <c r="V60" s="67">
        <f t="shared" si="10"/>
        <v>1.0038894794965106E-3</v>
      </c>
      <c r="W60" s="100">
        <f t="shared" si="11"/>
        <v>6.6925965299767369E-4</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2.0450415009629144E-3</v>
      </c>
      <c r="J61" s="67">
        <f t="shared" si="16"/>
        <v>1.0058019178749349E-3</v>
      </c>
      <c r="K61" s="100">
        <f t="shared" si="6"/>
        <v>6.7053461191662325E-4</v>
      </c>
      <c r="O61" s="96">
        <f>Amnt_Deposited!B56</f>
        <v>2042</v>
      </c>
      <c r="P61" s="99">
        <f>Amnt_Deposited!C56</f>
        <v>0</v>
      </c>
      <c r="Q61" s="284">
        <f>MCF!R60</f>
        <v>1</v>
      </c>
      <c r="R61" s="67">
        <f t="shared" si="17"/>
        <v>0</v>
      </c>
      <c r="S61" s="67">
        <f t="shared" si="7"/>
        <v>0</v>
      </c>
      <c r="T61" s="67">
        <f t="shared" si="8"/>
        <v>0</v>
      </c>
      <c r="U61" s="67">
        <f t="shared" si="9"/>
        <v>1.3682258034988278E-3</v>
      </c>
      <c r="V61" s="67">
        <f t="shared" si="10"/>
        <v>6.7292724211079498E-4</v>
      </c>
      <c r="W61" s="100">
        <f t="shared" si="11"/>
        <v>4.4861816140719666E-4</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1.3708323130702537E-3</v>
      </c>
      <c r="J62" s="67">
        <f t="shared" si="16"/>
        <v>6.7420918789266068E-4</v>
      </c>
      <c r="K62" s="100">
        <f t="shared" si="6"/>
        <v>4.4947279192844044E-4</v>
      </c>
      <c r="O62" s="96">
        <f>Amnt_Deposited!B57</f>
        <v>2043</v>
      </c>
      <c r="P62" s="99">
        <f>Amnt_Deposited!C57</f>
        <v>0</v>
      </c>
      <c r="Q62" s="284">
        <f>MCF!R61</f>
        <v>1</v>
      </c>
      <c r="R62" s="67">
        <f t="shared" si="17"/>
        <v>0</v>
      </c>
      <c r="S62" s="67">
        <f t="shared" si="7"/>
        <v>0</v>
      </c>
      <c r="T62" s="67">
        <f t="shared" si="8"/>
        <v>0</v>
      </c>
      <c r="U62" s="67">
        <f t="shared" si="9"/>
        <v>9.1714918358848385E-4</v>
      </c>
      <c r="V62" s="67">
        <f t="shared" si="10"/>
        <v>4.5107661991034394E-4</v>
      </c>
      <c r="W62" s="100">
        <f t="shared" si="11"/>
        <v>3.0071774660689592E-4</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9.1889637920439444E-4</v>
      </c>
      <c r="J63" s="67">
        <f t="shared" si="16"/>
        <v>4.5193593386585931E-4</v>
      </c>
      <c r="K63" s="100">
        <f t="shared" si="6"/>
        <v>3.012906225772395E-4</v>
      </c>
      <c r="O63" s="96">
        <f>Amnt_Deposited!B58</f>
        <v>2044</v>
      </c>
      <c r="P63" s="99">
        <f>Amnt_Deposited!C58</f>
        <v>0</v>
      </c>
      <c r="Q63" s="284">
        <f>MCF!R62</f>
        <v>1</v>
      </c>
      <c r="R63" s="67">
        <f t="shared" si="17"/>
        <v>0</v>
      </c>
      <c r="S63" s="67">
        <f t="shared" si="7"/>
        <v>0</v>
      </c>
      <c r="T63" s="67">
        <f t="shared" si="8"/>
        <v>0</v>
      </c>
      <c r="U63" s="67">
        <f t="shared" si="9"/>
        <v>6.1478348296458156E-4</v>
      </c>
      <c r="V63" s="67">
        <f t="shared" si="10"/>
        <v>3.0236570062390234E-4</v>
      </c>
      <c r="W63" s="100">
        <f t="shared" si="11"/>
        <v>2.0157713374926821E-4</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6.1595466321027201E-4</v>
      </c>
      <c r="J64" s="67">
        <f t="shared" si="16"/>
        <v>3.0294171599412248E-4</v>
      </c>
      <c r="K64" s="100">
        <f t="shared" si="6"/>
        <v>2.0196114399608165E-4</v>
      </c>
      <c r="O64" s="96">
        <f>Amnt_Deposited!B59</f>
        <v>2045</v>
      </c>
      <c r="P64" s="99">
        <f>Amnt_Deposited!C59</f>
        <v>0</v>
      </c>
      <c r="Q64" s="284">
        <f>MCF!R63</f>
        <v>1</v>
      </c>
      <c r="R64" s="67">
        <f t="shared" si="17"/>
        <v>0</v>
      </c>
      <c r="S64" s="67">
        <f t="shared" si="7"/>
        <v>0</v>
      </c>
      <c r="T64" s="67">
        <f t="shared" si="8"/>
        <v>0</v>
      </c>
      <c r="U64" s="67">
        <f t="shared" si="9"/>
        <v>4.1210169260276898E-4</v>
      </c>
      <c r="V64" s="67">
        <f t="shared" si="10"/>
        <v>2.0268179036181256E-4</v>
      </c>
      <c r="W64" s="100">
        <f t="shared" si="11"/>
        <v>1.3512119357454169E-4</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4.1288675819897626E-4</v>
      </c>
      <c r="J65" s="67">
        <f t="shared" si="16"/>
        <v>2.0306790501129575E-4</v>
      </c>
      <c r="K65" s="100">
        <f t="shared" si="6"/>
        <v>1.3537860334086383E-4</v>
      </c>
      <c r="O65" s="96">
        <f>Amnt_Deposited!B60</f>
        <v>2046</v>
      </c>
      <c r="P65" s="99">
        <f>Amnt_Deposited!C60</f>
        <v>0</v>
      </c>
      <c r="Q65" s="284">
        <f>MCF!R64</f>
        <v>1</v>
      </c>
      <c r="R65" s="67">
        <f t="shared" si="17"/>
        <v>0</v>
      </c>
      <c r="S65" s="67">
        <f t="shared" si="7"/>
        <v>0</v>
      </c>
      <c r="T65" s="67">
        <f t="shared" si="8"/>
        <v>0</v>
      </c>
      <c r="U65" s="67">
        <f t="shared" si="9"/>
        <v>2.7624002555685299E-4</v>
      </c>
      <c r="V65" s="67">
        <f t="shared" si="10"/>
        <v>1.3586166704591599E-4</v>
      </c>
      <c r="W65" s="100">
        <f t="shared" si="11"/>
        <v>9.0574444697277324E-5</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2.7676627076344363E-4</v>
      </c>
      <c r="J66" s="67">
        <f t="shared" si="16"/>
        <v>1.361204874355326E-4</v>
      </c>
      <c r="K66" s="100">
        <f t="shared" si="6"/>
        <v>9.0746991623688397E-5</v>
      </c>
      <c r="O66" s="96">
        <f>Amnt_Deposited!B61</f>
        <v>2047</v>
      </c>
      <c r="P66" s="99">
        <f>Amnt_Deposited!C61</f>
        <v>0</v>
      </c>
      <c r="Q66" s="284">
        <f>MCF!R65</f>
        <v>1</v>
      </c>
      <c r="R66" s="67">
        <f t="shared" si="17"/>
        <v>0</v>
      </c>
      <c r="S66" s="67">
        <f t="shared" si="7"/>
        <v>0</v>
      </c>
      <c r="T66" s="67">
        <f t="shared" si="8"/>
        <v>0</v>
      </c>
      <c r="U66" s="67">
        <f t="shared" si="9"/>
        <v>1.8516922664815589E-4</v>
      </c>
      <c r="V66" s="67">
        <f t="shared" si="10"/>
        <v>9.1070798908697112E-5</v>
      </c>
      <c r="W66" s="100">
        <f t="shared" si="11"/>
        <v>6.0713865939131408E-5</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1.8552197935926376E-4</v>
      </c>
      <c r="J67" s="67">
        <f t="shared" si="16"/>
        <v>9.1244291404179875E-5</v>
      </c>
      <c r="K67" s="100">
        <f t="shared" si="6"/>
        <v>6.0829527602786584E-5</v>
      </c>
      <c r="O67" s="96">
        <f>Amnt_Deposited!B62</f>
        <v>2048</v>
      </c>
      <c r="P67" s="99">
        <f>Amnt_Deposited!C62</f>
        <v>0</v>
      </c>
      <c r="Q67" s="284">
        <f>MCF!R66</f>
        <v>1</v>
      </c>
      <c r="R67" s="67">
        <f t="shared" si="17"/>
        <v>0</v>
      </c>
      <c r="S67" s="67">
        <f t="shared" si="7"/>
        <v>0</v>
      </c>
      <c r="T67" s="67">
        <f t="shared" si="8"/>
        <v>0</v>
      </c>
      <c r="U67" s="67">
        <f t="shared" si="9"/>
        <v>1.2412264453117558E-4</v>
      </c>
      <c r="V67" s="67">
        <f t="shared" si="10"/>
        <v>6.1046582116980309E-5</v>
      </c>
      <c r="W67" s="100">
        <f t="shared" si="11"/>
        <v>4.0697721411320201E-5</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1.2435910174472462E-4</v>
      </c>
      <c r="J68" s="67">
        <f t="shared" si="16"/>
        <v>6.1162877614539141E-5</v>
      </c>
      <c r="K68" s="100">
        <f t="shared" si="6"/>
        <v>4.0775251743026092E-5</v>
      </c>
      <c r="O68" s="96">
        <f>Amnt_Deposited!B63</f>
        <v>2049</v>
      </c>
      <c r="P68" s="99">
        <f>Amnt_Deposited!C63</f>
        <v>0</v>
      </c>
      <c r="Q68" s="284">
        <f>MCF!R67</f>
        <v>1</v>
      </c>
      <c r="R68" s="67">
        <f t="shared" si="17"/>
        <v>0</v>
      </c>
      <c r="S68" s="67">
        <f t="shared" si="7"/>
        <v>0</v>
      </c>
      <c r="T68" s="67">
        <f t="shared" si="8"/>
        <v>0</v>
      </c>
      <c r="U68" s="67">
        <f t="shared" si="9"/>
        <v>8.3201896796202909E-5</v>
      </c>
      <c r="V68" s="67">
        <f t="shared" si="10"/>
        <v>4.0920747734972668E-5</v>
      </c>
      <c r="W68" s="100">
        <f t="shared" si="11"/>
        <v>2.7280498489981779E-5</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8.3360398806474567E-5</v>
      </c>
      <c r="J69" s="67">
        <f t="shared" si="16"/>
        <v>4.0998702938250057E-5</v>
      </c>
      <c r="K69" s="100">
        <f t="shared" si="6"/>
        <v>2.7332468625500037E-5</v>
      </c>
      <c r="O69" s="96">
        <f>Amnt_Deposited!B64</f>
        <v>2050</v>
      </c>
      <c r="P69" s="99">
        <f>Amnt_Deposited!C64</f>
        <v>0</v>
      </c>
      <c r="Q69" s="284">
        <f>MCF!R68</f>
        <v>1</v>
      </c>
      <c r="R69" s="67">
        <f t="shared" si="17"/>
        <v>0</v>
      </c>
      <c r="S69" s="67">
        <f t="shared" si="7"/>
        <v>0</v>
      </c>
      <c r="T69" s="67">
        <f t="shared" si="8"/>
        <v>0</v>
      </c>
      <c r="U69" s="67">
        <f t="shared" si="9"/>
        <v>5.5771899290683247E-5</v>
      </c>
      <c r="V69" s="67">
        <f t="shared" si="10"/>
        <v>2.7429997505519663E-5</v>
      </c>
      <c r="W69" s="100">
        <f t="shared" si="11"/>
        <v>1.8286665003679775E-5</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5.5878146365505283E-5</v>
      </c>
      <c r="J70" s="67">
        <f t="shared" si="16"/>
        <v>2.7482252440969281E-5</v>
      </c>
      <c r="K70" s="100">
        <f t="shared" si="6"/>
        <v>1.8321501627312852E-5</v>
      </c>
      <c r="O70" s="96">
        <f>Amnt_Deposited!B65</f>
        <v>2051</v>
      </c>
      <c r="P70" s="99">
        <f>Amnt_Deposited!C65</f>
        <v>0</v>
      </c>
      <c r="Q70" s="284">
        <f>MCF!R69</f>
        <v>1</v>
      </c>
      <c r="R70" s="67">
        <f t="shared" si="17"/>
        <v>0</v>
      </c>
      <c r="S70" s="67">
        <f t="shared" si="7"/>
        <v>0</v>
      </c>
      <c r="T70" s="67">
        <f t="shared" si="8"/>
        <v>0</v>
      </c>
      <c r="U70" s="67">
        <f t="shared" si="9"/>
        <v>3.7385022100025832E-5</v>
      </c>
      <c r="V70" s="67">
        <f t="shared" si="10"/>
        <v>1.8386877190657412E-5</v>
      </c>
      <c r="W70" s="100">
        <f t="shared" si="11"/>
        <v>1.225791812710494E-5</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3.7456241644111691E-5</v>
      </c>
      <c r="J71" s="67">
        <f t="shared" si="16"/>
        <v>1.8421904721393589E-5</v>
      </c>
      <c r="K71" s="100">
        <f t="shared" si="6"/>
        <v>1.2281269814262392E-5</v>
      </c>
      <c r="O71" s="96">
        <f>Amnt_Deposited!B66</f>
        <v>2052</v>
      </c>
      <c r="P71" s="99">
        <f>Amnt_Deposited!C66</f>
        <v>0</v>
      </c>
      <c r="Q71" s="284">
        <f>MCF!R70</f>
        <v>1</v>
      </c>
      <c r="R71" s="67">
        <f t="shared" si="17"/>
        <v>0</v>
      </c>
      <c r="S71" s="67">
        <f t="shared" si="7"/>
        <v>0</v>
      </c>
      <c r="T71" s="67">
        <f t="shared" si="8"/>
        <v>0</v>
      </c>
      <c r="U71" s="67">
        <f t="shared" si="9"/>
        <v>2.5059929735132708E-5</v>
      </c>
      <c r="V71" s="67">
        <f t="shared" si="10"/>
        <v>1.2325092364893123E-5</v>
      </c>
      <c r="W71" s="100">
        <f t="shared" si="11"/>
        <v>8.216728243262081E-6</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2.5107669623202979E-5</v>
      </c>
      <c r="J72" s="67">
        <f t="shared" si="16"/>
        <v>1.2348572020908711E-5</v>
      </c>
      <c r="K72" s="100">
        <f t="shared" si="6"/>
        <v>8.2323813472724739E-6</v>
      </c>
      <c r="O72" s="96">
        <f>Amnt_Deposited!B67</f>
        <v>2053</v>
      </c>
      <c r="P72" s="99">
        <f>Amnt_Deposited!C67</f>
        <v>0</v>
      </c>
      <c r="Q72" s="284">
        <f>MCF!R71</f>
        <v>1</v>
      </c>
      <c r="R72" s="67">
        <f t="shared" si="17"/>
        <v>0</v>
      </c>
      <c r="S72" s="67">
        <f t="shared" si="7"/>
        <v>0</v>
      </c>
      <c r="T72" s="67">
        <f t="shared" si="8"/>
        <v>0</v>
      </c>
      <c r="U72" s="67">
        <f t="shared" si="9"/>
        <v>1.6798173253704044E-5</v>
      </c>
      <c r="V72" s="67">
        <f t="shared" si="10"/>
        <v>8.2617564814286641E-6</v>
      </c>
      <c r="W72" s="100">
        <f t="shared" si="11"/>
        <v>5.5078376542857758E-6</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1.6830174257673043E-5</v>
      </c>
      <c r="J73" s="67">
        <f t="shared" si="16"/>
        <v>8.2774953655299343E-6</v>
      </c>
      <c r="K73" s="100">
        <f t="shared" si="6"/>
        <v>5.5183302436866226E-6</v>
      </c>
      <c r="O73" s="96">
        <f>Amnt_Deposited!B68</f>
        <v>2054</v>
      </c>
      <c r="P73" s="99">
        <f>Amnt_Deposited!C68</f>
        <v>0</v>
      </c>
      <c r="Q73" s="284">
        <f>MCF!R72</f>
        <v>1</v>
      </c>
      <c r="R73" s="67">
        <f t="shared" si="17"/>
        <v>0</v>
      </c>
      <c r="S73" s="67">
        <f t="shared" si="7"/>
        <v>0</v>
      </c>
      <c r="T73" s="67">
        <f t="shared" si="8"/>
        <v>0</v>
      </c>
      <c r="U73" s="67">
        <f t="shared" si="9"/>
        <v>1.126015226873754E-5</v>
      </c>
      <c r="V73" s="67">
        <f t="shared" si="10"/>
        <v>5.5380209849665045E-6</v>
      </c>
      <c r="W73" s="100">
        <f t="shared" si="11"/>
        <v>3.6920139899776694E-6</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1.1281603183191226E-5</v>
      </c>
      <c r="J74" s="67">
        <f t="shared" si="16"/>
        <v>5.5485710744818165E-6</v>
      </c>
      <c r="K74" s="100">
        <f t="shared" si="6"/>
        <v>3.6990473829878774E-6</v>
      </c>
      <c r="O74" s="96">
        <f>Amnt_Deposited!B69</f>
        <v>2055</v>
      </c>
      <c r="P74" s="99">
        <f>Amnt_Deposited!C69</f>
        <v>0</v>
      </c>
      <c r="Q74" s="284">
        <f>MCF!R73</f>
        <v>1</v>
      </c>
      <c r="R74" s="67">
        <f t="shared" si="17"/>
        <v>0</v>
      </c>
      <c r="S74" s="67">
        <f t="shared" si="7"/>
        <v>0</v>
      </c>
      <c r="T74" s="67">
        <f t="shared" si="8"/>
        <v>0</v>
      </c>
      <c r="U74" s="67">
        <f t="shared" si="9"/>
        <v>7.5479057871484562E-6</v>
      </c>
      <c r="V74" s="67">
        <f t="shared" si="10"/>
        <v>3.7122464815890836E-6</v>
      </c>
      <c r="W74" s="100">
        <f t="shared" si="11"/>
        <v>2.4748309877260558E-6</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7.5622847651125581E-6</v>
      </c>
      <c r="J75" s="67">
        <f t="shared" si="16"/>
        <v>3.7193184180786684E-6</v>
      </c>
      <c r="K75" s="100">
        <f t="shared" si="6"/>
        <v>2.4795456120524453E-6</v>
      </c>
      <c r="O75" s="96">
        <f>Amnt_Deposited!B70</f>
        <v>2056</v>
      </c>
      <c r="P75" s="99">
        <f>Amnt_Deposited!C70</f>
        <v>0</v>
      </c>
      <c r="Q75" s="284">
        <f>MCF!R74</f>
        <v>1</v>
      </c>
      <c r="R75" s="67">
        <f t="shared" si="17"/>
        <v>0</v>
      </c>
      <c r="S75" s="67">
        <f t="shared" si="7"/>
        <v>0</v>
      </c>
      <c r="T75" s="67">
        <f t="shared" si="8"/>
        <v>0</v>
      </c>
      <c r="U75" s="67">
        <f t="shared" si="9"/>
        <v>5.0595125547140217E-6</v>
      </c>
      <c r="V75" s="67">
        <f t="shared" si="10"/>
        <v>2.4883932324344345E-6</v>
      </c>
      <c r="W75" s="100">
        <f t="shared" si="11"/>
        <v>1.6589288216229563E-6</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5.0691510718848637E-6</v>
      </c>
      <c r="J76" s="67">
        <f t="shared" si="16"/>
        <v>2.4931336932276944E-6</v>
      </c>
      <c r="K76" s="100">
        <f t="shared" si="6"/>
        <v>1.6620891288184628E-6</v>
      </c>
      <c r="O76" s="96">
        <f>Amnt_Deposited!B71</f>
        <v>2057</v>
      </c>
      <c r="P76" s="99">
        <f>Amnt_Deposited!C71</f>
        <v>0</v>
      </c>
      <c r="Q76" s="284">
        <f>MCF!R75</f>
        <v>1</v>
      </c>
      <c r="R76" s="67">
        <f t="shared" si="17"/>
        <v>0</v>
      </c>
      <c r="S76" s="67">
        <f t="shared" si="7"/>
        <v>0</v>
      </c>
      <c r="T76" s="67">
        <f t="shared" si="8"/>
        <v>0</v>
      </c>
      <c r="U76" s="67">
        <f t="shared" si="9"/>
        <v>3.3914926885937983E-6</v>
      </c>
      <c r="V76" s="67">
        <f t="shared" si="10"/>
        <v>1.6680198661202234E-6</v>
      </c>
      <c r="W76" s="100">
        <f t="shared" si="11"/>
        <v>1.1120132440801489E-6</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3.3979535798674725E-6</v>
      </c>
      <c r="J77" s="67">
        <f t="shared" si="16"/>
        <v>1.6711974920173915E-6</v>
      </c>
      <c r="K77" s="100">
        <f t="shared" si="6"/>
        <v>1.1141316613449275E-6</v>
      </c>
      <c r="O77" s="96">
        <f>Amnt_Deposited!B72</f>
        <v>2058</v>
      </c>
      <c r="P77" s="99">
        <f>Amnt_Deposited!C72</f>
        <v>0</v>
      </c>
      <c r="Q77" s="284">
        <f>MCF!R76</f>
        <v>1</v>
      </c>
      <c r="R77" s="67">
        <f t="shared" si="17"/>
        <v>0</v>
      </c>
      <c r="S77" s="67">
        <f t="shared" si="7"/>
        <v>0</v>
      </c>
      <c r="T77" s="67">
        <f t="shared" si="8"/>
        <v>0</v>
      </c>
      <c r="U77" s="67">
        <f t="shared" si="9"/>
        <v>2.2733855351477292E-6</v>
      </c>
      <c r="V77" s="67">
        <f t="shared" si="10"/>
        <v>1.1181071534460693E-6</v>
      </c>
      <c r="W77" s="100">
        <f t="shared" si="11"/>
        <v>7.4540476896404613E-7</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2.2777164000837296E-6</v>
      </c>
      <c r="J78" s="67">
        <f t="shared" si="16"/>
        <v>1.1202371797837428E-6</v>
      </c>
      <c r="K78" s="100">
        <f t="shared" si="6"/>
        <v>7.4682478652249514E-7</v>
      </c>
      <c r="O78" s="96">
        <f>Amnt_Deposited!B73</f>
        <v>2059</v>
      </c>
      <c r="P78" s="99">
        <f>Amnt_Deposited!C73</f>
        <v>0</v>
      </c>
      <c r="Q78" s="284">
        <f>MCF!R77</f>
        <v>1</v>
      </c>
      <c r="R78" s="67">
        <f t="shared" si="17"/>
        <v>0</v>
      </c>
      <c r="S78" s="67">
        <f t="shared" si="7"/>
        <v>0</v>
      </c>
      <c r="T78" s="67">
        <f t="shared" si="8"/>
        <v>0</v>
      </c>
      <c r="U78" s="67">
        <f t="shared" si="9"/>
        <v>1.5238958965769824E-6</v>
      </c>
      <c r="V78" s="67">
        <f t="shared" si="10"/>
        <v>7.4948963857074677E-7</v>
      </c>
      <c r="W78" s="100">
        <f t="shared" si="11"/>
        <v>4.9965975904716448E-7</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1.5267989621602563E-6</v>
      </c>
      <c r="J79" s="67">
        <f t="shared" si="16"/>
        <v>7.5091743792347335E-7</v>
      </c>
      <c r="K79" s="100">
        <f t="shared" si="6"/>
        <v>5.006116252823155E-7</v>
      </c>
      <c r="O79" s="96">
        <f>Amnt_Deposited!B74</f>
        <v>2060</v>
      </c>
      <c r="P79" s="99">
        <f>Amnt_Deposited!C74</f>
        <v>0</v>
      </c>
      <c r="Q79" s="284">
        <f>MCF!R78</f>
        <v>1</v>
      </c>
      <c r="R79" s="67">
        <f t="shared" si="17"/>
        <v>0</v>
      </c>
      <c r="S79" s="67">
        <f t="shared" si="7"/>
        <v>0</v>
      </c>
      <c r="T79" s="67">
        <f t="shared" si="8"/>
        <v>0</v>
      </c>
      <c r="U79" s="67">
        <f t="shared" si="9"/>
        <v>1.0214979675470048E-6</v>
      </c>
      <c r="V79" s="67">
        <f t="shared" si="10"/>
        <v>5.0239792902997772E-7</v>
      </c>
      <c r="W79" s="100">
        <f t="shared" si="11"/>
        <v>3.3493195268665179E-7</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1.0234439506024293E-6</v>
      </c>
      <c r="J80" s="67">
        <f t="shared" si="16"/>
        <v>5.0335501155782698E-7</v>
      </c>
      <c r="K80" s="100">
        <f t="shared" si="6"/>
        <v>3.3557000770521799E-7</v>
      </c>
      <c r="O80" s="96">
        <f>Amnt_Deposited!B75</f>
        <v>2061</v>
      </c>
      <c r="P80" s="99">
        <f>Amnt_Deposited!C75</f>
        <v>0</v>
      </c>
      <c r="Q80" s="284">
        <f>MCF!R79</f>
        <v>1</v>
      </c>
      <c r="R80" s="67">
        <f t="shared" si="17"/>
        <v>0</v>
      </c>
      <c r="S80" s="67">
        <f t="shared" si="7"/>
        <v>0</v>
      </c>
      <c r="T80" s="67">
        <f t="shared" si="8"/>
        <v>0</v>
      </c>
      <c r="U80" s="67">
        <f t="shared" si="9"/>
        <v>6.8473056463142029E-7</v>
      </c>
      <c r="V80" s="67">
        <f t="shared" si="10"/>
        <v>3.3676740291558456E-7</v>
      </c>
      <c r="W80" s="100">
        <f t="shared" si="11"/>
        <v>2.2451160194372303E-7</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6.8603499608271698E-7</v>
      </c>
      <c r="J81" s="67">
        <f t="shared" si="16"/>
        <v>3.3740895451971233E-7</v>
      </c>
      <c r="K81" s="100">
        <f t="shared" si="6"/>
        <v>2.2493930301314154E-7</v>
      </c>
      <c r="O81" s="96">
        <f>Amnt_Deposited!B76</f>
        <v>2062</v>
      </c>
      <c r="P81" s="99">
        <f>Amnt_Deposited!C76</f>
        <v>0</v>
      </c>
      <c r="Q81" s="284">
        <f>MCF!R80</f>
        <v>1</v>
      </c>
      <c r="R81" s="67">
        <f t="shared" si="17"/>
        <v>0</v>
      </c>
      <c r="S81" s="67">
        <f t="shared" si="7"/>
        <v>0</v>
      </c>
      <c r="T81" s="67">
        <f t="shared" si="8"/>
        <v>0</v>
      </c>
      <c r="U81" s="67">
        <f t="shared" si="9"/>
        <v>4.5898862360574295E-7</v>
      </c>
      <c r="V81" s="67">
        <f t="shared" si="10"/>
        <v>2.2574194102567734E-7</v>
      </c>
      <c r="W81" s="100">
        <f t="shared" si="11"/>
        <v>1.5049462735045154E-7</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4.598630101562265E-7</v>
      </c>
      <c r="J82" s="67">
        <f t="shared" si="16"/>
        <v>2.2617198592649048E-7</v>
      </c>
      <c r="K82" s="100">
        <f t="shared" si="6"/>
        <v>1.5078132395099365E-7</v>
      </c>
      <c r="O82" s="96">
        <f>Amnt_Deposited!B77</f>
        <v>2063</v>
      </c>
      <c r="P82" s="99">
        <f>Amnt_Deposited!C77</f>
        <v>0</v>
      </c>
      <c r="Q82" s="284">
        <f>MCF!R81</f>
        <v>1</v>
      </c>
      <c r="R82" s="67">
        <f t="shared" si="17"/>
        <v>0</v>
      </c>
      <c r="S82" s="67">
        <f t="shared" si="7"/>
        <v>0</v>
      </c>
      <c r="T82" s="67">
        <f t="shared" si="8"/>
        <v>0</v>
      </c>
      <c r="U82" s="67">
        <f t="shared" si="9"/>
        <v>3.0766927530523633E-7</v>
      </c>
      <c r="V82" s="67">
        <f t="shared" si="10"/>
        <v>1.5131934830050662E-7</v>
      </c>
      <c r="W82" s="100">
        <f t="shared" si="11"/>
        <v>1.0087956553367107E-7</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3.0825539413800941E-7</v>
      </c>
      <c r="J83" s="67">
        <f t="shared" ref="J83:J99" si="22">I82*(1-$K$10)+H83</f>
        <v>1.5160761601821708E-7</v>
      </c>
      <c r="K83" s="100">
        <f t="shared" si="6"/>
        <v>1.0107174401214472E-7</v>
      </c>
      <c r="O83" s="96">
        <f>Amnt_Deposited!B78</f>
        <v>2064</v>
      </c>
      <c r="P83" s="99">
        <f>Amnt_Deposited!C78</f>
        <v>0</v>
      </c>
      <c r="Q83" s="284">
        <f>MCF!R82</f>
        <v>1</v>
      </c>
      <c r="R83" s="67">
        <f t="shared" ref="R83:R99" si="23">P83*$W$6*DOCF*Q83</f>
        <v>0</v>
      </c>
      <c r="S83" s="67">
        <f t="shared" si="7"/>
        <v>0</v>
      </c>
      <c r="T83" s="67">
        <f t="shared" si="8"/>
        <v>0</v>
      </c>
      <c r="U83" s="67">
        <f t="shared" si="9"/>
        <v>2.062368827863578E-7</v>
      </c>
      <c r="V83" s="67">
        <f t="shared" si="10"/>
        <v>1.0143239251887852E-7</v>
      </c>
      <c r="W83" s="100">
        <f t="shared" si="11"/>
        <v>6.7621595012585674E-8</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2.0662976998932461E-7</v>
      </c>
      <c r="J84" s="67">
        <f t="shared" si="22"/>
        <v>1.016256241486848E-7</v>
      </c>
      <c r="K84" s="100">
        <f t="shared" si="6"/>
        <v>6.7750416099123192E-8</v>
      </c>
      <c r="O84" s="96">
        <f>Amnt_Deposited!B79</f>
        <v>2065</v>
      </c>
      <c r="P84" s="99">
        <f>Amnt_Deposited!C79</f>
        <v>0</v>
      </c>
      <c r="Q84" s="284">
        <f>MCF!R83</f>
        <v>1</v>
      </c>
      <c r="R84" s="67">
        <f t="shared" si="23"/>
        <v>0</v>
      </c>
      <c r="S84" s="67">
        <f t="shared" si="7"/>
        <v>0</v>
      </c>
      <c r="T84" s="67">
        <f t="shared" si="8"/>
        <v>0</v>
      </c>
      <c r="U84" s="67">
        <f t="shared" si="9"/>
        <v>1.3824471676359812E-7</v>
      </c>
      <c r="V84" s="67">
        <f t="shared" si="10"/>
        <v>6.799216602275968E-8</v>
      </c>
      <c r="W84" s="100">
        <f t="shared" si="11"/>
        <v>4.5328110681839787E-8</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1.3850807693157763E-7</v>
      </c>
      <c r="J85" s="67">
        <f t="shared" si="22"/>
        <v>6.8121693057746978E-8</v>
      </c>
      <c r="K85" s="100">
        <f t="shared" ref="K85:K99" si="24">J85*CH4_fraction*conv</f>
        <v>4.5414462038497986E-8</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9.2668204905159013E-8</v>
      </c>
      <c r="V85" s="67">
        <f t="shared" ref="V85:V98" si="28">U84*(1-$W$10)+T85</f>
        <v>4.5576511858439111E-8</v>
      </c>
      <c r="W85" s="100">
        <f t="shared" ref="W85:W99" si="29">V85*CH4_fraction*conv</f>
        <v>3.0384341238959405E-8</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9.2844740505082985E-8</v>
      </c>
      <c r="J86" s="67">
        <f t="shared" si="22"/>
        <v>4.5663336426494639E-8</v>
      </c>
      <c r="K86" s="100">
        <f t="shared" si="24"/>
        <v>3.0442224284329757E-8</v>
      </c>
      <c r="O86" s="96">
        <f>Amnt_Deposited!B81</f>
        <v>2067</v>
      </c>
      <c r="P86" s="99">
        <f>Amnt_Deposited!C81</f>
        <v>0</v>
      </c>
      <c r="Q86" s="284">
        <f>MCF!R85</f>
        <v>1</v>
      </c>
      <c r="R86" s="67">
        <f t="shared" si="23"/>
        <v>0</v>
      </c>
      <c r="S86" s="67">
        <f t="shared" si="25"/>
        <v>0</v>
      </c>
      <c r="T86" s="67">
        <f t="shared" si="26"/>
        <v>0</v>
      </c>
      <c r="U86" s="67">
        <f t="shared" si="27"/>
        <v>6.2117355378066251E-8</v>
      </c>
      <c r="V86" s="67">
        <f t="shared" si="28"/>
        <v>3.0550849527092762E-8</v>
      </c>
      <c r="W86" s="100">
        <f t="shared" si="29"/>
        <v>2.0367233018061841E-8</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6.223569072953422E-8</v>
      </c>
      <c r="J87" s="67">
        <f t="shared" si="22"/>
        <v>3.0609049775548772E-8</v>
      </c>
      <c r="K87" s="100">
        <f t="shared" si="24"/>
        <v>2.040603318369918E-8</v>
      </c>
      <c r="O87" s="96">
        <f>Amnt_Deposited!B82</f>
        <v>2068</v>
      </c>
      <c r="P87" s="99">
        <f>Amnt_Deposited!C82</f>
        <v>0</v>
      </c>
      <c r="Q87" s="284">
        <f>MCF!R86</f>
        <v>1</v>
      </c>
      <c r="R87" s="67">
        <f t="shared" si="23"/>
        <v>0</v>
      </c>
      <c r="S87" s="67">
        <f t="shared" si="25"/>
        <v>0</v>
      </c>
      <c r="T87" s="67">
        <f t="shared" si="26"/>
        <v>0</v>
      </c>
      <c r="U87" s="67">
        <f t="shared" si="27"/>
        <v>4.1638508516637537E-8</v>
      </c>
      <c r="V87" s="67">
        <f t="shared" si="28"/>
        <v>2.0478846861428714E-8</v>
      </c>
      <c r="W87" s="100">
        <f t="shared" si="29"/>
        <v>1.3652564574285809E-8</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4.1717831074881192E-8</v>
      </c>
      <c r="J88" s="67">
        <f t="shared" si="22"/>
        <v>2.0517859654653031E-8</v>
      </c>
      <c r="K88" s="100">
        <f t="shared" si="24"/>
        <v>1.3678573103102021E-8</v>
      </c>
      <c r="O88" s="96">
        <f>Amnt_Deposited!B83</f>
        <v>2069</v>
      </c>
      <c r="P88" s="99">
        <f>Amnt_Deposited!C83</f>
        <v>0</v>
      </c>
      <c r="Q88" s="284">
        <f>MCF!R87</f>
        <v>1</v>
      </c>
      <c r="R88" s="67">
        <f t="shared" si="23"/>
        <v>0</v>
      </c>
      <c r="S88" s="67">
        <f t="shared" si="25"/>
        <v>0</v>
      </c>
      <c r="T88" s="67">
        <f t="shared" si="26"/>
        <v>0</v>
      </c>
      <c r="U88" s="67">
        <f t="shared" si="27"/>
        <v>2.7911126945727835E-8</v>
      </c>
      <c r="V88" s="67">
        <f t="shared" si="28"/>
        <v>1.3727381570909703E-8</v>
      </c>
      <c r="W88" s="100">
        <f t="shared" si="29"/>
        <v>9.1515877139398006E-9</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2.7964298446621386E-8</v>
      </c>
      <c r="J89" s="67">
        <f t="shared" si="22"/>
        <v>1.3753532628259807E-8</v>
      </c>
      <c r="K89" s="100">
        <f t="shared" si="24"/>
        <v>9.169021752173204E-9</v>
      </c>
      <c r="O89" s="96">
        <f>Amnt_Deposited!B84</f>
        <v>2070</v>
      </c>
      <c r="P89" s="99">
        <f>Amnt_Deposited!C84</f>
        <v>0</v>
      </c>
      <c r="Q89" s="284">
        <f>MCF!R88</f>
        <v>1</v>
      </c>
      <c r="R89" s="67">
        <f t="shared" si="23"/>
        <v>0</v>
      </c>
      <c r="S89" s="67">
        <f t="shared" si="25"/>
        <v>0</v>
      </c>
      <c r="T89" s="67">
        <f t="shared" si="26"/>
        <v>0</v>
      </c>
      <c r="U89" s="67">
        <f t="shared" si="27"/>
        <v>1.8709387899166856E-8</v>
      </c>
      <c r="V89" s="67">
        <f t="shared" si="28"/>
        <v>9.201739046560979E-9</v>
      </c>
      <c r="W89" s="100">
        <f t="shared" si="29"/>
        <v>6.1344926977073188E-9</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1.8745029822093603E-8</v>
      </c>
      <c r="J90" s="67">
        <f t="shared" si="22"/>
        <v>9.2192686245277805E-9</v>
      </c>
      <c r="K90" s="100">
        <f t="shared" si="24"/>
        <v>6.1461790830185198E-9</v>
      </c>
      <c r="O90" s="96">
        <f>Amnt_Deposited!B85</f>
        <v>2071</v>
      </c>
      <c r="P90" s="99">
        <f>Amnt_Deposited!C85</f>
        <v>0</v>
      </c>
      <c r="Q90" s="284">
        <f>MCF!R89</f>
        <v>1</v>
      </c>
      <c r="R90" s="67">
        <f t="shared" si="23"/>
        <v>0</v>
      </c>
      <c r="S90" s="67">
        <f t="shared" si="25"/>
        <v>0</v>
      </c>
      <c r="T90" s="67">
        <f t="shared" si="26"/>
        <v>0</v>
      </c>
      <c r="U90" s="67">
        <f t="shared" si="27"/>
        <v>1.254127775786816E-8</v>
      </c>
      <c r="V90" s="67">
        <f t="shared" si="28"/>
        <v>6.1681101412986958E-9</v>
      </c>
      <c r="W90" s="100">
        <f t="shared" si="29"/>
        <v>4.1120734275324636E-9</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1.2565169253285216E-8</v>
      </c>
      <c r="J91" s="67">
        <f t="shared" si="22"/>
        <v>6.1798605688083872E-9</v>
      </c>
      <c r="K91" s="100">
        <f t="shared" si="24"/>
        <v>4.1199070458722579E-9</v>
      </c>
      <c r="O91" s="96">
        <f>Amnt_Deposited!B86</f>
        <v>2072</v>
      </c>
      <c r="P91" s="99">
        <f>Amnt_Deposited!C86</f>
        <v>0</v>
      </c>
      <c r="Q91" s="284">
        <f>MCF!R90</f>
        <v>1</v>
      </c>
      <c r="R91" s="67">
        <f t="shared" si="23"/>
        <v>0</v>
      </c>
      <c r="S91" s="67">
        <f t="shared" si="25"/>
        <v>0</v>
      </c>
      <c r="T91" s="67">
        <f t="shared" si="26"/>
        <v>0</v>
      </c>
      <c r="U91" s="67">
        <f t="shared" si="27"/>
        <v>8.4066698839999243E-9</v>
      </c>
      <c r="V91" s="67">
        <f t="shared" si="28"/>
        <v>4.1346078738682356E-9</v>
      </c>
      <c r="W91" s="100">
        <f t="shared" si="29"/>
        <v>2.7564052492454902E-9</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8.4226848323077466E-9</v>
      </c>
      <c r="J92" s="67">
        <f t="shared" si="22"/>
        <v>4.1424844209774704E-9</v>
      </c>
      <c r="K92" s="100">
        <f t="shared" si="24"/>
        <v>2.7616562806516468E-9</v>
      </c>
      <c r="O92" s="96">
        <f>Amnt_Deposited!B87</f>
        <v>2073</v>
      </c>
      <c r="P92" s="99">
        <f>Amnt_Deposited!C87</f>
        <v>0</v>
      </c>
      <c r="Q92" s="284">
        <f>MCF!R91</f>
        <v>1</v>
      </c>
      <c r="R92" s="67">
        <f t="shared" si="23"/>
        <v>0</v>
      </c>
      <c r="S92" s="67">
        <f t="shared" si="25"/>
        <v>0</v>
      </c>
      <c r="T92" s="67">
        <f t="shared" si="26"/>
        <v>0</v>
      </c>
      <c r="U92" s="67">
        <f t="shared" si="27"/>
        <v>5.6351593436492522E-9</v>
      </c>
      <c r="V92" s="67">
        <f t="shared" si="28"/>
        <v>2.7715105403506725E-9</v>
      </c>
      <c r="W92" s="100">
        <f t="shared" si="29"/>
        <v>1.8476736935671148E-9</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5.64589448453621E-9</v>
      </c>
      <c r="J93" s="67">
        <f t="shared" si="22"/>
        <v>2.776790347771537E-9</v>
      </c>
      <c r="K93" s="100">
        <f t="shared" si="24"/>
        <v>1.8511935651810245E-9</v>
      </c>
      <c r="O93" s="96">
        <f>Amnt_Deposited!B88</f>
        <v>2074</v>
      </c>
      <c r="P93" s="99">
        <f>Amnt_Deposited!C88</f>
        <v>0</v>
      </c>
      <c r="Q93" s="284">
        <f>MCF!R92</f>
        <v>1</v>
      </c>
      <c r="R93" s="67">
        <f t="shared" si="23"/>
        <v>0</v>
      </c>
      <c r="S93" s="67">
        <f t="shared" si="25"/>
        <v>0</v>
      </c>
      <c r="T93" s="67">
        <f t="shared" si="26"/>
        <v>0</v>
      </c>
      <c r="U93" s="67">
        <f t="shared" si="27"/>
        <v>3.7773602706531294E-9</v>
      </c>
      <c r="V93" s="67">
        <f t="shared" si="28"/>
        <v>1.8577990729961223E-9</v>
      </c>
      <c r="W93" s="100">
        <f t="shared" si="29"/>
        <v>1.2385327153307482E-9</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3.7845562507866749E-9</v>
      </c>
      <c r="J94" s="67">
        <f t="shared" si="22"/>
        <v>1.8613382337495356E-9</v>
      </c>
      <c r="K94" s="100">
        <f t="shared" si="24"/>
        <v>1.2408921558330236E-9</v>
      </c>
      <c r="O94" s="96">
        <f>Amnt_Deposited!B89</f>
        <v>2075</v>
      </c>
      <c r="P94" s="99">
        <f>Amnt_Deposited!C89</f>
        <v>0</v>
      </c>
      <c r="Q94" s="284">
        <f>MCF!R93</f>
        <v>1</v>
      </c>
      <c r="R94" s="67">
        <f t="shared" si="23"/>
        <v>0</v>
      </c>
      <c r="S94" s="67">
        <f t="shared" si="25"/>
        <v>0</v>
      </c>
      <c r="T94" s="67">
        <f t="shared" si="26"/>
        <v>0</v>
      </c>
      <c r="U94" s="67">
        <f t="shared" si="27"/>
        <v>2.5320403105174009E-9</v>
      </c>
      <c r="V94" s="67">
        <f t="shared" si="28"/>
        <v>1.2453199601357288E-9</v>
      </c>
      <c r="W94" s="100">
        <f t="shared" si="29"/>
        <v>8.3021330675715249E-10</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2.5368639202517904E-9</v>
      </c>
      <c r="J95" s="67">
        <f t="shared" si="22"/>
        <v>1.2476923305348845E-9</v>
      </c>
      <c r="K95" s="100">
        <f t="shared" si="24"/>
        <v>8.317948870232563E-10</v>
      </c>
      <c r="O95" s="96">
        <f>Amnt_Deposited!B90</f>
        <v>2076</v>
      </c>
      <c r="P95" s="99">
        <f>Amnt_Deposited!C90</f>
        <v>0</v>
      </c>
      <c r="Q95" s="284">
        <f>MCF!R94</f>
        <v>1</v>
      </c>
      <c r="R95" s="67">
        <f t="shared" si="23"/>
        <v>0</v>
      </c>
      <c r="S95" s="67">
        <f t="shared" si="25"/>
        <v>0</v>
      </c>
      <c r="T95" s="67">
        <f t="shared" si="26"/>
        <v>0</v>
      </c>
      <c r="U95" s="67">
        <f t="shared" si="27"/>
        <v>1.6972773775101186E-9</v>
      </c>
      <c r="V95" s="67">
        <f t="shared" si="28"/>
        <v>8.3476293300728227E-10</v>
      </c>
      <c r="W95" s="100">
        <f t="shared" si="29"/>
        <v>5.5650862200485484E-10</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1.7005107398093325E-9</v>
      </c>
      <c r="J96" s="67">
        <f t="shared" si="22"/>
        <v>8.3635318044245778E-10</v>
      </c>
      <c r="K96" s="100">
        <f t="shared" si="24"/>
        <v>5.5756878696163849E-10</v>
      </c>
      <c r="O96" s="96">
        <f>Amnt_Deposited!B91</f>
        <v>2077</v>
      </c>
      <c r="P96" s="99">
        <f>Amnt_Deposited!C91</f>
        <v>0</v>
      </c>
      <c r="Q96" s="284">
        <f>MCF!R95</f>
        <v>1</v>
      </c>
      <c r="R96" s="67">
        <f t="shared" si="23"/>
        <v>0</v>
      </c>
      <c r="S96" s="67">
        <f t="shared" si="25"/>
        <v>0</v>
      </c>
      <c r="T96" s="67">
        <f t="shared" si="26"/>
        <v>0</v>
      </c>
      <c r="U96" s="67">
        <f t="shared" si="27"/>
        <v>1.1377190498278319E-9</v>
      </c>
      <c r="V96" s="67">
        <f t="shared" si="28"/>
        <v>5.5955832768228675E-10</v>
      </c>
      <c r="W96" s="100">
        <f t="shared" si="29"/>
        <v>3.730388851215245E-10</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1.1398864373930908E-9</v>
      </c>
      <c r="J97" s="67">
        <f t="shared" si="22"/>
        <v>5.6062430241624161E-10</v>
      </c>
      <c r="K97" s="100">
        <f t="shared" si="24"/>
        <v>3.7374953494416104E-10</v>
      </c>
      <c r="O97" s="96">
        <f>Amnt_Deposited!B92</f>
        <v>2078</v>
      </c>
      <c r="P97" s="99">
        <f>Amnt_Deposited!C92</f>
        <v>0</v>
      </c>
      <c r="Q97" s="284">
        <f>MCF!R96</f>
        <v>1</v>
      </c>
      <c r="R97" s="67">
        <f t="shared" si="23"/>
        <v>0</v>
      </c>
      <c r="S97" s="67">
        <f t="shared" si="25"/>
        <v>0</v>
      </c>
      <c r="T97" s="67">
        <f t="shared" si="26"/>
        <v>0</v>
      </c>
      <c r="U97" s="67">
        <f t="shared" si="27"/>
        <v>7.6263588585621603E-10</v>
      </c>
      <c r="V97" s="67">
        <f t="shared" si="28"/>
        <v>3.7508316397161577E-10</v>
      </c>
      <c r="W97" s="100">
        <f t="shared" si="29"/>
        <v>2.5005544264774384E-10</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7.6408872918873757E-10</v>
      </c>
      <c r="J98" s="67">
        <f t="shared" si="22"/>
        <v>3.757977082043533E-10</v>
      </c>
      <c r="K98" s="100">
        <f t="shared" si="24"/>
        <v>2.5053180546956886E-10</v>
      </c>
      <c r="O98" s="96">
        <f>Amnt_Deposited!B93</f>
        <v>2079</v>
      </c>
      <c r="P98" s="99">
        <f>Amnt_Deposited!C93</f>
        <v>0</v>
      </c>
      <c r="Q98" s="284">
        <f>MCF!R97</f>
        <v>1</v>
      </c>
      <c r="R98" s="67">
        <f t="shared" si="23"/>
        <v>0</v>
      </c>
      <c r="S98" s="67">
        <f t="shared" si="25"/>
        <v>0</v>
      </c>
      <c r="T98" s="67">
        <f t="shared" si="26"/>
        <v>0</v>
      </c>
      <c r="U98" s="67">
        <f t="shared" si="27"/>
        <v>5.1121012211556927E-10</v>
      </c>
      <c r="V98" s="67">
        <f t="shared" si="28"/>
        <v>2.5142576374064671E-10</v>
      </c>
      <c r="W98" s="100">
        <f t="shared" si="29"/>
        <v>1.6761717582709781E-10</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5.1218399212510772E-10</v>
      </c>
      <c r="J99" s="68">
        <f t="shared" si="22"/>
        <v>2.5190473706362985E-10</v>
      </c>
      <c r="K99" s="102">
        <f t="shared" si="24"/>
        <v>1.6793649137575322E-10</v>
      </c>
      <c r="O99" s="97">
        <f>Amnt_Deposited!B94</f>
        <v>2080</v>
      </c>
      <c r="P99" s="101">
        <f>Amnt_Deposited!C94</f>
        <v>0</v>
      </c>
      <c r="Q99" s="285">
        <f>MCF!R98</f>
        <v>1</v>
      </c>
      <c r="R99" s="68">
        <f t="shared" si="23"/>
        <v>0</v>
      </c>
      <c r="S99" s="68">
        <f>R99*$W$12</f>
        <v>0</v>
      </c>
      <c r="T99" s="68">
        <f>R99*(1-$W$12)</f>
        <v>0</v>
      </c>
      <c r="U99" s="68">
        <f>S99+U98*$W$10</f>
        <v>3.426743925903932E-10</v>
      </c>
      <c r="V99" s="68">
        <f>U98*(1-$W$10)+T99</f>
        <v>1.6853572952517607E-10</v>
      </c>
      <c r="W99" s="102">
        <f t="shared" si="29"/>
        <v>1.1235715301678404E-10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0.196161762909</v>
      </c>
      <c r="D30" s="418">
        <f>Dry_Matter_Content!D17</f>
        <v>0.44</v>
      </c>
      <c r="E30" s="284">
        <f>MCF!R29</f>
        <v>1</v>
      </c>
      <c r="F30" s="67">
        <f t="shared" si="0"/>
        <v>1.8988458649591203E-2</v>
      </c>
      <c r="G30" s="67">
        <f t="shared" si="1"/>
        <v>1.8988458649591203E-2</v>
      </c>
      <c r="H30" s="67">
        <f t="shared" si="2"/>
        <v>0</v>
      </c>
      <c r="I30" s="67">
        <f t="shared" si="3"/>
        <v>1.8988458649591203E-2</v>
      </c>
      <c r="J30" s="67">
        <f t="shared" si="4"/>
        <v>0</v>
      </c>
      <c r="K30" s="100">
        <f t="shared" si="6"/>
        <v>0</v>
      </c>
      <c r="O30" s="96">
        <f>Amnt_Deposited!B25</f>
        <v>2011</v>
      </c>
      <c r="P30" s="99">
        <f>Amnt_Deposited!D25</f>
        <v>0.196161762909</v>
      </c>
      <c r="Q30" s="284">
        <f>MCF!R29</f>
        <v>1</v>
      </c>
      <c r="R30" s="67">
        <f t="shared" si="5"/>
        <v>3.9232352581800002E-2</v>
      </c>
      <c r="S30" s="67">
        <f t="shared" si="7"/>
        <v>3.9232352581800002E-2</v>
      </c>
      <c r="T30" s="67">
        <f t="shared" si="8"/>
        <v>0</v>
      </c>
      <c r="U30" s="67">
        <f t="shared" si="9"/>
        <v>3.9232352581800002E-2</v>
      </c>
      <c r="V30" s="67">
        <f t="shared" si="10"/>
        <v>0</v>
      </c>
      <c r="W30" s="100">
        <f t="shared" si="11"/>
        <v>0</v>
      </c>
    </row>
    <row r="31" spans="2:23">
      <c r="B31" s="96">
        <f>Amnt_Deposited!B26</f>
        <v>2012</v>
      </c>
      <c r="C31" s="99">
        <f>Amnt_Deposited!D26</f>
        <v>0.19773452794200003</v>
      </c>
      <c r="D31" s="418">
        <f>Dry_Matter_Content!D18</f>
        <v>0.44</v>
      </c>
      <c r="E31" s="284">
        <f>MCF!R30</f>
        <v>1</v>
      </c>
      <c r="F31" s="67">
        <f t="shared" si="0"/>
        <v>1.9140702304785605E-2</v>
      </c>
      <c r="G31" s="67">
        <f t="shared" si="1"/>
        <v>1.9140702304785605E-2</v>
      </c>
      <c r="H31" s="67">
        <f t="shared" si="2"/>
        <v>0</v>
      </c>
      <c r="I31" s="67">
        <f t="shared" si="3"/>
        <v>3.6845423799204094E-2</v>
      </c>
      <c r="J31" s="67">
        <f t="shared" si="4"/>
        <v>1.2837371551727172E-3</v>
      </c>
      <c r="K31" s="100">
        <f t="shared" si="6"/>
        <v>8.5582477011514476E-4</v>
      </c>
      <c r="O31" s="96">
        <f>Amnt_Deposited!B26</f>
        <v>2012</v>
      </c>
      <c r="P31" s="99">
        <f>Amnt_Deposited!D26</f>
        <v>0.19773452794200003</v>
      </c>
      <c r="Q31" s="284">
        <f>MCF!R30</f>
        <v>1</v>
      </c>
      <c r="R31" s="67">
        <f t="shared" si="5"/>
        <v>3.954690558840001E-2</v>
      </c>
      <c r="S31" s="67">
        <f t="shared" si="7"/>
        <v>3.954690558840001E-2</v>
      </c>
      <c r="T31" s="67">
        <f t="shared" si="8"/>
        <v>0</v>
      </c>
      <c r="U31" s="67">
        <f t="shared" si="9"/>
        <v>7.6126908676041508E-2</v>
      </c>
      <c r="V31" s="67">
        <f t="shared" si="10"/>
        <v>2.6523494941585062E-3</v>
      </c>
      <c r="W31" s="100">
        <f t="shared" si="11"/>
        <v>1.7682329961056708E-3</v>
      </c>
    </row>
    <row r="32" spans="2:23">
      <c r="B32" s="96">
        <f>Amnt_Deposited!B27</f>
        <v>2013</v>
      </c>
      <c r="C32" s="99">
        <f>Amnt_Deposited!D27</f>
        <v>0.19894315525799997</v>
      </c>
      <c r="D32" s="418">
        <f>Dry_Matter_Content!D19</f>
        <v>0.44</v>
      </c>
      <c r="E32" s="284">
        <f>MCF!R31</f>
        <v>1</v>
      </c>
      <c r="F32" s="67">
        <f t="shared" si="0"/>
        <v>1.9257697428974395E-2</v>
      </c>
      <c r="G32" s="67">
        <f t="shared" si="1"/>
        <v>1.9257697428974395E-2</v>
      </c>
      <c r="H32" s="67">
        <f t="shared" si="2"/>
        <v>0</v>
      </c>
      <c r="I32" s="67">
        <f t="shared" si="3"/>
        <v>5.3612142871167834E-2</v>
      </c>
      <c r="J32" s="67">
        <f t="shared" si="4"/>
        <v>2.4909783570106515E-3</v>
      </c>
      <c r="K32" s="100">
        <f t="shared" si="6"/>
        <v>1.6606522380071009E-3</v>
      </c>
      <c r="O32" s="96">
        <f>Amnt_Deposited!B27</f>
        <v>2013</v>
      </c>
      <c r="P32" s="99">
        <f>Amnt_Deposited!D27</f>
        <v>0.19894315525799997</v>
      </c>
      <c r="Q32" s="284">
        <f>MCF!R31</f>
        <v>1</v>
      </c>
      <c r="R32" s="67">
        <f t="shared" si="5"/>
        <v>3.9788631051599993E-2</v>
      </c>
      <c r="S32" s="67">
        <f t="shared" si="7"/>
        <v>3.9788631051599993E-2</v>
      </c>
      <c r="T32" s="67">
        <f t="shared" si="8"/>
        <v>0</v>
      </c>
      <c r="U32" s="67">
        <f t="shared" si="9"/>
        <v>0.11076889022968561</v>
      </c>
      <c r="V32" s="67">
        <f t="shared" si="10"/>
        <v>5.1466494979558915E-3</v>
      </c>
      <c r="W32" s="100">
        <f t="shared" si="11"/>
        <v>3.4310996653039274E-3</v>
      </c>
    </row>
    <row r="33" spans="2:23">
      <c r="B33" s="96">
        <f>Amnt_Deposited!B28</f>
        <v>2014</v>
      </c>
      <c r="C33" s="99">
        <f>Amnt_Deposited!D28</f>
        <v>0.200616639234</v>
      </c>
      <c r="D33" s="418">
        <f>Dry_Matter_Content!D20</f>
        <v>0.44</v>
      </c>
      <c r="E33" s="284">
        <f>MCF!R32</f>
        <v>1</v>
      </c>
      <c r="F33" s="67">
        <f t="shared" si="0"/>
        <v>1.9419690677851199E-2</v>
      </c>
      <c r="G33" s="67">
        <f t="shared" si="1"/>
        <v>1.9419690677851199E-2</v>
      </c>
      <c r="H33" s="67">
        <f t="shared" si="2"/>
        <v>0</v>
      </c>
      <c r="I33" s="67">
        <f t="shared" si="3"/>
        <v>6.9407321362842833E-2</v>
      </c>
      <c r="J33" s="67">
        <f t="shared" si="4"/>
        <v>3.6245121861762041E-3</v>
      </c>
      <c r="K33" s="100">
        <f t="shared" si="6"/>
        <v>2.4163414574508027E-3</v>
      </c>
      <c r="O33" s="96">
        <f>Amnt_Deposited!B28</f>
        <v>2014</v>
      </c>
      <c r="P33" s="99">
        <f>Amnt_Deposited!D28</f>
        <v>0.200616639234</v>
      </c>
      <c r="Q33" s="284">
        <f>MCF!R32</f>
        <v>1</v>
      </c>
      <c r="R33" s="67">
        <f t="shared" si="5"/>
        <v>4.0123327846800005E-2</v>
      </c>
      <c r="S33" s="67">
        <f t="shared" si="7"/>
        <v>4.0123327846800005E-2</v>
      </c>
      <c r="T33" s="67">
        <f t="shared" si="8"/>
        <v>0</v>
      </c>
      <c r="U33" s="67">
        <f t="shared" si="9"/>
        <v>0.14340355653479925</v>
      </c>
      <c r="V33" s="67">
        <f t="shared" si="10"/>
        <v>7.4886615416863726E-3</v>
      </c>
      <c r="W33" s="100">
        <f t="shared" si="11"/>
        <v>4.9924410277909148E-3</v>
      </c>
    </row>
    <row r="34" spans="2:23">
      <c r="B34" s="96">
        <f>Amnt_Deposited!B29</f>
        <v>2015</v>
      </c>
      <c r="C34" s="99">
        <f>Amnt_Deposited!D29</f>
        <v>0.20120545767</v>
      </c>
      <c r="D34" s="418">
        <f>Dry_Matter_Content!D21</f>
        <v>0.44</v>
      </c>
      <c r="E34" s="284">
        <f>MCF!R33</f>
        <v>1</v>
      </c>
      <c r="F34" s="67">
        <f t="shared" si="0"/>
        <v>1.9476688302456E-2</v>
      </c>
      <c r="G34" s="67">
        <f t="shared" si="1"/>
        <v>1.9476688302456E-2</v>
      </c>
      <c r="H34" s="67">
        <f t="shared" si="2"/>
        <v>0</v>
      </c>
      <c r="I34" s="67">
        <f t="shared" si="3"/>
        <v>8.4191645797396755E-2</v>
      </c>
      <c r="J34" s="67">
        <f t="shared" si="4"/>
        <v>4.6923638679020763E-3</v>
      </c>
      <c r="K34" s="100">
        <f t="shared" si="6"/>
        <v>3.1282425786013841E-3</v>
      </c>
      <c r="O34" s="96">
        <f>Amnt_Deposited!B29</f>
        <v>2015</v>
      </c>
      <c r="P34" s="99">
        <f>Amnt_Deposited!D29</f>
        <v>0.20120545767</v>
      </c>
      <c r="Q34" s="284">
        <f>MCF!R33</f>
        <v>1</v>
      </c>
      <c r="R34" s="67">
        <f t="shared" si="5"/>
        <v>4.0241091534000004E-2</v>
      </c>
      <c r="S34" s="67">
        <f t="shared" si="7"/>
        <v>4.0241091534000004E-2</v>
      </c>
      <c r="T34" s="67">
        <f t="shared" si="8"/>
        <v>0</v>
      </c>
      <c r="U34" s="67">
        <f t="shared" si="9"/>
        <v>0.17394968139958006</v>
      </c>
      <c r="V34" s="67">
        <f t="shared" si="10"/>
        <v>9.6949666692191655E-3</v>
      </c>
      <c r="W34" s="100">
        <f t="shared" si="11"/>
        <v>6.4633111128127767E-3</v>
      </c>
    </row>
    <row r="35" spans="2:23">
      <c r="B35" s="96">
        <f>Amnt_Deposited!B30</f>
        <v>2016</v>
      </c>
      <c r="C35" s="99">
        <f>Amnt_Deposited!D30</f>
        <v>0.20212742337899997</v>
      </c>
      <c r="D35" s="418">
        <f>Dry_Matter_Content!D22</f>
        <v>0.44</v>
      </c>
      <c r="E35" s="284">
        <f>MCF!R34</f>
        <v>1</v>
      </c>
      <c r="F35" s="67">
        <f t="shared" si="0"/>
        <v>1.9565934583087197E-2</v>
      </c>
      <c r="G35" s="67">
        <f t="shared" si="1"/>
        <v>1.9565934583087197E-2</v>
      </c>
      <c r="H35" s="67">
        <f t="shared" si="2"/>
        <v>0</v>
      </c>
      <c r="I35" s="67">
        <f t="shared" si="3"/>
        <v>9.806570481229053E-2</v>
      </c>
      <c r="J35" s="67">
        <f t="shared" si="4"/>
        <v>5.6918755681934184E-3</v>
      </c>
      <c r="K35" s="100">
        <f t="shared" si="6"/>
        <v>3.7945837121289455E-3</v>
      </c>
      <c r="O35" s="96">
        <f>Amnt_Deposited!B30</f>
        <v>2016</v>
      </c>
      <c r="P35" s="99">
        <f>Amnt_Deposited!D30</f>
        <v>0.20212742337899997</v>
      </c>
      <c r="Q35" s="284">
        <f>MCF!R34</f>
        <v>1</v>
      </c>
      <c r="R35" s="67">
        <f t="shared" si="5"/>
        <v>4.0425484675799997E-2</v>
      </c>
      <c r="S35" s="67">
        <f t="shared" si="7"/>
        <v>4.0425484675799997E-2</v>
      </c>
      <c r="T35" s="67">
        <f t="shared" si="8"/>
        <v>0</v>
      </c>
      <c r="U35" s="67">
        <f t="shared" si="9"/>
        <v>0.20261509258737714</v>
      </c>
      <c r="V35" s="67">
        <f t="shared" si="10"/>
        <v>1.1760073488002929E-2</v>
      </c>
      <c r="W35" s="100">
        <f t="shared" si="11"/>
        <v>7.8400489920019516E-3</v>
      </c>
    </row>
    <row r="36" spans="2:23">
      <c r="B36" s="96">
        <f>Amnt_Deposited!B31</f>
        <v>2017</v>
      </c>
      <c r="C36" s="99">
        <f>Amnt_Deposited!D31</f>
        <v>0.20365362526989</v>
      </c>
      <c r="D36" s="418">
        <f>Dry_Matter_Content!D23</f>
        <v>0.44</v>
      </c>
      <c r="E36" s="284">
        <f>MCF!R35</f>
        <v>1</v>
      </c>
      <c r="F36" s="67">
        <f t="shared" si="0"/>
        <v>1.9713670926125353E-2</v>
      </c>
      <c r="G36" s="67">
        <f t="shared" si="1"/>
        <v>1.9713670926125353E-2</v>
      </c>
      <c r="H36" s="67">
        <f t="shared" si="2"/>
        <v>0</v>
      </c>
      <c r="I36" s="67">
        <f t="shared" si="3"/>
        <v>0.11114952803782605</v>
      </c>
      <c r="J36" s="67">
        <f t="shared" si="4"/>
        <v>6.6298477005898287E-3</v>
      </c>
      <c r="K36" s="100">
        <f t="shared" si="6"/>
        <v>4.4198984670598858E-3</v>
      </c>
      <c r="O36" s="96">
        <f>Amnt_Deposited!B31</f>
        <v>2017</v>
      </c>
      <c r="P36" s="99">
        <f>Amnt_Deposited!D31</f>
        <v>0.20365362526989</v>
      </c>
      <c r="Q36" s="284">
        <f>MCF!R35</f>
        <v>1</v>
      </c>
      <c r="R36" s="67">
        <f t="shared" si="5"/>
        <v>4.0730725053978005E-2</v>
      </c>
      <c r="S36" s="67">
        <f t="shared" si="7"/>
        <v>4.0730725053978005E-2</v>
      </c>
      <c r="T36" s="67">
        <f t="shared" si="8"/>
        <v>0</v>
      </c>
      <c r="U36" s="67">
        <f t="shared" si="9"/>
        <v>0.22964778520211998</v>
      </c>
      <c r="V36" s="67">
        <f t="shared" si="10"/>
        <v>1.3698032439235184E-2</v>
      </c>
      <c r="W36" s="100">
        <f t="shared" si="11"/>
        <v>9.1320216261567885E-3</v>
      </c>
    </row>
    <row r="37" spans="2:23">
      <c r="B37" s="96">
        <f>Amnt_Deposited!B32</f>
        <v>2018</v>
      </c>
      <c r="C37" s="99">
        <f>Amnt_Deposited!D32</f>
        <v>0.20485117350216001</v>
      </c>
      <c r="D37" s="418">
        <f>Dry_Matter_Content!D24</f>
        <v>0.44</v>
      </c>
      <c r="E37" s="284">
        <f>MCF!R36</f>
        <v>1</v>
      </c>
      <c r="F37" s="67">
        <f t="shared" si="0"/>
        <v>1.982959359500909E-2</v>
      </c>
      <c r="G37" s="67">
        <f t="shared" si="1"/>
        <v>1.982959359500909E-2</v>
      </c>
      <c r="H37" s="67">
        <f t="shared" si="2"/>
        <v>0</v>
      </c>
      <c r="I37" s="67">
        <f t="shared" si="3"/>
        <v>0.12346472662294102</v>
      </c>
      <c r="J37" s="67">
        <f t="shared" si="4"/>
        <v>7.5143950098941195E-3</v>
      </c>
      <c r="K37" s="100">
        <f t="shared" si="6"/>
        <v>5.0095966732627457E-3</v>
      </c>
      <c r="O37" s="96">
        <f>Amnt_Deposited!B32</f>
        <v>2018</v>
      </c>
      <c r="P37" s="99">
        <f>Amnt_Deposited!D32</f>
        <v>0.20485117350216001</v>
      </c>
      <c r="Q37" s="284">
        <f>MCF!R36</f>
        <v>1</v>
      </c>
      <c r="R37" s="67">
        <f t="shared" si="5"/>
        <v>4.0970234700432005E-2</v>
      </c>
      <c r="S37" s="67">
        <f t="shared" si="7"/>
        <v>4.0970234700432005E-2</v>
      </c>
      <c r="T37" s="67">
        <f t="shared" si="8"/>
        <v>0</v>
      </c>
      <c r="U37" s="67">
        <f t="shared" si="9"/>
        <v>0.25509241037797736</v>
      </c>
      <c r="V37" s="67">
        <f t="shared" si="10"/>
        <v>1.5525609524574631E-2</v>
      </c>
      <c r="W37" s="100">
        <f t="shared" si="11"/>
        <v>1.035040634971642E-2</v>
      </c>
    </row>
    <row r="38" spans="2:23">
      <c r="B38" s="96">
        <f>Amnt_Deposited!B33</f>
        <v>2019</v>
      </c>
      <c r="C38" s="99">
        <f>Amnt_Deposited!D33</f>
        <v>0.20604872173443001</v>
      </c>
      <c r="D38" s="418">
        <f>Dry_Matter_Content!D25</f>
        <v>0.44</v>
      </c>
      <c r="E38" s="284">
        <f>MCF!R37</f>
        <v>1</v>
      </c>
      <c r="F38" s="67">
        <f t="shared" si="0"/>
        <v>1.9945516263892824E-2</v>
      </c>
      <c r="G38" s="67">
        <f t="shared" si="1"/>
        <v>1.9945516263892824E-2</v>
      </c>
      <c r="H38" s="67">
        <f t="shared" si="2"/>
        <v>0</v>
      </c>
      <c r="I38" s="67">
        <f t="shared" si="3"/>
        <v>0.13506326434350044</v>
      </c>
      <c r="J38" s="67">
        <f t="shared" si="4"/>
        <v>8.3469785433334127E-3</v>
      </c>
      <c r="K38" s="100">
        <f t="shared" si="6"/>
        <v>5.5646523622222745E-3</v>
      </c>
      <c r="O38" s="96">
        <f>Amnt_Deposited!B33</f>
        <v>2019</v>
      </c>
      <c r="P38" s="99">
        <f>Amnt_Deposited!D33</f>
        <v>0.20604872173443001</v>
      </c>
      <c r="Q38" s="284">
        <f>MCF!R37</f>
        <v>1</v>
      </c>
      <c r="R38" s="67">
        <f t="shared" si="5"/>
        <v>4.1209744346886006E-2</v>
      </c>
      <c r="S38" s="67">
        <f t="shared" si="7"/>
        <v>4.1209744346886006E-2</v>
      </c>
      <c r="T38" s="67">
        <f t="shared" si="8"/>
        <v>0</v>
      </c>
      <c r="U38" s="67">
        <f t="shared" si="9"/>
        <v>0.2790563312882241</v>
      </c>
      <c r="V38" s="67">
        <f t="shared" si="10"/>
        <v>1.7245823436639288E-2</v>
      </c>
      <c r="W38" s="100">
        <f t="shared" si="11"/>
        <v>1.1497215624426191E-2</v>
      </c>
    </row>
    <row r="39" spans="2:23">
      <c r="B39" s="96">
        <f>Amnt_Deposited!B34</f>
        <v>2020</v>
      </c>
      <c r="C39" s="99">
        <f>Amnt_Deposited!D34</f>
        <v>0.20724626996670001</v>
      </c>
      <c r="D39" s="418">
        <f>Dry_Matter_Content!D26</f>
        <v>0.44</v>
      </c>
      <c r="E39" s="284">
        <f>MCF!R38</f>
        <v>1</v>
      </c>
      <c r="F39" s="67">
        <f t="shared" si="0"/>
        <v>2.0061438932776562E-2</v>
      </c>
      <c r="G39" s="67">
        <f t="shared" si="1"/>
        <v>2.0061438932776562E-2</v>
      </c>
      <c r="H39" s="67">
        <f t="shared" si="2"/>
        <v>0</v>
      </c>
      <c r="I39" s="67">
        <f t="shared" si="3"/>
        <v>0.14599359190297981</v>
      </c>
      <c r="J39" s="67">
        <f t="shared" si="4"/>
        <v>9.1311113732972064E-3</v>
      </c>
      <c r="K39" s="100">
        <f t="shared" si="6"/>
        <v>6.0874075821981373E-3</v>
      </c>
      <c r="O39" s="96">
        <f>Amnt_Deposited!B34</f>
        <v>2020</v>
      </c>
      <c r="P39" s="99">
        <f>Amnt_Deposited!D34</f>
        <v>0.20724626996670001</v>
      </c>
      <c r="Q39" s="284">
        <f>MCF!R38</f>
        <v>1</v>
      </c>
      <c r="R39" s="67">
        <f t="shared" si="5"/>
        <v>4.1449253993340006E-2</v>
      </c>
      <c r="S39" s="67">
        <f t="shared" si="7"/>
        <v>4.1449253993340006E-2</v>
      </c>
      <c r="T39" s="67">
        <f t="shared" si="8"/>
        <v>0</v>
      </c>
      <c r="U39" s="67">
        <f t="shared" si="9"/>
        <v>0.30163965269210707</v>
      </c>
      <c r="V39" s="67">
        <f t="shared" si="10"/>
        <v>1.8865932589457041E-2</v>
      </c>
      <c r="W39" s="100">
        <f t="shared" si="11"/>
        <v>1.2577288392971359E-2</v>
      </c>
    </row>
    <row r="40" spans="2:23">
      <c r="B40" s="96">
        <f>Amnt_Deposited!B35</f>
        <v>2021</v>
      </c>
      <c r="C40" s="99">
        <f>Amnt_Deposited!D35</f>
        <v>0.20844381819897001</v>
      </c>
      <c r="D40" s="418">
        <f>Dry_Matter_Content!D27</f>
        <v>0.44</v>
      </c>
      <c r="E40" s="284">
        <f>MCF!R39</f>
        <v>1</v>
      </c>
      <c r="F40" s="67">
        <f t="shared" si="0"/>
        <v>2.0177361601660299E-2</v>
      </c>
      <c r="G40" s="67">
        <f t="shared" si="1"/>
        <v>2.0177361601660299E-2</v>
      </c>
      <c r="H40" s="67">
        <f t="shared" si="2"/>
        <v>0</v>
      </c>
      <c r="I40" s="67">
        <f t="shared" si="3"/>
        <v>0.15630088443786977</v>
      </c>
      <c r="J40" s="67">
        <f t="shared" si="4"/>
        <v>9.8700690667703449E-3</v>
      </c>
      <c r="K40" s="100">
        <f t="shared" si="6"/>
        <v>6.580046044513563E-3</v>
      </c>
      <c r="O40" s="96">
        <f>Amnt_Deposited!B35</f>
        <v>2021</v>
      </c>
      <c r="P40" s="99">
        <f>Amnt_Deposited!D35</f>
        <v>0.20844381819897001</v>
      </c>
      <c r="Q40" s="284">
        <f>MCF!R39</f>
        <v>1</v>
      </c>
      <c r="R40" s="67">
        <f t="shared" si="5"/>
        <v>4.1688763639794006E-2</v>
      </c>
      <c r="S40" s="67">
        <f t="shared" si="7"/>
        <v>4.1688763639794006E-2</v>
      </c>
      <c r="T40" s="67">
        <f t="shared" si="8"/>
        <v>0</v>
      </c>
      <c r="U40" s="67">
        <f t="shared" si="9"/>
        <v>0.32293571164849127</v>
      </c>
      <c r="V40" s="67">
        <f t="shared" si="10"/>
        <v>2.0392704683409806E-2</v>
      </c>
      <c r="W40" s="100">
        <f t="shared" si="11"/>
        <v>1.3595136455606536E-2</v>
      </c>
    </row>
    <row r="41" spans="2:23">
      <c r="B41" s="96">
        <f>Amnt_Deposited!B36</f>
        <v>2022</v>
      </c>
      <c r="C41" s="99">
        <f>Amnt_Deposited!D36</f>
        <v>0.20964136643124001</v>
      </c>
      <c r="D41" s="418">
        <f>Dry_Matter_Content!D28</f>
        <v>0.44</v>
      </c>
      <c r="E41" s="284">
        <f>MCF!R40</f>
        <v>1</v>
      </c>
      <c r="F41" s="67">
        <f t="shared" si="0"/>
        <v>2.0293284270544033E-2</v>
      </c>
      <c r="G41" s="67">
        <f t="shared" si="1"/>
        <v>2.0293284270544033E-2</v>
      </c>
      <c r="H41" s="67">
        <f t="shared" si="2"/>
        <v>0</v>
      </c>
      <c r="I41" s="67">
        <f t="shared" si="3"/>
        <v>0.16602726296624762</v>
      </c>
      <c r="J41" s="67">
        <f t="shared" si="4"/>
        <v>1.0566905742166191E-2</v>
      </c>
      <c r="K41" s="100">
        <f t="shared" si="6"/>
        <v>7.0446038281107935E-3</v>
      </c>
      <c r="O41" s="96">
        <f>Amnt_Deposited!B36</f>
        <v>2022</v>
      </c>
      <c r="P41" s="99">
        <f>Amnt_Deposited!D36</f>
        <v>0.20964136643124001</v>
      </c>
      <c r="Q41" s="284">
        <f>MCF!R40</f>
        <v>1</v>
      </c>
      <c r="R41" s="67">
        <f t="shared" si="5"/>
        <v>4.1928273286248006E-2</v>
      </c>
      <c r="S41" s="67">
        <f t="shared" si="7"/>
        <v>4.1928273286248006E-2</v>
      </c>
      <c r="T41" s="67">
        <f t="shared" si="8"/>
        <v>0</v>
      </c>
      <c r="U41" s="67">
        <f t="shared" si="9"/>
        <v>0.34303153505423062</v>
      </c>
      <c r="V41" s="67">
        <f t="shared" si="10"/>
        <v>2.1832449880508659E-2</v>
      </c>
      <c r="W41" s="100">
        <f t="shared" si="11"/>
        <v>1.4554966587005773E-2</v>
      </c>
    </row>
    <row r="42" spans="2:23">
      <c r="B42" s="96">
        <f>Amnt_Deposited!B37</f>
        <v>2023</v>
      </c>
      <c r="C42" s="99">
        <f>Amnt_Deposited!D37</f>
        <v>0.21083891466351004</v>
      </c>
      <c r="D42" s="418">
        <f>Dry_Matter_Content!D29</f>
        <v>0.44</v>
      </c>
      <c r="E42" s="284">
        <f>MCF!R41</f>
        <v>1</v>
      </c>
      <c r="F42" s="67">
        <f t="shared" si="0"/>
        <v>2.0409206939427774E-2</v>
      </c>
      <c r="G42" s="67">
        <f t="shared" si="1"/>
        <v>2.0409206939427774E-2</v>
      </c>
      <c r="H42" s="67">
        <f t="shared" si="2"/>
        <v>0</v>
      </c>
      <c r="I42" s="67">
        <f t="shared" si="3"/>
        <v>0.17521200086505676</v>
      </c>
      <c r="J42" s="67">
        <f t="shared" si="4"/>
        <v>1.122446904061862E-2</v>
      </c>
      <c r="K42" s="100">
        <f t="shared" si="6"/>
        <v>7.4829793604124133E-3</v>
      </c>
      <c r="O42" s="96">
        <f>Amnt_Deposited!B37</f>
        <v>2023</v>
      </c>
      <c r="P42" s="99">
        <f>Amnt_Deposited!D37</f>
        <v>0.21083891466351004</v>
      </c>
      <c r="Q42" s="284">
        <f>MCF!R41</f>
        <v>1</v>
      </c>
      <c r="R42" s="67">
        <f t="shared" si="5"/>
        <v>4.2167782932702014E-2</v>
      </c>
      <c r="S42" s="67">
        <f t="shared" si="7"/>
        <v>4.2167782932702014E-2</v>
      </c>
      <c r="T42" s="67">
        <f t="shared" si="8"/>
        <v>0</v>
      </c>
      <c r="U42" s="67">
        <f t="shared" si="9"/>
        <v>0.36200826625011728</v>
      </c>
      <c r="V42" s="67">
        <f t="shared" si="10"/>
        <v>2.3191051736815332E-2</v>
      </c>
      <c r="W42" s="100">
        <f t="shared" si="11"/>
        <v>1.5460701157876887E-2</v>
      </c>
    </row>
    <row r="43" spans="2:23">
      <c r="B43" s="96">
        <f>Amnt_Deposited!B38</f>
        <v>2024</v>
      </c>
      <c r="C43" s="99">
        <f>Amnt_Deposited!D38</f>
        <v>0.21203646289577999</v>
      </c>
      <c r="D43" s="418">
        <f>Dry_Matter_Content!D30</f>
        <v>0.44</v>
      </c>
      <c r="E43" s="284">
        <f>MCF!R42</f>
        <v>1</v>
      </c>
      <c r="F43" s="67">
        <f t="shared" si="0"/>
        <v>2.0525129608311501E-2</v>
      </c>
      <c r="G43" s="67">
        <f t="shared" si="1"/>
        <v>2.0525129608311501E-2</v>
      </c>
      <c r="H43" s="67">
        <f t="shared" si="2"/>
        <v>0</v>
      </c>
      <c r="I43" s="67">
        <f t="shared" si="3"/>
        <v>0.18389171638824608</v>
      </c>
      <c r="J43" s="67">
        <f t="shared" si="4"/>
        <v>1.1845414085122173E-2</v>
      </c>
      <c r="K43" s="100">
        <f t="shared" si="6"/>
        <v>7.8969427234147817E-3</v>
      </c>
      <c r="O43" s="96">
        <f>Amnt_Deposited!B38</f>
        <v>2024</v>
      </c>
      <c r="P43" s="99">
        <f>Amnt_Deposited!D38</f>
        <v>0.21203646289577999</v>
      </c>
      <c r="Q43" s="284">
        <f>MCF!R42</f>
        <v>1</v>
      </c>
      <c r="R43" s="67">
        <f t="shared" si="5"/>
        <v>4.2407292579156E-2</v>
      </c>
      <c r="S43" s="67">
        <f t="shared" si="7"/>
        <v>4.2407292579156E-2</v>
      </c>
      <c r="T43" s="67">
        <f t="shared" si="8"/>
        <v>0</v>
      </c>
      <c r="U43" s="67">
        <f t="shared" si="9"/>
        <v>0.3799415627856324</v>
      </c>
      <c r="V43" s="67">
        <f t="shared" si="10"/>
        <v>2.4473996043640856E-2</v>
      </c>
      <c r="W43" s="100">
        <f t="shared" si="11"/>
        <v>1.6315997362427236E-2</v>
      </c>
    </row>
    <row r="44" spans="2:23">
      <c r="B44" s="96">
        <f>Amnt_Deposited!B39</f>
        <v>2025</v>
      </c>
      <c r="C44" s="99">
        <f>Amnt_Deposited!D39</f>
        <v>0.21323401112804999</v>
      </c>
      <c r="D44" s="418">
        <f>Dry_Matter_Content!D31</f>
        <v>0.44</v>
      </c>
      <c r="E44" s="284">
        <f>MCF!R43</f>
        <v>1</v>
      </c>
      <c r="F44" s="67">
        <f t="shared" si="0"/>
        <v>2.0641052277195239E-2</v>
      </c>
      <c r="G44" s="67">
        <f t="shared" si="1"/>
        <v>2.0641052277195239E-2</v>
      </c>
      <c r="H44" s="67">
        <f t="shared" si="2"/>
        <v>0</v>
      </c>
      <c r="I44" s="67">
        <f t="shared" si="3"/>
        <v>0.19210055216949326</v>
      </c>
      <c r="J44" s="67">
        <f t="shared" si="4"/>
        <v>1.2432216495948048E-2</v>
      </c>
      <c r="K44" s="100">
        <f t="shared" si="6"/>
        <v>8.2881443306320312E-3</v>
      </c>
      <c r="O44" s="96">
        <f>Amnt_Deposited!B39</f>
        <v>2025</v>
      </c>
      <c r="P44" s="99">
        <f>Amnt_Deposited!D39</f>
        <v>0.21323401112804999</v>
      </c>
      <c r="Q44" s="284">
        <f>MCF!R43</f>
        <v>1</v>
      </c>
      <c r="R44" s="67">
        <f t="shared" si="5"/>
        <v>4.264680222561E-2</v>
      </c>
      <c r="S44" s="67">
        <f t="shared" si="7"/>
        <v>4.264680222561E-2</v>
      </c>
      <c r="T44" s="67">
        <f t="shared" si="8"/>
        <v>0</v>
      </c>
      <c r="U44" s="67">
        <f t="shared" si="9"/>
        <v>0.39690196729234151</v>
      </c>
      <c r="V44" s="67">
        <f t="shared" si="10"/>
        <v>2.5686397718900925E-2</v>
      </c>
      <c r="W44" s="100">
        <f t="shared" si="11"/>
        <v>1.7124265145933949E-2</v>
      </c>
    </row>
    <row r="45" spans="2:23">
      <c r="B45" s="96">
        <f>Amnt_Deposited!B40</f>
        <v>2026</v>
      </c>
      <c r="C45" s="99">
        <f>Amnt_Deposited!D40</f>
        <v>0.21443155936032002</v>
      </c>
      <c r="D45" s="418">
        <f>Dry_Matter_Content!D32</f>
        <v>0.44</v>
      </c>
      <c r="E45" s="284">
        <f>MCF!R44</f>
        <v>1</v>
      </c>
      <c r="F45" s="67">
        <f t="shared" si="0"/>
        <v>2.075697494607898E-2</v>
      </c>
      <c r="G45" s="67">
        <f t="shared" si="1"/>
        <v>2.075697494607898E-2</v>
      </c>
      <c r="H45" s="67">
        <f t="shared" si="2"/>
        <v>0</v>
      </c>
      <c r="I45" s="67">
        <f t="shared" si="3"/>
        <v>0.1998703425894347</v>
      </c>
      <c r="J45" s="67">
        <f t="shared" si="4"/>
        <v>1.298718452613754E-2</v>
      </c>
      <c r="K45" s="100">
        <f t="shared" si="6"/>
        <v>8.6581230174250269E-3</v>
      </c>
      <c r="O45" s="96">
        <f>Amnt_Deposited!B40</f>
        <v>2026</v>
      </c>
      <c r="P45" s="99">
        <f>Amnt_Deposited!D40</f>
        <v>0.21443155936032002</v>
      </c>
      <c r="Q45" s="284">
        <f>MCF!R44</f>
        <v>1</v>
      </c>
      <c r="R45" s="67">
        <f t="shared" si="5"/>
        <v>4.2886311872064008E-2</v>
      </c>
      <c r="S45" s="67">
        <f t="shared" si="7"/>
        <v>4.2886311872064008E-2</v>
      </c>
      <c r="T45" s="67">
        <f t="shared" si="8"/>
        <v>0</v>
      </c>
      <c r="U45" s="67">
        <f t="shared" si="9"/>
        <v>0.41295525328395605</v>
      </c>
      <c r="V45" s="67">
        <f t="shared" si="10"/>
        <v>2.6833025880449467E-2</v>
      </c>
      <c r="W45" s="100">
        <f t="shared" si="11"/>
        <v>1.7888683920299644E-2</v>
      </c>
    </row>
    <row r="46" spans="2:23">
      <c r="B46" s="96">
        <f>Amnt_Deposited!B41</f>
        <v>2027</v>
      </c>
      <c r="C46" s="99">
        <f>Amnt_Deposited!D41</f>
        <v>0.21562910759259002</v>
      </c>
      <c r="D46" s="418">
        <f>Dry_Matter_Content!D33</f>
        <v>0.44</v>
      </c>
      <c r="E46" s="284">
        <f>MCF!R45</f>
        <v>1</v>
      </c>
      <c r="F46" s="67">
        <f t="shared" si="0"/>
        <v>2.0872897614962714E-2</v>
      </c>
      <c r="G46" s="67">
        <f t="shared" si="1"/>
        <v>2.0872897614962714E-2</v>
      </c>
      <c r="H46" s="67">
        <f t="shared" si="2"/>
        <v>0</v>
      </c>
      <c r="I46" s="67">
        <f t="shared" si="3"/>
        <v>0.20723076982783628</v>
      </c>
      <c r="J46" s="67">
        <f t="shared" si="4"/>
        <v>1.3512470376561139E-2</v>
      </c>
      <c r="K46" s="100">
        <f t="shared" si="6"/>
        <v>9.0083135843740912E-3</v>
      </c>
      <c r="O46" s="96">
        <f>Amnt_Deposited!B41</f>
        <v>2027</v>
      </c>
      <c r="P46" s="99">
        <f>Amnt_Deposited!D41</f>
        <v>0.21562910759259002</v>
      </c>
      <c r="Q46" s="284">
        <f>MCF!R45</f>
        <v>1</v>
      </c>
      <c r="R46" s="67">
        <f t="shared" si="5"/>
        <v>4.3125821518518008E-2</v>
      </c>
      <c r="S46" s="67">
        <f t="shared" si="7"/>
        <v>4.3125821518518008E-2</v>
      </c>
      <c r="T46" s="67">
        <f t="shared" si="8"/>
        <v>0</v>
      </c>
      <c r="U46" s="67">
        <f t="shared" si="9"/>
        <v>0.42816274757817419</v>
      </c>
      <c r="V46" s="67">
        <f t="shared" si="10"/>
        <v>2.7918327224299877E-2</v>
      </c>
      <c r="W46" s="100">
        <f t="shared" si="11"/>
        <v>1.861221814953325E-2</v>
      </c>
    </row>
    <row r="47" spans="2:23">
      <c r="B47" s="96">
        <f>Amnt_Deposited!B42</f>
        <v>2028</v>
      </c>
      <c r="C47" s="99">
        <f>Amnt_Deposited!D42</f>
        <v>0.21682665582485999</v>
      </c>
      <c r="D47" s="418">
        <f>Dry_Matter_Content!D34</f>
        <v>0.44</v>
      </c>
      <c r="E47" s="284">
        <f>MCF!R46</f>
        <v>1</v>
      </c>
      <c r="F47" s="67">
        <f t="shared" si="0"/>
        <v>2.0988820283846448E-2</v>
      </c>
      <c r="G47" s="67">
        <f t="shared" si="1"/>
        <v>2.0988820283846448E-2</v>
      </c>
      <c r="H47" s="67">
        <f t="shared" si="2"/>
        <v>0</v>
      </c>
      <c r="I47" s="67">
        <f t="shared" si="3"/>
        <v>0.21420950936567304</v>
      </c>
      <c r="J47" s="67">
        <f t="shared" si="4"/>
        <v>1.4010080746009681E-2</v>
      </c>
      <c r="K47" s="100">
        <f t="shared" si="6"/>
        <v>9.3400538306731198E-3</v>
      </c>
      <c r="O47" s="96">
        <f>Amnt_Deposited!B42</f>
        <v>2028</v>
      </c>
      <c r="P47" s="99">
        <f>Amnt_Deposited!D42</f>
        <v>0.21682665582485999</v>
      </c>
      <c r="Q47" s="284">
        <f>MCF!R46</f>
        <v>1</v>
      </c>
      <c r="R47" s="67">
        <f t="shared" si="5"/>
        <v>4.3365331164972001E-2</v>
      </c>
      <c r="S47" s="67">
        <f t="shared" si="7"/>
        <v>4.3365331164972001E-2</v>
      </c>
      <c r="T47" s="67">
        <f t="shared" si="8"/>
        <v>0</v>
      </c>
      <c r="U47" s="67">
        <f t="shared" si="9"/>
        <v>0.4425816309208121</v>
      </c>
      <c r="V47" s="67">
        <f t="shared" si="10"/>
        <v>2.8946447822334055E-2</v>
      </c>
      <c r="W47" s="100">
        <f t="shared" si="11"/>
        <v>1.9297631881556036E-2</v>
      </c>
    </row>
    <row r="48" spans="2:23">
      <c r="B48" s="96">
        <f>Amnt_Deposited!B43</f>
        <v>2029</v>
      </c>
      <c r="C48" s="99">
        <f>Amnt_Deposited!D43</f>
        <v>0.21802420405713002</v>
      </c>
      <c r="D48" s="418">
        <f>Dry_Matter_Content!D35</f>
        <v>0.44</v>
      </c>
      <c r="E48" s="284">
        <f>MCF!R47</f>
        <v>1</v>
      </c>
      <c r="F48" s="67">
        <f t="shared" si="0"/>
        <v>2.1104742952730186E-2</v>
      </c>
      <c r="G48" s="67">
        <f t="shared" si="1"/>
        <v>2.1104742952730186E-2</v>
      </c>
      <c r="H48" s="67">
        <f t="shared" si="2"/>
        <v>0</v>
      </c>
      <c r="I48" s="67">
        <f t="shared" si="3"/>
        <v>0.22083236565036907</v>
      </c>
      <c r="J48" s="67">
        <f t="shared" si="4"/>
        <v>1.4481886668034152E-2</v>
      </c>
      <c r="K48" s="100">
        <f t="shared" si="6"/>
        <v>9.6545911120227666E-3</v>
      </c>
      <c r="O48" s="96">
        <f>Amnt_Deposited!B43</f>
        <v>2029</v>
      </c>
      <c r="P48" s="99">
        <f>Amnt_Deposited!D43</f>
        <v>0.21802420405713002</v>
      </c>
      <c r="Q48" s="284">
        <f>MCF!R47</f>
        <v>1</v>
      </c>
      <c r="R48" s="67">
        <f t="shared" si="5"/>
        <v>4.3604840811426009E-2</v>
      </c>
      <c r="S48" s="67">
        <f t="shared" si="7"/>
        <v>4.3604840811426009E-2</v>
      </c>
      <c r="T48" s="67">
        <f t="shared" si="8"/>
        <v>0</v>
      </c>
      <c r="U48" s="67">
        <f t="shared" si="9"/>
        <v>0.45626521828588656</v>
      </c>
      <c r="V48" s="67">
        <f t="shared" si="10"/>
        <v>2.9921253446351555E-2</v>
      </c>
      <c r="W48" s="100">
        <f t="shared" si="11"/>
        <v>1.9947502297567702E-2</v>
      </c>
    </row>
    <row r="49" spans="2:23">
      <c r="B49" s="96">
        <f>Amnt_Deposited!B44</f>
        <v>2030</v>
      </c>
      <c r="C49" s="99">
        <f>Amnt_Deposited!D44</f>
        <v>0.21922175228940002</v>
      </c>
      <c r="D49" s="418">
        <f>Dry_Matter_Content!D36</f>
        <v>0.44</v>
      </c>
      <c r="E49" s="284">
        <f>MCF!R48</f>
        <v>1</v>
      </c>
      <c r="F49" s="67">
        <f t="shared" si="0"/>
        <v>2.1220665621613923E-2</v>
      </c>
      <c r="G49" s="67">
        <f t="shared" si="1"/>
        <v>2.1220665621613923E-2</v>
      </c>
      <c r="H49" s="67">
        <f t="shared" si="2"/>
        <v>0</v>
      </c>
      <c r="I49" s="67">
        <f t="shared" si="3"/>
        <v>0.22712339858922867</v>
      </c>
      <c r="J49" s="67">
        <f t="shared" si="4"/>
        <v>1.4929632682754334E-2</v>
      </c>
      <c r="K49" s="100">
        <f t="shared" si="6"/>
        <v>9.9530884551695554E-3</v>
      </c>
      <c r="O49" s="96">
        <f>Amnt_Deposited!B44</f>
        <v>2030</v>
      </c>
      <c r="P49" s="99">
        <f>Amnt_Deposited!D44</f>
        <v>0.21922175228940002</v>
      </c>
      <c r="Q49" s="284">
        <f>MCF!R48</f>
        <v>1</v>
      </c>
      <c r="R49" s="67">
        <f t="shared" si="5"/>
        <v>4.3844350457880009E-2</v>
      </c>
      <c r="S49" s="67">
        <f t="shared" si="7"/>
        <v>4.3844350457880009E-2</v>
      </c>
      <c r="T49" s="67">
        <f t="shared" si="8"/>
        <v>0</v>
      </c>
      <c r="U49" s="67">
        <f t="shared" si="9"/>
        <v>0.46926322022567907</v>
      </c>
      <c r="V49" s="67">
        <f t="shared" si="10"/>
        <v>3.0846348518087471E-2</v>
      </c>
      <c r="W49" s="100">
        <f t="shared" si="11"/>
        <v>2.0564232345391648E-2</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0.21176845320063217</v>
      </c>
      <c r="J50" s="67">
        <f t="shared" si="4"/>
        <v>1.5354945388596487E-2</v>
      </c>
      <c r="K50" s="100">
        <f t="shared" si="6"/>
        <v>1.0236630259064324E-2</v>
      </c>
      <c r="O50" s="96">
        <f>Amnt_Deposited!B45</f>
        <v>2031</v>
      </c>
      <c r="P50" s="99">
        <f>Amnt_Deposited!D45</f>
        <v>0</v>
      </c>
      <c r="Q50" s="284">
        <f>MCF!R49</f>
        <v>1</v>
      </c>
      <c r="R50" s="67">
        <f t="shared" si="5"/>
        <v>0</v>
      </c>
      <c r="S50" s="67">
        <f t="shared" si="7"/>
        <v>0</v>
      </c>
      <c r="T50" s="67">
        <f t="shared" si="8"/>
        <v>0</v>
      </c>
      <c r="U50" s="67">
        <f t="shared" si="9"/>
        <v>0.43753812644758716</v>
      </c>
      <c r="V50" s="67">
        <f t="shared" si="10"/>
        <v>3.1725093778091913E-2</v>
      </c>
      <c r="W50" s="100">
        <f t="shared" si="11"/>
        <v>2.115006251872794E-2</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0.19745159701531148</v>
      </c>
      <c r="J51" s="67">
        <f t="shared" si="4"/>
        <v>1.4316856185320704E-2</v>
      </c>
      <c r="K51" s="100">
        <f t="shared" si="6"/>
        <v>9.5445707902138029E-3</v>
      </c>
      <c r="O51" s="96">
        <f>Amnt_Deposited!B46</f>
        <v>2032</v>
      </c>
      <c r="P51" s="99">
        <f>Amnt_Deposited!D46</f>
        <v>0</v>
      </c>
      <c r="Q51" s="284">
        <f>MCF!R50</f>
        <v>1</v>
      </c>
      <c r="R51" s="67">
        <f t="shared" ref="R51:R82" si="13">P51*$W$6*DOCF*Q51</f>
        <v>0</v>
      </c>
      <c r="S51" s="67">
        <f t="shared" si="7"/>
        <v>0</v>
      </c>
      <c r="T51" s="67">
        <f t="shared" si="8"/>
        <v>0</v>
      </c>
      <c r="U51" s="67">
        <f t="shared" si="9"/>
        <v>0.40795784507295763</v>
      </c>
      <c r="V51" s="67">
        <f t="shared" si="10"/>
        <v>2.9580281374629553E-2</v>
      </c>
      <c r="W51" s="100">
        <f t="shared" si="11"/>
        <v>1.9720187583086368E-2</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0.18410264878763621</v>
      </c>
      <c r="J52" s="67">
        <f t="shared" si="4"/>
        <v>1.3348948227675274E-2</v>
      </c>
      <c r="K52" s="100">
        <f t="shared" si="6"/>
        <v>8.8992988184501826E-3</v>
      </c>
      <c r="O52" s="96">
        <f>Amnt_Deposited!B47</f>
        <v>2033</v>
      </c>
      <c r="P52" s="99">
        <f>Amnt_Deposited!D47</f>
        <v>0</v>
      </c>
      <c r="Q52" s="284">
        <f>MCF!R51</f>
        <v>1</v>
      </c>
      <c r="R52" s="67">
        <f t="shared" si="13"/>
        <v>0</v>
      </c>
      <c r="S52" s="67">
        <f t="shared" si="7"/>
        <v>0</v>
      </c>
      <c r="T52" s="67">
        <f t="shared" si="8"/>
        <v>0</v>
      </c>
      <c r="U52" s="67">
        <f t="shared" si="9"/>
        <v>0.38037737352817402</v>
      </c>
      <c r="V52" s="67">
        <f t="shared" si="10"/>
        <v>2.7580471544783627E-2</v>
      </c>
      <c r="W52" s="100">
        <f t="shared" si="11"/>
        <v>1.838698102985575E-2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0.17165617195790733</v>
      </c>
      <c r="J53" s="67">
        <f t="shared" si="4"/>
        <v>1.2446476829728888E-2</v>
      </c>
      <c r="K53" s="100">
        <f t="shared" si="6"/>
        <v>8.2976512198192579E-3</v>
      </c>
      <c r="O53" s="96">
        <f>Amnt_Deposited!B48</f>
        <v>2034</v>
      </c>
      <c r="P53" s="99">
        <f>Amnt_Deposited!D48</f>
        <v>0</v>
      </c>
      <c r="Q53" s="284">
        <f>MCF!R52</f>
        <v>1</v>
      </c>
      <c r="R53" s="67">
        <f t="shared" si="13"/>
        <v>0</v>
      </c>
      <c r="S53" s="67">
        <f t="shared" si="7"/>
        <v>0</v>
      </c>
      <c r="T53" s="67">
        <f t="shared" si="8"/>
        <v>0</v>
      </c>
      <c r="U53" s="67">
        <f t="shared" si="9"/>
        <v>0.35466151230972592</v>
      </c>
      <c r="V53" s="67">
        <f t="shared" si="10"/>
        <v>2.5715861218448117E-2</v>
      </c>
      <c r="W53" s="100">
        <f t="shared" si="11"/>
        <v>1.7143907478965409E-2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0.16005115388226554</v>
      </c>
      <c r="J54" s="67">
        <f t="shared" si="4"/>
        <v>1.1605018075641795E-2</v>
      </c>
      <c r="K54" s="100">
        <f t="shared" si="6"/>
        <v>7.7366787170945299E-3</v>
      </c>
      <c r="O54" s="96">
        <f>Amnt_Deposited!B49</f>
        <v>2035</v>
      </c>
      <c r="P54" s="99">
        <f>Amnt_Deposited!D49</f>
        <v>0</v>
      </c>
      <c r="Q54" s="284">
        <f>MCF!R53</f>
        <v>1</v>
      </c>
      <c r="R54" s="67">
        <f t="shared" si="13"/>
        <v>0</v>
      </c>
      <c r="S54" s="67">
        <f t="shared" si="7"/>
        <v>0</v>
      </c>
      <c r="T54" s="67">
        <f t="shared" si="8"/>
        <v>0</v>
      </c>
      <c r="U54" s="67">
        <f t="shared" si="9"/>
        <v>0.33068420223608586</v>
      </c>
      <c r="V54" s="67">
        <f t="shared" si="10"/>
        <v>2.3977310073640075E-2</v>
      </c>
      <c r="W54" s="100">
        <f t="shared" si="11"/>
        <v>1.5984873382426715E-2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0.14923070674864031</v>
      </c>
      <c r="J55" s="67">
        <f t="shared" si="4"/>
        <v>1.0820447133625231E-2</v>
      </c>
      <c r="K55" s="100">
        <f t="shared" si="6"/>
        <v>7.2136314224168201E-3</v>
      </c>
      <c r="O55" s="96">
        <f>Amnt_Deposited!B50</f>
        <v>2036</v>
      </c>
      <c r="P55" s="99">
        <f>Amnt_Deposited!D50</f>
        <v>0</v>
      </c>
      <c r="Q55" s="284">
        <f>MCF!R54</f>
        <v>1</v>
      </c>
      <c r="R55" s="67">
        <f t="shared" si="13"/>
        <v>0</v>
      </c>
      <c r="S55" s="67">
        <f t="shared" si="7"/>
        <v>0</v>
      </c>
      <c r="T55" s="67">
        <f t="shared" si="8"/>
        <v>0</v>
      </c>
      <c r="U55" s="67">
        <f t="shared" si="9"/>
        <v>0.30832790650545522</v>
      </c>
      <c r="V55" s="67">
        <f t="shared" si="10"/>
        <v>2.2356295730630645E-2</v>
      </c>
      <c r="W55" s="100">
        <f t="shared" si="11"/>
        <v>1.4904197153753762E-2</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0.13914178871262911</v>
      </c>
      <c r="J56" s="67">
        <f t="shared" si="4"/>
        <v>1.0088918036011196E-2</v>
      </c>
      <c r="K56" s="100">
        <f t="shared" si="6"/>
        <v>6.7259453573407972E-3</v>
      </c>
      <c r="O56" s="96">
        <f>Amnt_Deposited!B51</f>
        <v>2037</v>
      </c>
      <c r="P56" s="99">
        <f>Amnt_Deposited!D51</f>
        <v>0</v>
      </c>
      <c r="Q56" s="284">
        <f>MCF!R55</f>
        <v>1</v>
      </c>
      <c r="R56" s="67">
        <f t="shared" si="13"/>
        <v>0</v>
      </c>
      <c r="S56" s="67">
        <f t="shared" si="7"/>
        <v>0</v>
      </c>
      <c r="T56" s="67">
        <f t="shared" si="8"/>
        <v>0</v>
      </c>
      <c r="U56" s="67">
        <f t="shared" si="9"/>
        <v>0.28748303453022545</v>
      </c>
      <c r="V56" s="67">
        <f t="shared" si="10"/>
        <v>2.0844871975229749E-2</v>
      </c>
      <c r="W56" s="100">
        <f t="shared" si="11"/>
        <v>1.3896581316819832E-2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0.12973494388631462</v>
      </c>
      <c r="J57" s="67">
        <f t="shared" si="4"/>
        <v>9.406844826314497E-3</v>
      </c>
      <c r="K57" s="100">
        <f t="shared" si="6"/>
        <v>6.2712298842096644E-3</v>
      </c>
      <c r="O57" s="96">
        <f>Amnt_Deposited!B52</f>
        <v>2038</v>
      </c>
      <c r="P57" s="99">
        <f>Amnt_Deposited!D52</f>
        <v>0</v>
      </c>
      <c r="Q57" s="284">
        <f>MCF!R56</f>
        <v>1</v>
      </c>
      <c r="R57" s="67">
        <f t="shared" si="13"/>
        <v>0</v>
      </c>
      <c r="S57" s="67">
        <f t="shared" si="7"/>
        <v>0</v>
      </c>
      <c r="T57" s="67">
        <f t="shared" si="8"/>
        <v>0</v>
      </c>
      <c r="U57" s="67">
        <f t="shared" si="9"/>
        <v>0.26804740472379052</v>
      </c>
      <c r="V57" s="67">
        <f t="shared" si="10"/>
        <v>1.9435629806434911E-2</v>
      </c>
      <c r="W57" s="100">
        <f t="shared" si="11"/>
        <v>1.2957086537623274E-2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0.12096405990544475</v>
      </c>
      <c r="J58" s="67">
        <f t="shared" si="4"/>
        <v>8.770883980869882E-3</v>
      </c>
      <c r="K58" s="100">
        <f t="shared" si="6"/>
        <v>5.8472559872465874E-3</v>
      </c>
      <c r="O58" s="96">
        <f>Amnt_Deposited!B53</f>
        <v>2039</v>
      </c>
      <c r="P58" s="99">
        <f>Amnt_Deposited!D53</f>
        <v>0</v>
      </c>
      <c r="Q58" s="284">
        <f>MCF!R57</f>
        <v>1</v>
      </c>
      <c r="R58" s="67">
        <f t="shared" si="13"/>
        <v>0</v>
      </c>
      <c r="S58" s="67">
        <f t="shared" si="7"/>
        <v>0</v>
      </c>
      <c r="T58" s="67">
        <f t="shared" si="8"/>
        <v>0</v>
      </c>
      <c r="U58" s="67">
        <f t="shared" si="9"/>
        <v>0.24992574360629077</v>
      </c>
      <c r="V58" s="67">
        <f t="shared" si="10"/>
        <v>1.8121661117499754E-2</v>
      </c>
      <c r="W58" s="100">
        <f t="shared" si="11"/>
        <v>1.2081107411666502E-2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0.11278614188656959</v>
      </c>
      <c r="J59" s="67">
        <f t="shared" si="4"/>
        <v>8.1779180188751594E-3</v>
      </c>
      <c r="K59" s="100">
        <f t="shared" si="6"/>
        <v>5.4519453459167724E-3</v>
      </c>
      <c r="O59" s="96">
        <f>Amnt_Deposited!B54</f>
        <v>2040</v>
      </c>
      <c r="P59" s="99">
        <f>Amnt_Deposited!D54</f>
        <v>0</v>
      </c>
      <c r="Q59" s="284">
        <f>MCF!R58</f>
        <v>1</v>
      </c>
      <c r="R59" s="67">
        <f t="shared" si="13"/>
        <v>0</v>
      </c>
      <c r="S59" s="67">
        <f t="shared" si="7"/>
        <v>0</v>
      </c>
      <c r="T59" s="67">
        <f t="shared" si="8"/>
        <v>0</v>
      </c>
      <c r="U59" s="67">
        <f t="shared" si="9"/>
        <v>0.23302921877390409</v>
      </c>
      <c r="V59" s="67">
        <f t="shared" si="10"/>
        <v>1.689652483238669E-2</v>
      </c>
      <c r="W59" s="100">
        <f t="shared" si="11"/>
        <v>1.1264349888257794E-2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0.1051611016660729</v>
      </c>
      <c r="J60" s="67">
        <f t="shared" si="4"/>
        <v>7.6250402204966943E-3</v>
      </c>
      <c r="K60" s="100">
        <f t="shared" si="6"/>
        <v>5.0833601469977962E-3</v>
      </c>
      <c r="O60" s="96">
        <f>Amnt_Deposited!B55</f>
        <v>2041</v>
      </c>
      <c r="P60" s="99">
        <f>Amnt_Deposited!D55</f>
        <v>0</v>
      </c>
      <c r="Q60" s="284">
        <f>MCF!R59</f>
        <v>1</v>
      </c>
      <c r="R60" s="67">
        <f t="shared" si="13"/>
        <v>0</v>
      </c>
      <c r="S60" s="67">
        <f t="shared" si="7"/>
        <v>0</v>
      </c>
      <c r="T60" s="67">
        <f t="shared" si="8"/>
        <v>0</v>
      </c>
      <c r="U60" s="67">
        <f t="shared" si="9"/>
        <v>0.21727500344229936</v>
      </c>
      <c r="V60" s="67">
        <f t="shared" si="10"/>
        <v>1.5754215331604739E-2</v>
      </c>
      <c r="W60" s="100">
        <f t="shared" si="11"/>
        <v>1.0502810221069825E-2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9.8051561287947495E-2</v>
      </c>
      <c r="J61" s="67">
        <f t="shared" si="4"/>
        <v>7.1095403781254079E-3</v>
      </c>
      <c r="K61" s="100">
        <f t="shared" si="6"/>
        <v>4.7396935854169386E-3</v>
      </c>
      <c r="O61" s="96">
        <f>Amnt_Deposited!B56</f>
        <v>2042</v>
      </c>
      <c r="P61" s="99">
        <f>Amnt_Deposited!D56</f>
        <v>0</v>
      </c>
      <c r="Q61" s="284">
        <f>MCF!R60</f>
        <v>1</v>
      </c>
      <c r="R61" s="67">
        <f t="shared" si="13"/>
        <v>0</v>
      </c>
      <c r="S61" s="67">
        <f t="shared" si="7"/>
        <v>0</v>
      </c>
      <c r="T61" s="67">
        <f t="shared" si="8"/>
        <v>0</v>
      </c>
      <c r="U61" s="67">
        <f t="shared" si="9"/>
        <v>0.20258587042964357</v>
      </c>
      <c r="V61" s="67">
        <f t="shared" si="10"/>
        <v>1.46891330126558E-2</v>
      </c>
      <c r="W61" s="100">
        <f t="shared" si="11"/>
        <v>9.7927553417705322E-3</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9.1422669777011564E-2</v>
      </c>
      <c r="J62" s="67">
        <f t="shared" si="4"/>
        <v>6.6288915109359286E-3</v>
      </c>
      <c r="K62" s="100">
        <f t="shared" si="6"/>
        <v>4.4192610072906185E-3</v>
      </c>
      <c r="O62" s="96">
        <f>Amnt_Deposited!B57</f>
        <v>2043</v>
      </c>
      <c r="P62" s="99">
        <f>Amnt_Deposited!D57</f>
        <v>0</v>
      </c>
      <c r="Q62" s="284">
        <f>MCF!R61</f>
        <v>1</v>
      </c>
      <c r="R62" s="67">
        <f t="shared" si="13"/>
        <v>0</v>
      </c>
      <c r="S62" s="67">
        <f t="shared" si="7"/>
        <v>0</v>
      </c>
      <c r="T62" s="67">
        <f t="shared" si="8"/>
        <v>0</v>
      </c>
      <c r="U62" s="67">
        <f t="shared" si="9"/>
        <v>0.18888981358886686</v>
      </c>
      <c r="V62" s="67">
        <f t="shared" si="10"/>
        <v>1.3696056840776712E-2</v>
      </c>
      <c r="W62" s="100">
        <f t="shared" si="11"/>
        <v>9.1307045605178074E-3</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8.5241932299387896E-2</v>
      </c>
      <c r="J63" s="67">
        <f t="shared" si="4"/>
        <v>6.1807374776236632E-3</v>
      </c>
      <c r="K63" s="100">
        <f t="shared" si="6"/>
        <v>4.1204916517491082E-3</v>
      </c>
      <c r="O63" s="96">
        <f>Amnt_Deposited!B58</f>
        <v>2044</v>
      </c>
      <c r="P63" s="99">
        <f>Amnt_Deposited!D58</f>
        <v>0</v>
      </c>
      <c r="Q63" s="284">
        <f>MCF!R62</f>
        <v>1</v>
      </c>
      <c r="R63" s="67">
        <f t="shared" si="13"/>
        <v>0</v>
      </c>
      <c r="S63" s="67">
        <f t="shared" si="7"/>
        <v>0</v>
      </c>
      <c r="T63" s="67">
        <f t="shared" si="8"/>
        <v>0</v>
      </c>
      <c r="U63" s="67">
        <f t="shared" si="9"/>
        <v>0.17611969483344608</v>
      </c>
      <c r="V63" s="67">
        <f t="shared" si="10"/>
        <v>1.2770118755420792E-2</v>
      </c>
      <c r="W63" s="100">
        <f t="shared" si="11"/>
        <v>8.5134125036138604E-3</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7.9479050872790516E-2</v>
      </c>
      <c r="J64" s="67">
        <f t="shared" si="4"/>
        <v>5.7628814265973825E-3</v>
      </c>
      <c r="K64" s="100">
        <f t="shared" si="6"/>
        <v>3.8419209510649217E-3</v>
      </c>
      <c r="O64" s="96">
        <f>Amnt_Deposited!B59</f>
        <v>2045</v>
      </c>
      <c r="P64" s="99">
        <f>Amnt_Deposited!D59</f>
        <v>0</v>
      </c>
      <c r="Q64" s="284">
        <f>MCF!R63</f>
        <v>1</v>
      </c>
      <c r="R64" s="67">
        <f t="shared" si="13"/>
        <v>0</v>
      </c>
      <c r="S64" s="67">
        <f t="shared" si="7"/>
        <v>0</v>
      </c>
      <c r="T64" s="67">
        <f t="shared" si="8"/>
        <v>0</v>
      </c>
      <c r="U64" s="67">
        <f t="shared" si="9"/>
        <v>0.16421291502642671</v>
      </c>
      <c r="V64" s="67">
        <f t="shared" si="10"/>
        <v>1.1906779807019388E-2</v>
      </c>
      <c r="W64" s="100">
        <f t="shared" si="11"/>
        <v>7.9378532046795909E-3</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7.4105775845780347E-2</v>
      </c>
      <c r="J65" s="67">
        <f t="shared" si="4"/>
        <v>5.3732750270101748E-3</v>
      </c>
      <c r="K65" s="100">
        <f t="shared" si="6"/>
        <v>3.5821833513401164E-3</v>
      </c>
      <c r="O65" s="96">
        <f>Amnt_Deposited!B60</f>
        <v>2046</v>
      </c>
      <c r="P65" s="99">
        <f>Amnt_Deposited!D60</f>
        <v>0</v>
      </c>
      <c r="Q65" s="284">
        <f>MCF!R64</f>
        <v>1</v>
      </c>
      <c r="R65" s="67">
        <f t="shared" si="13"/>
        <v>0</v>
      </c>
      <c r="S65" s="67">
        <f t="shared" si="7"/>
        <v>0</v>
      </c>
      <c r="T65" s="67">
        <f t="shared" si="8"/>
        <v>0</v>
      </c>
      <c r="U65" s="67">
        <f t="shared" si="9"/>
        <v>0.15311110711938089</v>
      </c>
      <c r="V65" s="67">
        <f t="shared" si="10"/>
        <v>1.1101807907045817E-2</v>
      </c>
      <c r="W65" s="100">
        <f t="shared" si="11"/>
        <v>7.4012052713638777E-3</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6.9095767417941087E-2</v>
      </c>
      <c r="J66" s="67">
        <f t="shared" si="4"/>
        <v>5.0100084278392543E-3</v>
      </c>
      <c r="K66" s="100">
        <f t="shared" si="6"/>
        <v>3.3400056185595027E-3</v>
      </c>
      <c r="O66" s="96">
        <f>Amnt_Deposited!B61</f>
        <v>2047</v>
      </c>
      <c r="P66" s="99">
        <f>Amnt_Deposited!D61</f>
        <v>0</v>
      </c>
      <c r="Q66" s="284">
        <f>MCF!R65</f>
        <v>1</v>
      </c>
      <c r="R66" s="67">
        <f t="shared" si="13"/>
        <v>0</v>
      </c>
      <c r="S66" s="67">
        <f t="shared" si="7"/>
        <v>0</v>
      </c>
      <c r="T66" s="67">
        <f t="shared" si="8"/>
        <v>0</v>
      </c>
      <c r="U66" s="67">
        <f t="shared" si="9"/>
        <v>0.14275985003706837</v>
      </c>
      <c r="V66" s="67">
        <f t="shared" si="10"/>
        <v>1.035125708231251E-2</v>
      </c>
      <c r="W66" s="100">
        <f t="shared" si="11"/>
        <v>6.9008380548750067E-3</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6.4424466522147047E-2</v>
      </c>
      <c r="J67" s="67">
        <f t="shared" si="4"/>
        <v>4.6713008957940368E-3</v>
      </c>
      <c r="K67" s="100">
        <f t="shared" si="6"/>
        <v>3.1142005971960245E-3</v>
      </c>
      <c r="O67" s="96">
        <f>Amnt_Deposited!B62</f>
        <v>2048</v>
      </c>
      <c r="P67" s="99">
        <f>Amnt_Deposited!D62</f>
        <v>0</v>
      </c>
      <c r="Q67" s="284">
        <f>MCF!R66</f>
        <v>1</v>
      </c>
      <c r="R67" s="67">
        <f t="shared" si="13"/>
        <v>0</v>
      </c>
      <c r="S67" s="67">
        <f t="shared" si="7"/>
        <v>0</v>
      </c>
      <c r="T67" s="67">
        <f t="shared" si="8"/>
        <v>0</v>
      </c>
      <c r="U67" s="67">
        <f t="shared" si="9"/>
        <v>0.13310840190526252</v>
      </c>
      <c r="V67" s="67">
        <f t="shared" si="10"/>
        <v>9.6514481318058613E-3</v>
      </c>
      <c r="W67" s="100">
        <f t="shared" si="11"/>
        <v>6.4342987545372406E-3</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6.006897443598757E-2</v>
      </c>
      <c r="J68" s="67">
        <f t="shared" si="4"/>
        <v>4.3554920861594796E-3</v>
      </c>
      <c r="K68" s="100">
        <f t="shared" si="6"/>
        <v>2.9036613907729861E-3</v>
      </c>
      <c r="O68" s="96">
        <f>Amnt_Deposited!B63</f>
        <v>2049</v>
      </c>
      <c r="P68" s="99">
        <f>Amnt_Deposited!D63</f>
        <v>0</v>
      </c>
      <c r="Q68" s="284">
        <f>MCF!R67</f>
        <v>1</v>
      </c>
      <c r="R68" s="67">
        <f t="shared" si="13"/>
        <v>0</v>
      </c>
      <c r="S68" s="67">
        <f t="shared" si="7"/>
        <v>0</v>
      </c>
      <c r="T68" s="67">
        <f t="shared" si="8"/>
        <v>0</v>
      </c>
      <c r="U68" s="67">
        <f t="shared" si="9"/>
        <v>0.12410945131402393</v>
      </c>
      <c r="V68" s="67">
        <f t="shared" si="10"/>
        <v>8.9989505912385966E-3</v>
      </c>
      <c r="W68" s="100">
        <f t="shared" si="11"/>
        <v>5.9993003941590638E-3</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5.6007940532203204E-2</v>
      </c>
      <c r="J69" s="67">
        <f t="shared" si="4"/>
        <v>4.0610339037843645E-3</v>
      </c>
      <c r="K69" s="100">
        <f t="shared" si="6"/>
        <v>2.707355935856243E-3</v>
      </c>
      <c r="O69" s="96">
        <f>Amnt_Deposited!B64</f>
        <v>2050</v>
      </c>
      <c r="P69" s="99">
        <f>Amnt_Deposited!D64</f>
        <v>0</v>
      </c>
      <c r="Q69" s="284">
        <f>MCF!R68</f>
        <v>1</v>
      </c>
      <c r="R69" s="67">
        <f t="shared" si="13"/>
        <v>0</v>
      </c>
      <c r="S69" s="67">
        <f t="shared" si="7"/>
        <v>0</v>
      </c>
      <c r="T69" s="67">
        <f t="shared" si="8"/>
        <v>0</v>
      </c>
      <c r="U69" s="67">
        <f t="shared" si="9"/>
        <v>0.11571888539711409</v>
      </c>
      <c r="V69" s="67">
        <f t="shared" si="10"/>
        <v>8.3905659169098458E-3</v>
      </c>
      <c r="W69" s="100">
        <f t="shared" si="11"/>
        <v>5.59371061127323E-3</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5.2221457617886137E-2</v>
      </c>
      <c r="J70" s="67">
        <f t="shared" si="4"/>
        <v>3.786482914317069E-3</v>
      </c>
      <c r="K70" s="100">
        <f t="shared" si="6"/>
        <v>2.524321942878046E-3</v>
      </c>
      <c r="O70" s="96">
        <f>Amnt_Deposited!B65</f>
        <v>2051</v>
      </c>
      <c r="P70" s="99">
        <f>Amnt_Deposited!D65</f>
        <v>0</v>
      </c>
      <c r="Q70" s="284">
        <f>MCF!R69</f>
        <v>1</v>
      </c>
      <c r="R70" s="67">
        <f t="shared" si="13"/>
        <v>0</v>
      </c>
      <c r="S70" s="67">
        <f t="shared" si="7"/>
        <v>0</v>
      </c>
      <c r="T70" s="67">
        <f t="shared" si="8"/>
        <v>0</v>
      </c>
      <c r="U70" s="67">
        <f t="shared" si="9"/>
        <v>0.10789557359067385</v>
      </c>
      <c r="V70" s="67">
        <f t="shared" si="10"/>
        <v>7.8233118064402266E-3</v>
      </c>
      <c r="W70" s="100">
        <f t="shared" si="11"/>
        <v>5.2155412042934838E-3</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4.8690964349397438E-2</v>
      </c>
      <c r="J71" s="67">
        <f t="shared" si="4"/>
        <v>3.5304932684886996E-3</v>
      </c>
      <c r="K71" s="100">
        <f t="shared" si="6"/>
        <v>2.3536621789924661E-3</v>
      </c>
      <c r="O71" s="96">
        <f>Amnt_Deposited!B66</f>
        <v>2052</v>
      </c>
      <c r="P71" s="99">
        <f>Amnt_Deposited!D66</f>
        <v>0</v>
      </c>
      <c r="Q71" s="284">
        <f>MCF!R70</f>
        <v>1</v>
      </c>
      <c r="R71" s="67">
        <f t="shared" si="13"/>
        <v>0</v>
      </c>
      <c r="S71" s="67">
        <f t="shared" si="7"/>
        <v>0</v>
      </c>
      <c r="T71" s="67">
        <f t="shared" si="8"/>
        <v>0</v>
      </c>
      <c r="U71" s="67">
        <f t="shared" si="9"/>
        <v>0.10060116601115174</v>
      </c>
      <c r="V71" s="67">
        <f t="shared" si="10"/>
        <v>7.2944075795221075E-3</v>
      </c>
      <c r="W71" s="100">
        <f t="shared" si="11"/>
        <v>4.8629383863480714E-3</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4.5399154244639021E-2</v>
      </c>
      <c r="J72" s="67">
        <f t="shared" si="4"/>
        <v>3.2918101047584155E-3</v>
      </c>
      <c r="K72" s="100">
        <f t="shared" si="6"/>
        <v>2.1945400698389437E-3</v>
      </c>
      <c r="O72" s="96">
        <f>Amnt_Deposited!B67</f>
        <v>2053</v>
      </c>
      <c r="P72" s="99">
        <f>Amnt_Deposited!D67</f>
        <v>0</v>
      </c>
      <c r="Q72" s="284">
        <f>MCF!R71</f>
        <v>1</v>
      </c>
      <c r="R72" s="67">
        <f t="shared" si="13"/>
        <v>0</v>
      </c>
      <c r="S72" s="67">
        <f t="shared" si="7"/>
        <v>0</v>
      </c>
      <c r="T72" s="67">
        <f t="shared" si="8"/>
        <v>0</v>
      </c>
      <c r="U72" s="67">
        <f t="shared" si="9"/>
        <v>9.3799905464130223E-2</v>
      </c>
      <c r="V72" s="67">
        <f t="shared" si="10"/>
        <v>6.80126054702152E-3</v>
      </c>
      <c r="W72" s="100">
        <f t="shared" si="11"/>
        <v>4.5341736980143467E-3</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4.2329890846658322E-2</v>
      </c>
      <c r="J73" s="67">
        <f t="shared" si="4"/>
        <v>3.0692633979806988E-3</v>
      </c>
      <c r="K73" s="100">
        <f t="shared" si="6"/>
        <v>2.0461755986537992E-3</v>
      </c>
      <c r="O73" s="96">
        <f>Amnt_Deposited!B68</f>
        <v>2054</v>
      </c>
      <c r="P73" s="99">
        <f>Amnt_Deposited!D68</f>
        <v>0</v>
      </c>
      <c r="Q73" s="284">
        <f>MCF!R72</f>
        <v>1</v>
      </c>
      <c r="R73" s="67">
        <f t="shared" si="13"/>
        <v>0</v>
      </c>
      <c r="S73" s="67">
        <f t="shared" si="7"/>
        <v>0</v>
      </c>
      <c r="T73" s="67">
        <f t="shared" si="8"/>
        <v>0</v>
      </c>
      <c r="U73" s="67">
        <f t="shared" si="9"/>
        <v>8.7458452162517214E-2</v>
      </c>
      <c r="V73" s="67">
        <f t="shared" si="10"/>
        <v>6.3414533016130144E-3</v>
      </c>
      <c r="W73" s="100">
        <f t="shared" si="11"/>
        <v>4.2276355344086757E-3</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3.9468128622717591E-2</v>
      </c>
      <c r="J74" s="67">
        <f t="shared" si="4"/>
        <v>2.8617622239407343E-3</v>
      </c>
      <c r="K74" s="100">
        <f t="shared" si="6"/>
        <v>1.9078414826271561E-3</v>
      </c>
      <c r="O74" s="96">
        <f>Amnt_Deposited!B69</f>
        <v>2055</v>
      </c>
      <c r="P74" s="99">
        <f>Amnt_Deposited!D69</f>
        <v>0</v>
      </c>
      <c r="Q74" s="284">
        <f>MCF!R73</f>
        <v>1</v>
      </c>
      <c r="R74" s="67">
        <f t="shared" si="13"/>
        <v>0</v>
      </c>
      <c r="S74" s="67">
        <f t="shared" si="7"/>
        <v>0</v>
      </c>
      <c r="T74" s="67">
        <f t="shared" si="8"/>
        <v>0</v>
      </c>
      <c r="U74" s="67">
        <f t="shared" si="9"/>
        <v>8.1545720294871074E-2</v>
      </c>
      <c r="V74" s="67">
        <f t="shared" si="10"/>
        <v>5.9127318676461468E-3</v>
      </c>
      <c r="W74" s="100">
        <f t="shared" si="11"/>
        <v>3.9418212450974309E-3</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3.679983921107495E-2</v>
      </c>
      <c r="J75" s="67">
        <f t="shared" si="4"/>
        <v>2.6682894116426431E-3</v>
      </c>
      <c r="K75" s="100">
        <f t="shared" si="6"/>
        <v>1.778859607761762E-3</v>
      </c>
      <c r="O75" s="96">
        <f>Amnt_Deposited!B70</f>
        <v>2056</v>
      </c>
      <c r="P75" s="99">
        <f>Amnt_Deposited!D70</f>
        <v>0</v>
      </c>
      <c r="Q75" s="284">
        <f>MCF!R74</f>
        <v>1</v>
      </c>
      <c r="R75" s="67">
        <f t="shared" si="13"/>
        <v>0</v>
      </c>
      <c r="S75" s="67">
        <f t="shared" si="7"/>
        <v>0</v>
      </c>
      <c r="T75" s="67">
        <f t="shared" si="8"/>
        <v>0</v>
      </c>
      <c r="U75" s="67">
        <f t="shared" si="9"/>
        <v>7.6032725642716847E-2</v>
      </c>
      <c r="V75" s="67">
        <f t="shared" si="10"/>
        <v>5.5129946521542223E-3</v>
      </c>
      <c r="W75" s="100">
        <f t="shared" si="11"/>
        <v>3.6753297681028146E-3</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3.4311942653938873E-2</v>
      </c>
      <c r="J76" s="67">
        <f t="shared" si="4"/>
        <v>2.4878965571360793E-3</v>
      </c>
      <c r="K76" s="100">
        <f t="shared" si="6"/>
        <v>1.6585977047573861E-3</v>
      </c>
      <c r="O76" s="96">
        <f>Amnt_Deposited!B71</f>
        <v>2057</v>
      </c>
      <c r="P76" s="99">
        <f>Amnt_Deposited!D71</f>
        <v>0</v>
      </c>
      <c r="Q76" s="284">
        <f>MCF!R75</f>
        <v>1</v>
      </c>
      <c r="R76" s="67">
        <f t="shared" si="13"/>
        <v>0</v>
      </c>
      <c r="S76" s="67">
        <f t="shared" si="7"/>
        <v>0</v>
      </c>
      <c r="T76" s="67">
        <f t="shared" si="8"/>
        <v>0</v>
      </c>
      <c r="U76" s="67">
        <f t="shared" si="9"/>
        <v>7.0892443499873711E-2</v>
      </c>
      <c r="V76" s="67">
        <f t="shared" si="10"/>
        <v>5.1402821428431396E-3</v>
      </c>
      <c r="W76" s="100">
        <f t="shared" si="11"/>
        <v>3.4268547618954261E-3</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3.1992243279499906E-2</v>
      </c>
      <c r="J77" s="67">
        <f t="shared" si="4"/>
        <v>2.3196993744389665E-3</v>
      </c>
      <c r="K77" s="100">
        <f t="shared" si="6"/>
        <v>1.5464662496259777E-3</v>
      </c>
      <c r="O77" s="96">
        <f>Amnt_Deposited!B72</f>
        <v>2058</v>
      </c>
      <c r="P77" s="99">
        <f>Amnt_Deposited!D72</f>
        <v>0</v>
      </c>
      <c r="Q77" s="284">
        <f>MCF!R76</f>
        <v>1</v>
      </c>
      <c r="R77" s="67">
        <f t="shared" si="13"/>
        <v>0</v>
      </c>
      <c r="S77" s="67">
        <f t="shared" si="7"/>
        <v>0</v>
      </c>
      <c r="T77" s="67">
        <f t="shared" si="8"/>
        <v>0</v>
      </c>
      <c r="U77" s="67">
        <f t="shared" si="9"/>
        <v>6.6099676197313856E-2</v>
      </c>
      <c r="V77" s="67">
        <f t="shared" si="10"/>
        <v>4.7927673025598486E-3</v>
      </c>
      <c r="W77" s="100">
        <f t="shared" si="11"/>
        <v>3.1951782017065654E-3</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2.982936991873332E-2</v>
      </c>
      <c r="J78" s="67">
        <f t="shared" si="4"/>
        <v>2.1628733607665868E-3</v>
      </c>
      <c r="K78" s="100">
        <f t="shared" si="6"/>
        <v>1.4419155738443911E-3</v>
      </c>
      <c r="O78" s="96">
        <f>Amnt_Deposited!B73</f>
        <v>2059</v>
      </c>
      <c r="P78" s="99">
        <f>Amnt_Deposited!D73</f>
        <v>0</v>
      </c>
      <c r="Q78" s="284">
        <f>MCF!R77</f>
        <v>1</v>
      </c>
      <c r="R78" s="67">
        <f t="shared" si="13"/>
        <v>0</v>
      </c>
      <c r="S78" s="67">
        <f t="shared" si="7"/>
        <v>0</v>
      </c>
      <c r="T78" s="67">
        <f t="shared" si="8"/>
        <v>0</v>
      </c>
      <c r="U78" s="67">
        <f t="shared" si="9"/>
        <v>6.1630929584159749E-2</v>
      </c>
      <c r="V78" s="67">
        <f t="shared" si="10"/>
        <v>4.4687466131541047E-3</v>
      </c>
      <c r="W78" s="100">
        <f t="shared" si="11"/>
        <v>2.9791644087694032E-3</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2.7812720163915346E-2</v>
      </c>
      <c r="J79" s="67">
        <f t="shared" si="4"/>
        <v>2.0166497548179739E-3</v>
      </c>
      <c r="K79" s="100">
        <f t="shared" si="6"/>
        <v>1.3444331698786493E-3</v>
      </c>
      <c r="O79" s="96">
        <f>Amnt_Deposited!B74</f>
        <v>2060</v>
      </c>
      <c r="P79" s="99">
        <f>Amnt_Deposited!D74</f>
        <v>0</v>
      </c>
      <c r="Q79" s="284">
        <f>MCF!R78</f>
        <v>1</v>
      </c>
      <c r="R79" s="67">
        <f t="shared" si="13"/>
        <v>0</v>
      </c>
      <c r="S79" s="67">
        <f t="shared" si="7"/>
        <v>0</v>
      </c>
      <c r="T79" s="67">
        <f t="shared" si="8"/>
        <v>0</v>
      </c>
      <c r="U79" s="67">
        <f t="shared" si="9"/>
        <v>5.7464297859329223E-2</v>
      </c>
      <c r="V79" s="67">
        <f t="shared" si="10"/>
        <v>4.1666317248305242E-3</v>
      </c>
      <c r="W79" s="100">
        <f t="shared" si="11"/>
        <v>2.7777544832203495E-3</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2.593240839560822E-2</v>
      </c>
      <c r="J80" s="67">
        <f t="shared" si="4"/>
        <v>1.8803117683071247E-3</v>
      </c>
      <c r="K80" s="100">
        <f t="shared" si="6"/>
        <v>1.2535411788714163E-3</v>
      </c>
      <c r="O80" s="96">
        <f>Amnt_Deposited!B75</f>
        <v>2061</v>
      </c>
      <c r="P80" s="99">
        <f>Amnt_Deposited!D75</f>
        <v>0</v>
      </c>
      <c r="Q80" s="284">
        <f>MCF!R79</f>
        <v>1</v>
      </c>
      <c r="R80" s="67">
        <f t="shared" si="13"/>
        <v>0</v>
      </c>
      <c r="S80" s="67">
        <f t="shared" si="7"/>
        <v>0</v>
      </c>
      <c r="T80" s="67">
        <f t="shared" si="8"/>
        <v>0</v>
      </c>
      <c r="U80" s="67">
        <f t="shared" si="9"/>
        <v>5.3579356189273182E-2</v>
      </c>
      <c r="V80" s="67">
        <f t="shared" si="10"/>
        <v>3.8849416700560426E-3</v>
      </c>
      <c r="W80" s="100">
        <f t="shared" si="11"/>
        <v>2.5899611133706948E-3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2.4179217323342231E-2</v>
      </c>
      <c r="J81" s="67">
        <f t="shared" si="4"/>
        <v>1.7531910722659884E-3</v>
      </c>
      <c r="K81" s="100">
        <f t="shared" si="6"/>
        <v>1.1687940481773255E-3</v>
      </c>
      <c r="O81" s="96">
        <f>Amnt_Deposited!B76</f>
        <v>2062</v>
      </c>
      <c r="P81" s="99">
        <f>Amnt_Deposited!D76</f>
        <v>0</v>
      </c>
      <c r="Q81" s="284">
        <f>MCF!R80</f>
        <v>1</v>
      </c>
      <c r="R81" s="67">
        <f t="shared" si="13"/>
        <v>0</v>
      </c>
      <c r="S81" s="67">
        <f t="shared" si="7"/>
        <v>0</v>
      </c>
      <c r="T81" s="67">
        <f t="shared" si="8"/>
        <v>0</v>
      </c>
      <c r="U81" s="67">
        <f t="shared" si="9"/>
        <v>4.9957060585417837E-2</v>
      </c>
      <c r="V81" s="67">
        <f t="shared" si="10"/>
        <v>3.6222956038553479E-3</v>
      </c>
      <c r="W81" s="100">
        <f t="shared" si="11"/>
        <v>2.4148637359035652E-3</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2.2544552802447139E-2</v>
      </c>
      <c r="J82" s="67">
        <f t="shared" si="4"/>
        <v>1.6346645208950902E-3</v>
      </c>
      <c r="K82" s="100">
        <f t="shared" si="6"/>
        <v>1.0897763472633934E-3</v>
      </c>
      <c r="O82" s="96">
        <f>Amnt_Deposited!B77</f>
        <v>2063</v>
      </c>
      <c r="P82" s="99">
        <f>Amnt_Deposited!D77</f>
        <v>0</v>
      </c>
      <c r="Q82" s="284">
        <f>MCF!R81</f>
        <v>1</v>
      </c>
      <c r="R82" s="67">
        <f t="shared" si="13"/>
        <v>0</v>
      </c>
      <c r="S82" s="67">
        <f t="shared" si="7"/>
        <v>0</v>
      </c>
      <c r="T82" s="67">
        <f t="shared" si="8"/>
        <v>0</v>
      </c>
      <c r="U82" s="67">
        <f t="shared" si="9"/>
        <v>4.6579654550510628E-2</v>
      </c>
      <c r="V82" s="67">
        <f t="shared" si="10"/>
        <v>3.3774060349072116E-3</v>
      </c>
      <c r="W82" s="100">
        <f t="shared" si="11"/>
        <v>2.2516040232714741E-3</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2.102040170554504E-2</v>
      </c>
      <c r="J83" s="67">
        <f t="shared" ref="J83:J99" si="18">I82*(1-$K$10)+H83</f>
        <v>1.5241510969020999E-3</v>
      </c>
      <c r="K83" s="100">
        <f t="shared" si="6"/>
        <v>1.0161007312680665E-3</v>
      </c>
      <c r="O83" s="96">
        <f>Amnt_Deposited!B78</f>
        <v>2064</v>
      </c>
      <c r="P83" s="99">
        <f>Amnt_Deposited!D78</f>
        <v>0</v>
      </c>
      <c r="Q83" s="284">
        <f>MCF!R82</f>
        <v>1</v>
      </c>
      <c r="R83" s="67">
        <f t="shared" ref="R83:R99" si="19">P83*$W$6*DOCF*Q83</f>
        <v>0</v>
      </c>
      <c r="S83" s="67">
        <f t="shared" si="7"/>
        <v>0</v>
      </c>
      <c r="T83" s="67">
        <f t="shared" si="8"/>
        <v>0</v>
      </c>
      <c r="U83" s="67">
        <f t="shared" si="9"/>
        <v>4.3430582036250089E-2</v>
      </c>
      <c r="V83" s="67">
        <f t="shared" si="10"/>
        <v>3.1490725142605375E-3</v>
      </c>
      <c r="W83" s="100">
        <f t="shared" si="11"/>
        <v>2.0993816761736917E-3</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1.9599292642190649E-2</v>
      </c>
      <c r="J84" s="67">
        <f t="shared" si="18"/>
        <v>1.4211090633543901E-3</v>
      </c>
      <c r="K84" s="100">
        <f t="shared" si="6"/>
        <v>9.4740604223626009E-4</v>
      </c>
      <c r="O84" s="96">
        <f>Amnt_Deposited!B79</f>
        <v>2065</v>
      </c>
      <c r="P84" s="99">
        <f>Amnt_Deposited!D79</f>
        <v>0</v>
      </c>
      <c r="Q84" s="284">
        <f>MCF!R83</f>
        <v>1</v>
      </c>
      <c r="R84" s="67">
        <f t="shared" si="19"/>
        <v>0</v>
      </c>
      <c r="S84" s="67">
        <f t="shared" si="7"/>
        <v>0</v>
      </c>
      <c r="T84" s="67">
        <f t="shared" si="8"/>
        <v>0</v>
      </c>
      <c r="U84" s="67">
        <f t="shared" si="9"/>
        <v>4.0494406285517877E-2</v>
      </c>
      <c r="V84" s="67">
        <f t="shared" si="10"/>
        <v>2.9361757507322113E-3</v>
      </c>
      <c r="W84" s="100">
        <f t="shared" si="11"/>
        <v>1.9574505004881409E-3</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1.8274259334106684E-2</v>
      </c>
      <c r="J85" s="67">
        <f t="shared" si="18"/>
        <v>1.3250333080839639E-3</v>
      </c>
      <c r="K85" s="100">
        <f t="shared" ref="K85:K99" si="20">J85*CH4_fraction*conv</f>
        <v>8.8335553872264262E-4</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3.7756734161377453E-2</v>
      </c>
      <c r="V85" s="67">
        <f t="shared" ref="V85:V98" si="24">U84*(1-$W$10)+T85</f>
        <v>2.7376721241404219E-3</v>
      </c>
      <c r="W85" s="100">
        <f t="shared" ref="W85:W99" si="25">V85*CH4_fraction*conv</f>
        <v>1.8251147494269479E-3</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1.7038806466479661E-2</v>
      </c>
      <c r="J86" s="67">
        <f t="shared" si="18"/>
        <v>1.2354528676270223E-3</v>
      </c>
      <c r="K86" s="100">
        <f t="shared" si="20"/>
        <v>8.2363524508468147E-4</v>
      </c>
      <c r="O86" s="96">
        <f>Amnt_Deposited!B81</f>
        <v>2067</v>
      </c>
      <c r="P86" s="99">
        <f>Amnt_Deposited!D81</f>
        <v>0</v>
      </c>
      <c r="Q86" s="284">
        <f>MCF!R85</f>
        <v>1</v>
      </c>
      <c r="R86" s="67">
        <f t="shared" si="19"/>
        <v>0</v>
      </c>
      <c r="S86" s="67">
        <f t="shared" si="21"/>
        <v>0</v>
      </c>
      <c r="T86" s="67">
        <f t="shared" si="22"/>
        <v>0</v>
      </c>
      <c r="U86" s="67">
        <f t="shared" si="23"/>
        <v>3.5204145591900132E-2</v>
      </c>
      <c r="V86" s="67">
        <f t="shared" si="24"/>
        <v>2.5525885694773192E-3</v>
      </c>
      <c r="W86" s="100">
        <f t="shared" si="25"/>
        <v>1.7017257129848793E-3</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1.5886877847919142E-2</v>
      </c>
      <c r="J87" s="67">
        <f t="shared" si="18"/>
        <v>1.151928618560517E-3</v>
      </c>
      <c r="K87" s="100">
        <f t="shared" si="20"/>
        <v>7.6795241237367798E-4</v>
      </c>
      <c r="O87" s="96">
        <f>Amnt_Deposited!B82</f>
        <v>2068</v>
      </c>
      <c r="P87" s="99">
        <f>Amnt_Deposited!D82</f>
        <v>0</v>
      </c>
      <c r="Q87" s="284">
        <f>MCF!R86</f>
        <v>1</v>
      </c>
      <c r="R87" s="67">
        <f t="shared" si="19"/>
        <v>0</v>
      </c>
      <c r="S87" s="67">
        <f t="shared" si="21"/>
        <v>0</v>
      </c>
      <c r="T87" s="67">
        <f t="shared" si="22"/>
        <v>0</v>
      </c>
      <c r="U87" s="67">
        <f t="shared" si="23"/>
        <v>3.2824127784956914E-2</v>
      </c>
      <c r="V87" s="67">
        <f t="shared" si="24"/>
        <v>2.3800178069432174E-3</v>
      </c>
      <c r="W87" s="100">
        <f t="shared" si="25"/>
        <v>1.5866785379621449E-3</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1.481282672300052E-2</v>
      </c>
      <c r="J88" s="67">
        <f t="shared" si="18"/>
        <v>1.0740511249186225E-3</v>
      </c>
      <c r="K88" s="100">
        <f t="shared" si="20"/>
        <v>7.160340832790816E-4</v>
      </c>
      <c r="O88" s="96">
        <f>Amnt_Deposited!B83</f>
        <v>2069</v>
      </c>
      <c r="P88" s="99">
        <f>Amnt_Deposited!D83</f>
        <v>0</v>
      </c>
      <c r="Q88" s="284">
        <f>MCF!R87</f>
        <v>1</v>
      </c>
      <c r="R88" s="67">
        <f t="shared" si="19"/>
        <v>0</v>
      </c>
      <c r="S88" s="67">
        <f t="shared" si="21"/>
        <v>0</v>
      </c>
      <c r="T88" s="67">
        <f t="shared" si="22"/>
        <v>0</v>
      </c>
      <c r="U88" s="67">
        <f t="shared" si="23"/>
        <v>3.0605013890496951E-2</v>
      </c>
      <c r="V88" s="67">
        <f t="shared" si="24"/>
        <v>2.2191138944599644E-3</v>
      </c>
      <c r="W88" s="100">
        <f t="shared" si="25"/>
        <v>1.4794092629733095E-3</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1.3811388091863365E-2</v>
      </c>
      <c r="J89" s="67">
        <f t="shared" si="18"/>
        <v>1.0014386311371552E-3</v>
      </c>
      <c r="K89" s="100">
        <f t="shared" si="20"/>
        <v>6.6762575409143679E-4</v>
      </c>
      <c r="O89" s="96">
        <f>Amnt_Deposited!B84</f>
        <v>2070</v>
      </c>
      <c r="P89" s="99">
        <f>Amnt_Deposited!D84</f>
        <v>0</v>
      </c>
      <c r="Q89" s="284">
        <f>MCF!R88</f>
        <v>1</v>
      </c>
      <c r="R89" s="67">
        <f t="shared" si="19"/>
        <v>0</v>
      </c>
      <c r="S89" s="67">
        <f t="shared" si="21"/>
        <v>0</v>
      </c>
      <c r="T89" s="67">
        <f t="shared" si="22"/>
        <v>0</v>
      </c>
      <c r="U89" s="67">
        <f t="shared" si="23"/>
        <v>2.8535925809635061E-2</v>
      </c>
      <c r="V89" s="67">
        <f t="shared" si="24"/>
        <v>2.0690880808618916E-3</v>
      </c>
      <c r="W89" s="100">
        <f t="shared" si="25"/>
        <v>1.3793920539079277E-3</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1.2877652901176009E-2</v>
      </c>
      <c r="J90" s="67">
        <f t="shared" si="18"/>
        <v>9.3373519068735609E-4</v>
      </c>
      <c r="K90" s="100">
        <f t="shared" si="20"/>
        <v>6.2249012712490399E-4</v>
      </c>
      <c r="O90" s="96">
        <f>Amnt_Deposited!B85</f>
        <v>2071</v>
      </c>
      <c r="P90" s="99">
        <f>Amnt_Deposited!D85</f>
        <v>0</v>
      </c>
      <c r="Q90" s="284">
        <f>MCF!R89</f>
        <v>1</v>
      </c>
      <c r="R90" s="67">
        <f t="shared" si="19"/>
        <v>0</v>
      </c>
      <c r="S90" s="67">
        <f t="shared" si="21"/>
        <v>0</v>
      </c>
      <c r="T90" s="67">
        <f t="shared" si="22"/>
        <v>0</v>
      </c>
      <c r="U90" s="67">
        <f t="shared" si="23"/>
        <v>2.6606720870198376E-2</v>
      </c>
      <c r="V90" s="67">
        <f t="shared" si="24"/>
        <v>1.9292049394366868E-3</v>
      </c>
      <c r="W90" s="100">
        <f t="shared" si="25"/>
        <v>1.2861366262911244E-3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1.2007043979950416E-2</v>
      </c>
      <c r="J91" s="67">
        <f t="shared" si="18"/>
        <v>8.7060892122559292E-4</v>
      </c>
      <c r="K91" s="100">
        <f t="shared" si="20"/>
        <v>5.8040594748372861E-4</v>
      </c>
      <c r="O91" s="96">
        <f>Amnt_Deposited!B86</f>
        <v>2072</v>
      </c>
      <c r="P91" s="99">
        <f>Amnt_Deposited!D86</f>
        <v>0</v>
      </c>
      <c r="Q91" s="284">
        <f>MCF!R90</f>
        <v>1</v>
      </c>
      <c r="R91" s="67">
        <f t="shared" si="19"/>
        <v>0</v>
      </c>
      <c r="S91" s="67">
        <f t="shared" si="21"/>
        <v>0</v>
      </c>
      <c r="T91" s="67">
        <f t="shared" si="22"/>
        <v>0</v>
      </c>
      <c r="U91" s="67">
        <f t="shared" si="23"/>
        <v>2.4807942107335581E-2</v>
      </c>
      <c r="V91" s="67">
        <f t="shared" si="24"/>
        <v>1.7987787628627959E-3</v>
      </c>
      <c r="W91" s="100">
        <f t="shared" si="25"/>
        <v>1.1991858419085305E-3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1.1195293602244688E-2</v>
      </c>
      <c r="J92" s="67">
        <f t="shared" si="18"/>
        <v>8.1175037770572745E-4</v>
      </c>
      <c r="K92" s="100">
        <f t="shared" si="20"/>
        <v>5.4116691847048493E-4</v>
      </c>
      <c r="O92" s="96">
        <f>Amnt_Deposited!B87</f>
        <v>2073</v>
      </c>
      <c r="P92" s="99">
        <f>Amnt_Deposited!D87</f>
        <v>0</v>
      </c>
      <c r="Q92" s="284">
        <f>MCF!R91</f>
        <v>1</v>
      </c>
      <c r="R92" s="67">
        <f t="shared" si="19"/>
        <v>0</v>
      </c>
      <c r="S92" s="67">
        <f t="shared" si="21"/>
        <v>0</v>
      </c>
      <c r="T92" s="67">
        <f t="shared" si="22"/>
        <v>0</v>
      </c>
      <c r="U92" s="67">
        <f t="shared" si="23"/>
        <v>2.3130771905464243E-2</v>
      </c>
      <c r="V92" s="67">
        <f t="shared" si="24"/>
        <v>1.6771702018713384E-3</v>
      </c>
      <c r="W92" s="100">
        <f t="shared" si="25"/>
        <v>1.1181134679142256E-3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1.0438422566765549E-2</v>
      </c>
      <c r="J93" s="67">
        <f t="shared" si="18"/>
        <v>7.5687103547913948E-4</v>
      </c>
      <c r="K93" s="100">
        <f t="shared" si="20"/>
        <v>5.0458069031942632E-4</v>
      </c>
      <c r="O93" s="96">
        <f>Amnt_Deposited!B88</f>
        <v>2074</v>
      </c>
      <c r="P93" s="99">
        <f>Amnt_Deposited!D88</f>
        <v>0</v>
      </c>
      <c r="Q93" s="284">
        <f>MCF!R92</f>
        <v>1</v>
      </c>
      <c r="R93" s="67">
        <f t="shared" si="19"/>
        <v>0</v>
      </c>
      <c r="S93" s="67">
        <f t="shared" si="21"/>
        <v>0</v>
      </c>
      <c r="T93" s="67">
        <f t="shared" si="22"/>
        <v>0</v>
      </c>
      <c r="U93" s="67">
        <f t="shared" si="23"/>
        <v>2.1566988774308994E-2</v>
      </c>
      <c r="V93" s="67">
        <f t="shared" si="24"/>
        <v>1.5637831311552477E-3</v>
      </c>
      <c r="W93" s="100">
        <f t="shared" si="25"/>
        <v>1.0425220874368318E-3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9.7327206908189839E-3</v>
      </c>
      <c r="J94" s="67">
        <f t="shared" si="18"/>
        <v>7.0570187594656537E-4</v>
      </c>
      <c r="K94" s="100">
        <f t="shared" si="20"/>
        <v>4.7046791729771025E-4</v>
      </c>
      <c r="O94" s="96">
        <f>Amnt_Deposited!B89</f>
        <v>2075</v>
      </c>
      <c r="P94" s="99">
        <f>Amnt_Deposited!D89</f>
        <v>0</v>
      </c>
      <c r="Q94" s="284">
        <f>MCF!R93</f>
        <v>1</v>
      </c>
      <c r="R94" s="67">
        <f t="shared" si="19"/>
        <v>0</v>
      </c>
      <c r="S94" s="67">
        <f t="shared" si="21"/>
        <v>0</v>
      </c>
      <c r="T94" s="67">
        <f t="shared" si="22"/>
        <v>0</v>
      </c>
      <c r="U94" s="67">
        <f t="shared" si="23"/>
        <v>2.0108927047146667E-2</v>
      </c>
      <c r="V94" s="67">
        <f t="shared" si="24"/>
        <v>1.4580617271623257E-3</v>
      </c>
      <c r="W94" s="100">
        <f t="shared" si="25"/>
        <v>9.7204115144155037E-4</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9.0747286229903718E-3</v>
      </c>
      <c r="J95" s="67">
        <f t="shared" si="18"/>
        <v>6.579920678286118E-4</v>
      </c>
      <c r="K95" s="100">
        <f t="shared" si="20"/>
        <v>4.3866137855240787E-4</v>
      </c>
      <c r="O95" s="96">
        <f>Amnt_Deposited!B90</f>
        <v>2076</v>
      </c>
      <c r="P95" s="99">
        <f>Amnt_Deposited!D90</f>
        <v>0</v>
      </c>
      <c r="Q95" s="284">
        <f>MCF!R94</f>
        <v>1</v>
      </c>
      <c r="R95" s="67">
        <f t="shared" si="19"/>
        <v>0</v>
      </c>
      <c r="S95" s="67">
        <f t="shared" si="21"/>
        <v>0</v>
      </c>
      <c r="T95" s="67">
        <f t="shared" si="22"/>
        <v>0</v>
      </c>
      <c r="U95" s="67">
        <f t="shared" si="23"/>
        <v>1.8749439303699121E-2</v>
      </c>
      <c r="V95" s="67">
        <f t="shared" si="24"/>
        <v>1.3594877434475454E-3</v>
      </c>
      <c r="W95" s="100">
        <f t="shared" si="25"/>
        <v>9.0632516229836358E-4</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8.4612208853998387E-3</v>
      </c>
      <c r="J96" s="67">
        <f t="shared" si="18"/>
        <v>6.1350773759053314E-4</v>
      </c>
      <c r="K96" s="100">
        <f t="shared" si="20"/>
        <v>4.0900515839368873E-4</v>
      </c>
      <c r="O96" s="96">
        <f>Amnt_Deposited!B91</f>
        <v>2077</v>
      </c>
      <c r="P96" s="99">
        <f>Amnt_Deposited!D91</f>
        <v>0</v>
      </c>
      <c r="Q96" s="284">
        <f>MCF!R95</f>
        <v>1</v>
      </c>
      <c r="R96" s="67">
        <f t="shared" si="19"/>
        <v>0</v>
      </c>
      <c r="S96" s="67">
        <f t="shared" si="21"/>
        <v>0</v>
      </c>
      <c r="T96" s="67">
        <f t="shared" si="22"/>
        <v>0</v>
      </c>
      <c r="U96" s="67">
        <f t="shared" si="23"/>
        <v>1.7481861333470745E-2</v>
      </c>
      <c r="V96" s="67">
        <f t="shared" si="24"/>
        <v>1.2675779702283746E-3</v>
      </c>
      <c r="W96" s="100">
        <f t="shared" si="25"/>
        <v>8.4505198015224971E-4</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7.8891900624059458E-3</v>
      </c>
      <c r="J97" s="67">
        <f t="shared" si="18"/>
        <v>5.7203082299389326E-4</v>
      </c>
      <c r="K97" s="100">
        <f t="shared" si="20"/>
        <v>3.8135388199592884E-4</v>
      </c>
      <c r="O97" s="96">
        <f>Amnt_Deposited!B92</f>
        <v>2078</v>
      </c>
      <c r="P97" s="99">
        <f>Amnt_Deposited!D92</f>
        <v>0</v>
      </c>
      <c r="Q97" s="284">
        <f>MCF!R96</f>
        <v>1</v>
      </c>
      <c r="R97" s="67">
        <f t="shared" si="19"/>
        <v>0</v>
      </c>
      <c r="S97" s="67">
        <f t="shared" si="21"/>
        <v>0</v>
      </c>
      <c r="T97" s="67">
        <f t="shared" si="22"/>
        <v>0</v>
      </c>
      <c r="U97" s="67">
        <f t="shared" si="23"/>
        <v>1.6299979467780883E-2</v>
      </c>
      <c r="V97" s="67">
        <f t="shared" si="24"/>
        <v>1.1818818656898625E-3</v>
      </c>
      <c r="W97" s="100">
        <f t="shared" si="25"/>
        <v>7.8792124379324169E-4</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7.3558320582507259E-3</v>
      </c>
      <c r="J98" s="67">
        <f t="shared" si="18"/>
        <v>5.3335800415521952E-4</v>
      </c>
      <c r="K98" s="100">
        <f t="shared" si="20"/>
        <v>3.5557200277014633E-4</v>
      </c>
      <c r="O98" s="96">
        <f>Amnt_Deposited!B93</f>
        <v>2079</v>
      </c>
      <c r="P98" s="99">
        <f>Amnt_Deposited!D93</f>
        <v>0</v>
      </c>
      <c r="Q98" s="284">
        <f>MCF!R97</f>
        <v>1</v>
      </c>
      <c r="R98" s="67">
        <f t="shared" si="19"/>
        <v>0</v>
      </c>
      <c r="S98" s="67">
        <f t="shared" si="21"/>
        <v>0</v>
      </c>
      <c r="T98" s="67">
        <f t="shared" si="22"/>
        <v>0</v>
      </c>
      <c r="U98" s="67">
        <f t="shared" si="23"/>
        <v>1.5198000120352743E-2</v>
      </c>
      <c r="V98" s="67">
        <f t="shared" si="24"/>
        <v>1.1019793474281398E-3</v>
      </c>
      <c r="W98" s="100">
        <f t="shared" si="25"/>
        <v>7.3465289828542643E-4</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6.858532351379028E-3</v>
      </c>
      <c r="J99" s="68">
        <f t="shared" si="18"/>
        <v>4.9729970687169777E-4</v>
      </c>
      <c r="K99" s="102">
        <f t="shared" si="20"/>
        <v>3.3153313791446518E-4</v>
      </c>
      <c r="O99" s="97">
        <f>Amnt_Deposited!B94</f>
        <v>2080</v>
      </c>
      <c r="P99" s="101">
        <f>Amnt_Deposited!D94</f>
        <v>0</v>
      </c>
      <c r="Q99" s="285">
        <f>MCF!R98</f>
        <v>1</v>
      </c>
      <c r="R99" s="68">
        <f t="shared" si="19"/>
        <v>0</v>
      </c>
      <c r="S99" s="68">
        <f>R99*$W$12</f>
        <v>0</v>
      </c>
      <c r="T99" s="68">
        <f>R99*(1-$W$12)</f>
        <v>0</v>
      </c>
      <c r="U99" s="68">
        <f>S99+U98*$W$10</f>
        <v>1.4170521387146756E-2</v>
      </c>
      <c r="V99" s="68">
        <f>U98*(1-$W$10)+T99</f>
        <v>1.0274787332059873E-3</v>
      </c>
      <c r="W99" s="102">
        <f t="shared" si="25"/>
        <v>6.8498582213732484E-4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0.196161762909</v>
      </c>
      <c r="D30" s="418">
        <f>Dry_Matter_Content!E17</f>
        <v>0.44</v>
      </c>
      <c r="E30" s="284">
        <f>MCF!R29</f>
        <v>1</v>
      </c>
      <c r="F30" s="67">
        <f t="shared" si="0"/>
        <v>2.5893352703988001E-2</v>
      </c>
      <c r="G30" s="67">
        <f t="shared" si="1"/>
        <v>2.5893352703988001E-2</v>
      </c>
      <c r="H30" s="67">
        <f t="shared" si="2"/>
        <v>0</v>
      </c>
      <c r="I30" s="67">
        <f t="shared" si="3"/>
        <v>2.5893352703988001E-2</v>
      </c>
      <c r="J30" s="67">
        <f t="shared" si="4"/>
        <v>0</v>
      </c>
      <c r="K30" s="100">
        <f t="shared" si="6"/>
        <v>0</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0.19773452794200003</v>
      </c>
      <c r="D31" s="418">
        <f>Dry_Matter_Content!E18</f>
        <v>0.44</v>
      </c>
      <c r="E31" s="284">
        <f>MCF!R30</f>
        <v>1</v>
      </c>
      <c r="F31" s="67">
        <f t="shared" si="0"/>
        <v>2.6100957688344004E-2</v>
      </c>
      <c r="G31" s="67">
        <f t="shared" si="1"/>
        <v>2.6100957688344004E-2</v>
      </c>
      <c r="H31" s="67">
        <f t="shared" si="2"/>
        <v>0</v>
      </c>
      <c r="I31" s="67">
        <f t="shared" si="3"/>
        <v>4.7946268348419516E-2</v>
      </c>
      <c r="J31" s="67">
        <f t="shared" si="4"/>
        <v>4.0480420439124882E-3</v>
      </c>
      <c r="K31" s="100">
        <f t="shared" si="6"/>
        <v>2.6986946959416586E-3</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0.19894315525799997</v>
      </c>
      <c r="D32" s="418">
        <f>Dry_Matter_Content!E19</f>
        <v>0.44</v>
      </c>
      <c r="E32" s="284">
        <f>MCF!R31</f>
        <v>1</v>
      </c>
      <c r="F32" s="67">
        <f t="shared" si="0"/>
        <v>2.6260496494055995E-2</v>
      </c>
      <c r="G32" s="67">
        <f t="shared" si="1"/>
        <v>2.6260496494055995E-2</v>
      </c>
      <c r="H32" s="67">
        <f t="shared" si="2"/>
        <v>0</v>
      </c>
      <c r="I32" s="67">
        <f t="shared" si="3"/>
        <v>6.6711076186706339E-2</v>
      </c>
      <c r="J32" s="67">
        <f t="shared" si="4"/>
        <v>7.4956886557691676E-3</v>
      </c>
      <c r="K32" s="100">
        <f t="shared" si="6"/>
        <v>4.9971257705127784E-3</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0.200616639234</v>
      </c>
      <c r="D33" s="418">
        <f>Dry_Matter_Content!E20</f>
        <v>0.44</v>
      </c>
      <c r="E33" s="284">
        <f>MCF!R32</f>
        <v>1</v>
      </c>
      <c r="F33" s="67">
        <f t="shared" si="0"/>
        <v>2.6481396378887998E-2</v>
      </c>
      <c r="G33" s="67">
        <f t="shared" si="1"/>
        <v>2.6481396378887998E-2</v>
      </c>
      <c r="H33" s="67">
        <f t="shared" si="2"/>
        <v>0</v>
      </c>
      <c r="I33" s="67">
        <f t="shared" si="3"/>
        <v>8.2763184234892984E-2</v>
      </c>
      <c r="J33" s="67">
        <f t="shared" si="4"/>
        <v>1.0429288330701355E-2</v>
      </c>
      <c r="K33" s="100">
        <f t="shared" si="6"/>
        <v>6.9528588871342369E-3</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0.20120545767</v>
      </c>
      <c r="D34" s="418">
        <f>Dry_Matter_Content!E21</f>
        <v>0.44</v>
      </c>
      <c r="E34" s="284">
        <f>MCF!R33</f>
        <v>1</v>
      </c>
      <c r="F34" s="67">
        <f t="shared" si="0"/>
        <v>2.6559120412440001E-2</v>
      </c>
      <c r="G34" s="67">
        <f t="shared" si="1"/>
        <v>2.6559120412440001E-2</v>
      </c>
      <c r="H34" s="67">
        <f t="shared" si="2"/>
        <v>0</v>
      </c>
      <c r="I34" s="67">
        <f t="shared" si="3"/>
        <v>9.6383507060903706E-2</v>
      </c>
      <c r="J34" s="67">
        <f t="shared" si="4"/>
        <v>1.293879758642928E-2</v>
      </c>
      <c r="K34" s="100">
        <f t="shared" si="6"/>
        <v>8.6258650576195202E-3</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0.20212742337899997</v>
      </c>
      <c r="D35" s="418">
        <f>Dry_Matter_Content!E22</f>
        <v>0.44</v>
      </c>
      <c r="E35" s="284">
        <f>MCF!R34</f>
        <v>1</v>
      </c>
      <c r="F35" s="67">
        <f t="shared" si="0"/>
        <v>2.6680819886027995E-2</v>
      </c>
      <c r="G35" s="67">
        <f t="shared" si="1"/>
        <v>2.6680819886027995E-2</v>
      </c>
      <c r="H35" s="67">
        <f t="shared" si="2"/>
        <v>0</v>
      </c>
      <c r="I35" s="67">
        <f t="shared" si="3"/>
        <v>0.10799619369348157</v>
      </c>
      <c r="J35" s="67">
        <f t="shared" si="4"/>
        <v>1.5068133253450126E-2</v>
      </c>
      <c r="K35" s="100">
        <f t="shared" si="6"/>
        <v>1.004542216896675E-2</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0.20365362526989</v>
      </c>
      <c r="D36" s="418">
        <f>Dry_Matter_Content!E23</f>
        <v>0.44</v>
      </c>
      <c r="E36" s="284">
        <f>MCF!R35</f>
        <v>1</v>
      </c>
      <c r="F36" s="67">
        <f t="shared" si="0"/>
        <v>2.6882278535625481E-2</v>
      </c>
      <c r="G36" s="67">
        <f t="shared" si="1"/>
        <v>2.6882278535625481E-2</v>
      </c>
      <c r="H36" s="67">
        <f t="shared" si="2"/>
        <v>0</v>
      </c>
      <c r="I36" s="67">
        <f t="shared" si="3"/>
        <v>0.11799486748114414</v>
      </c>
      <c r="J36" s="67">
        <f t="shared" si="4"/>
        <v>1.688360474796291E-2</v>
      </c>
      <c r="K36" s="100">
        <f t="shared" si="6"/>
        <v>1.1255736498641939E-2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0.20485117350216001</v>
      </c>
      <c r="D37" s="418">
        <f>Dry_Matter_Content!E24</f>
        <v>0.44</v>
      </c>
      <c r="E37" s="284">
        <f>MCF!R36</f>
        <v>1</v>
      </c>
      <c r="F37" s="67">
        <f t="shared" si="0"/>
        <v>2.7040354902285121E-2</v>
      </c>
      <c r="G37" s="67">
        <f t="shared" si="1"/>
        <v>2.7040354902285121E-2</v>
      </c>
      <c r="H37" s="67">
        <f t="shared" si="2"/>
        <v>0</v>
      </c>
      <c r="I37" s="67">
        <f t="shared" si="3"/>
        <v>0.12658847313507918</v>
      </c>
      <c r="J37" s="67">
        <f t="shared" si="4"/>
        <v>1.8446749248350068E-2</v>
      </c>
      <c r="K37" s="100">
        <f t="shared" si="6"/>
        <v>1.2297832832233378E-2</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0.20604872173443001</v>
      </c>
      <c r="D38" s="418">
        <f>Dry_Matter_Content!E25</f>
        <v>0.44</v>
      </c>
      <c r="E38" s="284">
        <f>MCF!R37</f>
        <v>1</v>
      </c>
      <c r="F38" s="67">
        <f t="shared" si="0"/>
        <v>2.7198431268944761E-2</v>
      </c>
      <c r="G38" s="67">
        <f t="shared" si="1"/>
        <v>2.7198431268944761E-2</v>
      </c>
      <c r="H38" s="67">
        <f t="shared" si="2"/>
        <v>0</v>
      </c>
      <c r="I38" s="67">
        <f t="shared" si="3"/>
        <v>0.13399667223966757</v>
      </c>
      <c r="J38" s="67">
        <f t="shared" si="4"/>
        <v>1.9790232164356356E-2</v>
      </c>
      <c r="K38" s="100">
        <f t="shared" si="6"/>
        <v>1.3193488109570904E-2</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0.20724626996670001</v>
      </c>
      <c r="D39" s="418">
        <f>Dry_Matter_Content!E26</f>
        <v>0.44</v>
      </c>
      <c r="E39" s="284">
        <f>MCF!R38</f>
        <v>1</v>
      </c>
      <c r="F39" s="67">
        <f t="shared" si="0"/>
        <v>2.7356507635604401E-2</v>
      </c>
      <c r="G39" s="67">
        <f t="shared" si="1"/>
        <v>2.7356507635604401E-2</v>
      </c>
      <c r="H39" s="67">
        <f t="shared" si="2"/>
        <v>0</v>
      </c>
      <c r="I39" s="67">
        <f t="shared" si="3"/>
        <v>0.14040478554520927</v>
      </c>
      <c r="J39" s="67">
        <f t="shared" si="4"/>
        <v>2.0948394330062691E-2</v>
      </c>
      <c r="K39" s="100">
        <f t="shared" si="6"/>
        <v>1.3965596220041794E-2</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0.20844381819897001</v>
      </c>
      <c r="D40" s="418">
        <f>Dry_Matter_Content!E27</f>
        <v>0.44</v>
      </c>
      <c r="E40" s="284">
        <f>MCF!R39</f>
        <v>1</v>
      </c>
      <c r="F40" s="67">
        <f t="shared" si="0"/>
        <v>2.7514584002264041E-2</v>
      </c>
      <c r="G40" s="67">
        <f t="shared" si="1"/>
        <v>2.7514584002264041E-2</v>
      </c>
      <c r="H40" s="67">
        <f t="shared" si="2"/>
        <v>0</v>
      </c>
      <c r="I40" s="67">
        <f t="shared" si="3"/>
        <v>0.14596916164851761</v>
      </c>
      <c r="J40" s="67">
        <f t="shared" si="4"/>
        <v>2.1950207898955704E-2</v>
      </c>
      <c r="K40" s="100">
        <f t="shared" si="6"/>
        <v>1.4633471932637136E-2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0.20964136643124001</v>
      </c>
      <c r="D41" s="418">
        <f>Dry_Matter_Content!E28</f>
        <v>0.44</v>
      </c>
      <c r="E41" s="284">
        <f>MCF!R40</f>
        <v>1</v>
      </c>
      <c r="F41" s="67">
        <f t="shared" si="0"/>
        <v>2.7672660368923682E-2</v>
      </c>
      <c r="G41" s="67">
        <f t="shared" si="1"/>
        <v>2.7672660368923682E-2</v>
      </c>
      <c r="H41" s="67">
        <f t="shared" si="2"/>
        <v>0</v>
      </c>
      <c r="I41" s="67">
        <f t="shared" si="3"/>
        <v>0.15082170635984818</v>
      </c>
      <c r="J41" s="67">
        <f t="shared" si="4"/>
        <v>2.2820115657593114E-2</v>
      </c>
      <c r="K41" s="100">
        <f t="shared" si="6"/>
        <v>1.5213410438395409E-2</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0.21083891466351004</v>
      </c>
      <c r="D42" s="418">
        <f>Dry_Matter_Content!E29</f>
        <v>0.44</v>
      </c>
      <c r="E42" s="284">
        <f>MCF!R41</f>
        <v>1</v>
      </c>
      <c r="F42" s="67">
        <f t="shared" si="0"/>
        <v>2.7830736735583325E-2</v>
      </c>
      <c r="G42" s="67">
        <f t="shared" si="1"/>
        <v>2.7830736735583325E-2</v>
      </c>
      <c r="H42" s="67">
        <f t="shared" si="2"/>
        <v>0</v>
      </c>
      <c r="I42" s="67">
        <f t="shared" si="3"/>
        <v>0.15507370397041825</v>
      </c>
      <c r="J42" s="67">
        <f t="shared" si="4"/>
        <v>2.3578739125013227E-2</v>
      </c>
      <c r="K42" s="100">
        <f t="shared" si="6"/>
        <v>1.5719159416675482E-2</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0.21203646289577999</v>
      </c>
      <c r="D43" s="418">
        <f>Dry_Matter_Content!E30</f>
        <v>0.44</v>
      </c>
      <c r="E43" s="284">
        <f>MCF!R42</f>
        <v>1</v>
      </c>
      <c r="F43" s="67">
        <f t="shared" si="0"/>
        <v>2.7988813102242958E-2</v>
      </c>
      <c r="G43" s="67">
        <f t="shared" si="1"/>
        <v>2.7988813102242958E-2</v>
      </c>
      <c r="H43" s="67">
        <f t="shared" si="2"/>
        <v>0</v>
      </c>
      <c r="I43" s="67">
        <f t="shared" si="3"/>
        <v>0.15881904112136777</v>
      </c>
      <c r="J43" s="67">
        <f t="shared" si="4"/>
        <v>2.4243475951293437E-2</v>
      </c>
      <c r="K43" s="100">
        <f t="shared" si="6"/>
        <v>1.6162317300862289E-2</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0.21323401112804999</v>
      </c>
      <c r="D44" s="418">
        <f>Dry_Matter_Content!E31</f>
        <v>0.44</v>
      </c>
      <c r="E44" s="284">
        <f>MCF!R43</f>
        <v>1</v>
      </c>
      <c r="F44" s="67">
        <f t="shared" si="0"/>
        <v>2.8146889468902599E-2</v>
      </c>
      <c r="G44" s="67">
        <f t="shared" si="1"/>
        <v>2.8146889468902599E-2</v>
      </c>
      <c r="H44" s="67">
        <f t="shared" si="2"/>
        <v>0</v>
      </c>
      <c r="I44" s="67">
        <f t="shared" si="3"/>
        <v>0.16213692666857485</v>
      </c>
      <c r="J44" s="67">
        <f t="shared" si="4"/>
        <v>2.482900392169551E-2</v>
      </c>
      <c r="K44" s="100">
        <f t="shared" si="6"/>
        <v>1.655266928113034E-2</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0.21443155936032002</v>
      </c>
      <c r="D45" s="418">
        <f>Dry_Matter_Content!E32</f>
        <v>0.44</v>
      </c>
      <c r="E45" s="284">
        <f>MCF!R44</f>
        <v>1</v>
      </c>
      <c r="F45" s="67">
        <f t="shared" si="0"/>
        <v>2.8304965835562242E-2</v>
      </c>
      <c r="G45" s="67">
        <f t="shared" si="1"/>
        <v>2.8304965835562242E-2</v>
      </c>
      <c r="H45" s="67">
        <f t="shared" si="2"/>
        <v>0</v>
      </c>
      <c r="I45" s="67">
        <f t="shared" si="3"/>
        <v>0.16509418633690676</v>
      </c>
      <c r="J45" s="67">
        <f t="shared" si="4"/>
        <v>2.5347706167230335E-2</v>
      </c>
      <c r="K45" s="100">
        <f t="shared" si="6"/>
        <v>1.6898470778153554E-2</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0.21562910759259002</v>
      </c>
      <c r="D46" s="418">
        <f>Dry_Matter_Content!E33</f>
        <v>0.44</v>
      </c>
      <c r="E46" s="284">
        <f>MCF!R45</f>
        <v>1</v>
      </c>
      <c r="F46" s="67">
        <f t="shared" si="0"/>
        <v>2.8463042202221882E-2</v>
      </c>
      <c r="G46" s="67">
        <f t="shared" si="1"/>
        <v>2.8463042202221882E-2</v>
      </c>
      <c r="H46" s="67">
        <f t="shared" si="2"/>
        <v>0</v>
      </c>
      <c r="I46" s="67">
        <f t="shared" si="3"/>
        <v>0.16774719863927751</v>
      </c>
      <c r="J46" s="67">
        <f t="shared" si="4"/>
        <v>2.5810029899851122E-2</v>
      </c>
      <c r="K46" s="100">
        <f t="shared" si="6"/>
        <v>1.7206686599900746E-2</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0.21682665582485999</v>
      </c>
      <c r="D47" s="418">
        <f>Dry_Matter_Content!E34</f>
        <v>0.44</v>
      </c>
      <c r="E47" s="284">
        <f>MCF!R46</f>
        <v>1</v>
      </c>
      <c r="F47" s="67">
        <f t="shared" si="0"/>
        <v>2.8621118568881519E-2</v>
      </c>
      <c r="G47" s="67">
        <f t="shared" si="1"/>
        <v>2.8621118568881519E-2</v>
      </c>
      <c r="H47" s="67">
        <f t="shared" si="2"/>
        <v>0</v>
      </c>
      <c r="I47" s="67">
        <f t="shared" si="3"/>
        <v>0.17014352814344472</v>
      </c>
      <c r="J47" s="67">
        <f t="shared" si="4"/>
        <v>2.6224789064714302E-2</v>
      </c>
      <c r="K47" s="100">
        <f t="shared" si="6"/>
        <v>1.7483192709809532E-2</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0.21802420405713002</v>
      </c>
      <c r="D48" s="418">
        <f>Dry_Matter_Content!E35</f>
        <v>0.44</v>
      </c>
      <c r="E48" s="284">
        <f>MCF!R47</f>
        <v>1</v>
      </c>
      <c r="F48" s="67">
        <f t="shared" si="0"/>
        <v>2.8779194935541163E-2</v>
      </c>
      <c r="G48" s="67">
        <f t="shared" si="1"/>
        <v>2.8779194935541163E-2</v>
      </c>
      <c r="H48" s="67">
        <f t="shared" si="2"/>
        <v>0</v>
      </c>
      <c r="I48" s="67">
        <f t="shared" si="3"/>
        <v>0.1723233034017421</v>
      </c>
      <c r="J48" s="67">
        <f t="shared" si="4"/>
        <v>2.6599419677243781E-2</v>
      </c>
      <c r="K48" s="100">
        <f t="shared" si="6"/>
        <v>1.7732946451495854E-2</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0.21922175228940002</v>
      </c>
      <c r="D49" s="418">
        <f>Dry_Matter_Content!E36</f>
        <v>0.44</v>
      </c>
      <c r="E49" s="284">
        <f>MCF!R48</f>
        <v>1</v>
      </c>
      <c r="F49" s="67">
        <f t="shared" si="0"/>
        <v>2.8937271302200803E-2</v>
      </c>
      <c r="G49" s="67">
        <f t="shared" si="1"/>
        <v>2.8937271302200803E-2</v>
      </c>
      <c r="H49" s="67">
        <f t="shared" si="2"/>
        <v>0</v>
      </c>
      <c r="I49" s="67">
        <f t="shared" si="3"/>
        <v>0.17432037946191453</v>
      </c>
      <c r="J49" s="67">
        <f t="shared" si="4"/>
        <v>2.6940195242028366E-2</v>
      </c>
      <c r="K49" s="100">
        <f t="shared" si="6"/>
        <v>1.7960130161352242E-2</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0.14706797096774812</v>
      </c>
      <c r="J50" s="67">
        <f t="shared" si="4"/>
        <v>2.7252408494166394E-2</v>
      </c>
      <c r="K50" s="100">
        <f t="shared" si="6"/>
        <v>1.8168272329444263E-2</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0.12407607275370751</v>
      </c>
      <c r="J51" s="67">
        <f t="shared" si="4"/>
        <v>2.2991898214040619E-2</v>
      </c>
      <c r="K51" s="100">
        <f t="shared" si="6"/>
        <v>1.5327932142693745E-2</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0.1046786171637562</v>
      </c>
      <c r="J52" s="67">
        <f t="shared" si="4"/>
        <v>1.9397455589951301E-2</v>
      </c>
      <c r="K52" s="100">
        <f t="shared" si="6"/>
        <v>1.2931637059967534E-2</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8.8313666351023445E-2</v>
      </c>
      <c r="J53" s="67">
        <f t="shared" si="4"/>
        <v>1.6364950812732763E-2</v>
      </c>
      <c r="K53" s="100">
        <f t="shared" si="6"/>
        <v>1.0909967208488507E-2</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7.4507133124990424E-2</v>
      </c>
      <c r="J54" s="67">
        <f t="shared" si="4"/>
        <v>1.3806533226033027E-2</v>
      </c>
      <c r="K54" s="100">
        <f t="shared" si="6"/>
        <v>9.2043554840220178E-3</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6.285904680301739E-2</v>
      </c>
      <c r="J55" s="67">
        <f t="shared" si="4"/>
        <v>1.1648086321973034E-2</v>
      </c>
      <c r="K55" s="100">
        <f t="shared" si="6"/>
        <v>7.7653908813153554E-3</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5.3031966192491169E-2</v>
      </c>
      <c r="J56" s="67">
        <f t="shared" si="4"/>
        <v>9.8270806105262235E-3</v>
      </c>
      <c r="K56" s="100">
        <f t="shared" si="6"/>
        <v>6.5513870736841487E-3</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4.4741204031533685E-2</v>
      </c>
      <c r="J57" s="67">
        <f t="shared" si="4"/>
        <v>8.2907621609574853E-3</v>
      </c>
      <c r="K57" s="100">
        <f t="shared" si="6"/>
        <v>5.5271747739716569E-3</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3.7746579693565249E-2</v>
      </c>
      <c r="J58" s="67">
        <f t="shared" si="4"/>
        <v>6.9946243379684359E-3</v>
      </c>
      <c r="K58" s="100">
        <f t="shared" si="6"/>
        <v>4.6630828919789567E-3</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3.1845461234312505E-2</v>
      </c>
      <c r="J59" s="67">
        <f t="shared" si="4"/>
        <v>5.9011184592527421E-3</v>
      </c>
      <c r="K59" s="100">
        <f t="shared" si="6"/>
        <v>3.9340789728351611E-3</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2.6866895211673507E-2</v>
      </c>
      <c r="J60" s="67">
        <f t="shared" si="4"/>
        <v>4.9785660226389986E-3</v>
      </c>
      <c r="K60" s="100">
        <f t="shared" si="6"/>
        <v>3.3190440150926656E-3</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2.2666654221270788E-2</v>
      </c>
      <c r="J61" s="67">
        <f t="shared" si="4"/>
        <v>4.2002409904027182E-3</v>
      </c>
      <c r="K61" s="100">
        <f t="shared" si="6"/>
        <v>2.8001606602684787E-3</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1.9123058676442067E-2</v>
      </c>
      <c r="J62" s="67">
        <f t="shared" si="4"/>
        <v>3.5435955448287221E-3</v>
      </c>
      <c r="K62" s="100">
        <f t="shared" si="6"/>
        <v>2.3623970298858148E-3</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1.613345179102238E-2</v>
      </c>
      <c r="J63" s="67">
        <f t="shared" si="4"/>
        <v>2.9896068854196865E-3</v>
      </c>
      <c r="K63" s="100">
        <f t="shared" si="6"/>
        <v>1.9930712569464575E-3</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1.3611225646339493E-2</v>
      </c>
      <c r="J64" s="67">
        <f t="shared" si="4"/>
        <v>2.5222261446828857E-3</v>
      </c>
      <c r="K64" s="100">
        <f t="shared" si="6"/>
        <v>1.681484096455257E-3</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1.1483312188571003E-2</v>
      </c>
      <c r="J65" s="67">
        <f t="shared" si="4"/>
        <v>2.1279134577684906E-3</v>
      </c>
      <c r="K65" s="100">
        <f t="shared" si="6"/>
        <v>1.4186089718456604E-3</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9.688066471489773E-3</v>
      </c>
      <c r="J66" s="67">
        <f t="shared" si="4"/>
        <v>1.7952457170812303E-3</v>
      </c>
      <c r="K66" s="100">
        <f t="shared" si="6"/>
        <v>1.1968304780541534E-3</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8.1734808228429937E-3</v>
      </c>
      <c r="J67" s="67">
        <f t="shared" si="4"/>
        <v>1.5145856486467795E-3</v>
      </c>
      <c r="K67" s="100">
        <f t="shared" si="6"/>
        <v>1.0097237657645196E-3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6.8956781993578936E-3</v>
      </c>
      <c r="J68" s="67">
        <f t="shared" si="4"/>
        <v>1.2778026234851001E-3</v>
      </c>
      <c r="K68" s="100">
        <f t="shared" si="6"/>
        <v>8.5186841565673341E-4</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5.8176410833689586E-3</v>
      </c>
      <c r="J69" s="67">
        <f t="shared" si="4"/>
        <v>1.0780371159889348E-3</v>
      </c>
      <c r="K69" s="100">
        <f t="shared" si="6"/>
        <v>7.1869141065928981E-4</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4.9081390976240596E-3</v>
      </c>
      <c r="J70" s="67">
        <f t="shared" si="4"/>
        <v>9.0950198574489918E-4</v>
      </c>
      <c r="K70" s="100">
        <f t="shared" si="6"/>
        <v>6.0633465716326612E-4</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4.1408242716265429E-3</v>
      </c>
      <c r="J71" s="67">
        <f t="shared" si="4"/>
        <v>7.6731482599751719E-4</v>
      </c>
      <c r="K71" s="100">
        <f t="shared" si="6"/>
        <v>5.1154321733167809E-4</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3.4934677496796613E-3</v>
      </c>
      <c r="J72" s="67">
        <f t="shared" si="4"/>
        <v>6.4735652194688141E-4</v>
      </c>
      <c r="K72" s="100">
        <f t="shared" si="6"/>
        <v>4.3157101463125428E-4</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2.947315828318873E-3</v>
      </c>
      <c r="J73" s="67">
        <f t="shared" si="4"/>
        <v>5.4615192136078859E-4</v>
      </c>
      <c r="K73" s="100">
        <f t="shared" si="6"/>
        <v>3.6410128090719239E-4</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2.4865466677502605E-3</v>
      </c>
      <c r="J74" s="67">
        <f t="shared" si="4"/>
        <v>4.6076916056861226E-4</v>
      </c>
      <c r="K74" s="100">
        <f t="shared" si="6"/>
        <v>3.0717944037907482E-4</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2.0978119384058727E-3</v>
      </c>
      <c r="J75" s="67">
        <f t="shared" si="4"/>
        <v>3.8873472934438795E-4</v>
      </c>
      <c r="K75" s="100">
        <f t="shared" si="6"/>
        <v>2.5915648622959193E-4</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1.7698501242688948E-3</v>
      </c>
      <c r="J76" s="67">
        <f t="shared" si="4"/>
        <v>3.2796181413697793E-4</v>
      </c>
      <c r="K76" s="100">
        <f t="shared" si="6"/>
        <v>2.1864120942465193E-4</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1.4931602804944041E-3</v>
      </c>
      <c r="J77" s="67">
        <f t="shared" si="4"/>
        <v>2.7668984377449075E-4</v>
      </c>
      <c r="K77" s="100">
        <f t="shared" si="6"/>
        <v>1.844598958496605E-4</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1.2597267941923162E-3</v>
      </c>
      <c r="J78" s="67">
        <f t="shared" si="4"/>
        <v>2.334334863020878E-4</v>
      </c>
      <c r="K78" s="100">
        <f t="shared" si="6"/>
        <v>1.5562232420139187E-4</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1.0627871747838108E-3</v>
      </c>
      <c r="J79" s="67">
        <f t="shared" si="4"/>
        <v>1.9693961940850534E-4</v>
      </c>
      <c r="K79" s="100">
        <f t="shared" si="6"/>
        <v>1.3129307960567022E-4</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8.9663614689497256E-4</v>
      </c>
      <c r="J80" s="67">
        <f t="shared" si="4"/>
        <v>1.6615102788883828E-4</v>
      </c>
      <c r="K80" s="100">
        <f t="shared" si="6"/>
        <v>1.1076735192589219E-4</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7.5646037042383519E-4</v>
      </c>
      <c r="J81" s="67">
        <f t="shared" si="4"/>
        <v>1.4017577647113737E-4</v>
      </c>
      <c r="K81" s="100">
        <f t="shared" si="6"/>
        <v>9.3450517647424906E-5</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6.3819899967605741E-4</v>
      </c>
      <c r="J82" s="67">
        <f t="shared" si="4"/>
        <v>1.182613707477778E-4</v>
      </c>
      <c r="K82" s="100">
        <f t="shared" si="6"/>
        <v>7.8840913831851862E-5</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5.384260420136965E-4</v>
      </c>
      <c r="J83" s="67">
        <f t="shared" ref="J83:J99" si="16">I82*(1-$K$10)+H83</f>
        <v>9.977295766236089E-5</v>
      </c>
      <c r="K83" s="100">
        <f t="shared" si="6"/>
        <v>6.6515305108240589E-5</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4.5425110798620204E-4</v>
      </c>
      <c r="J84" s="67">
        <f t="shared" si="16"/>
        <v>8.4174934027494451E-5</v>
      </c>
      <c r="K84" s="100">
        <f t="shared" si="6"/>
        <v>5.6116622684996301E-5</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3.8323567770788325E-4</v>
      </c>
      <c r="J85" s="67">
        <f t="shared" si="16"/>
        <v>7.1015430278318804E-5</v>
      </c>
      <c r="K85" s="100">
        <f t="shared" ref="K85:K99" si="18">J85*CH4_fraction*conv</f>
        <v>4.7343620185545867E-5</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3.2332245774661212E-4</v>
      </c>
      <c r="J86" s="67">
        <f t="shared" si="16"/>
        <v>5.9913219961271115E-5</v>
      </c>
      <c r="K86" s="100">
        <f t="shared" si="18"/>
        <v>3.9942146640847405E-5</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2.7277578201628756E-4</v>
      </c>
      <c r="J87" s="67">
        <f t="shared" si="16"/>
        <v>5.0546675730324587E-5</v>
      </c>
      <c r="K87" s="100">
        <f t="shared" si="18"/>
        <v>3.3697783820216387E-5</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2.3013133010670638E-4</v>
      </c>
      <c r="J88" s="67">
        <f t="shared" si="16"/>
        <v>4.2644451909581174E-5</v>
      </c>
      <c r="K88" s="100">
        <f t="shared" si="18"/>
        <v>2.8429634606387447E-5</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1.9415370640755628E-4</v>
      </c>
      <c r="J89" s="67">
        <f t="shared" si="16"/>
        <v>3.5977623699150104E-5</v>
      </c>
      <c r="K89" s="100">
        <f t="shared" si="18"/>
        <v>2.3985082466100068E-5</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1.6380065110783911E-4</v>
      </c>
      <c r="J90" s="67">
        <f t="shared" si="16"/>
        <v>3.0353055299717183E-5</v>
      </c>
      <c r="K90" s="100">
        <f t="shared" si="18"/>
        <v>2.0235370199811454E-5</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1.3819284627526331E-4</v>
      </c>
      <c r="J91" s="67">
        <f t="shared" si="16"/>
        <v>2.5607804832575792E-5</v>
      </c>
      <c r="K91" s="100">
        <f t="shared" si="18"/>
        <v>1.7071869888383859E-5</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1.1658844230775226E-4</v>
      </c>
      <c r="J92" s="67">
        <f t="shared" si="16"/>
        <v>2.1604403967511042E-5</v>
      </c>
      <c r="K92" s="100">
        <f t="shared" si="18"/>
        <v>1.4402935978340694E-5</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9.8361566796827872E-5</v>
      </c>
      <c r="J93" s="67">
        <f t="shared" si="16"/>
        <v>1.8226875510924387E-5</v>
      </c>
      <c r="K93" s="100">
        <f t="shared" si="18"/>
        <v>1.2151250340616258E-5</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8.2984193211778733E-5</v>
      </c>
      <c r="J94" s="67">
        <f t="shared" si="16"/>
        <v>1.5377373585049142E-5</v>
      </c>
      <c r="K94" s="100">
        <f t="shared" si="18"/>
        <v>1.0251582390032761E-5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7.0010844146414176E-5</v>
      </c>
      <c r="J95" s="67">
        <f t="shared" si="16"/>
        <v>1.2973349065364559E-5</v>
      </c>
      <c r="K95" s="100">
        <f t="shared" si="18"/>
        <v>8.6488993769097055E-6</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5.9065685986542518E-5</v>
      </c>
      <c r="J96" s="67">
        <f t="shared" si="16"/>
        <v>1.0945158159871656E-5</v>
      </c>
      <c r="K96" s="100">
        <f t="shared" si="18"/>
        <v>7.296772106581104E-6</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4.9831641134975985E-5</v>
      </c>
      <c r="J97" s="67">
        <f t="shared" si="16"/>
        <v>9.2340448515665339E-6</v>
      </c>
      <c r="K97" s="100">
        <f t="shared" si="18"/>
        <v>6.1560299010443557E-6</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4.2041202378836325E-5</v>
      </c>
      <c r="J98" s="67">
        <f t="shared" si="16"/>
        <v>7.7904387561396609E-6</v>
      </c>
      <c r="K98" s="100">
        <f t="shared" si="18"/>
        <v>5.1936258374264406E-6</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3.5468683294432401E-5</v>
      </c>
      <c r="J99" s="68">
        <f t="shared" si="16"/>
        <v>6.5725190844039267E-6</v>
      </c>
      <c r="K99" s="102">
        <f t="shared" si="18"/>
        <v>4.3816793896026178E-6</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0.15054274827899999</v>
      </c>
      <c r="Q30" s="284">
        <f>MCF!R29</f>
        <v>1</v>
      </c>
      <c r="R30" s="67">
        <f t="shared" si="5"/>
        <v>3.2366690879984998E-2</v>
      </c>
      <c r="S30" s="67">
        <f t="shared" si="7"/>
        <v>3.2366690879984998E-2</v>
      </c>
      <c r="T30" s="67">
        <f t="shared" si="8"/>
        <v>0</v>
      </c>
      <c r="U30" s="67">
        <f t="shared" si="9"/>
        <v>3.2366690879984998E-2</v>
      </c>
      <c r="V30" s="67">
        <f t="shared" si="10"/>
        <v>0</v>
      </c>
      <c r="W30" s="100">
        <f t="shared" si="11"/>
        <v>0</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0.15174975400200003</v>
      </c>
      <c r="Q31" s="284">
        <f>MCF!R30</f>
        <v>1</v>
      </c>
      <c r="R31" s="67">
        <f t="shared" si="5"/>
        <v>3.2626197110430008E-2</v>
      </c>
      <c r="S31" s="67">
        <f t="shared" si="7"/>
        <v>3.2626197110430008E-2</v>
      </c>
      <c r="T31" s="67">
        <f t="shared" si="8"/>
        <v>0</v>
      </c>
      <c r="U31" s="67">
        <f t="shared" si="9"/>
        <v>6.3879649130477903E-2</v>
      </c>
      <c r="V31" s="67">
        <f t="shared" si="10"/>
        <v>1.1132388599371038E-3</v>
      </c>
      <c r="W31" s="100">
        <f t="shared" si="11"/>
        <v>7.421592399580692E-4</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0.15267730519799999</v>
      </c>
      <c r="Q32" s="284">
        <f>MCF!R31</f>
        <v>1</v>
      </c>
      <c r="R32" s="67">
        <f t="shared" si="5"/>
        <v>3.2825620617569995E-2</v>
      </c>
      <c r="S32" s="67">
        <f t="shared" si="7"/>
        <v>3.2825620617569995E-2</v>
      </c>
      <c r="T32" s="67">
        <f t="shared" si="8"/>
        <v>0</v>
      </c>
      <c r="U32" s="67">
        <f t="shared" si="9"/>
        <v>9.4508155806592414E-2</v>
      </c>
      <c r="V32" s="67">
        <f t="shared" si="10"/>
        <v>2.197113941455494E-3</v>
      </c>
      <c r="W32" s="100">
        <f t="shared" si="11"/>
        <v>1.464742627636996E-3</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0.15396160685400001</v>
      </c>
      <c r="Q33" s="284">
        <f>MCF!R32</f>
        <v>1</v>
      </c>
      <c r="R33" s="67">
        <f t="shared" si="5"/>
        <v>3.310174547361E-2</v>
      </c>
      <c r="S33" s="67">
        <f t="shared" si="7"/>
        <v>3.310174547361E-2</v>
      </c>
      <c r="T33" s="67">
        <f t="shared" si="8"/>
        <v>0</v>
      </c>
      <c r="U33" s="67">
        <f t="shared" si="9"/>
        <v>0.12435933260096961</v>
      </c>
      <c r="V33" s="67">
        <f t="shared" si="10"/>
        <v>3.250568679232799E-3</v>
      </c>
      <c r="W33" s="100">
        <f t="shared" si="11"/>
        <v>2.1670457861551994E-3</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0.15441349077000002</v>
      </c>
      <c r="Q34" s="284">
        <f>MCF!R33</f>
        <v>1</v>
      </c>
      <c r="R34" s="67">
        <f t="shared" si="5"/>
        <v>3.3198900515550002E-2</v>
      </c>
      <c r="S34" s="67">
        <f t="shared" si="7"/>
        <v>3.3198900515550002E-2</v>
      </c>
      <c r="T34" s="67">
        <f t="shared" si="8"/>
        <v>0</v>
      </c>
      <c r="U34" s="67">
        <f t="shared" si="9"/>
        <v>0.15328094563722242</v>
      </c>
      <c r="V34" s="67">
        <f t="shared" si="10"/>
        <v>4.2772874792971942E-3</v>
      </c>
      <c r="W34" s="100">
        <f t="shared" si="11"/>
        <v>2.8515249861981295E-3</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0.15512104584899999</v>
      </c>
      <c r="Q35" s="284">
        <f>MCF!R34</f>
        <v>1</v>
      </c>
      <c r="R35" s="67">
        <f t="shared" si="5"/>
        <v>3.3351024857535001E-2</v>
      </c>
      <c r="S35" s="67">
        <f t="shared" si="7"/>
        <v>3.3351024857535001E-2</v>
      </c>
      <c r="T35" s="67">
        <f t="shared" si="8"/>
        <v>0</v>
      </c>
      <c r="U35" s="67">
        <f t="shared" si="9"/>
        <v>0.18135993617391857</v>
      </c>
      <c r="V35" s="67">
        <f t="shared" si="10"/>
        <v>5.2720343208388486E-3</v>
      </c>
      <c r="W35" s="100">
        <f t="shared" si="11"/>
        <v>3.5146895472258988E-3</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0.15629231706759</v>
      </c>
      <c r="Q36" s="284">
        <f>MCF!R35</f>
        <v>1</v>
      </c>
      <c r="R36" s="67">
        <f t="shared" si="5"/>
        <v>3.3602848169531851E-2</v>
      </c>
      <c r="S36" s="67">
        <f t="shared" si="7"/>
        <v>3.3602848169531851E-2</v>
      </c>
      <c r="T36" s="67">
        <f t="shared" si="8"/>
        <v>0</v>
      </c>
      <c r="U36" s="67">
        <f t="shared" si="9"/>
        <v>0.20872498483119417</v>
      </c>
      <c r="V36" s="67">
        <f t="shared" si="10"/>
        <v>6.237799512256244E-3</v>
      </c>
      <c r="W36" s="100">
        <f t="shared" si="11"/>
        <v>4.1585330081708293E-3</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0.15721136571096</v>
      </c>
      <c r="Q37" s="284">
        <f>MCF!R36</f>
        <v>1</v>
      </c>
      <c r="R37" s="67">
        <f t="shared" si="5"/>
        <v>3.3800443627856398E-2</v>
      </c>
      <c r="S37" s="67">
        <f t="shared" si="7"/>
        <v>3.3800443627856398E-2</v>
      </c>
      <c r="T37" s="67">
        <f t="shared" si="8"/>
        <v>0</v>
      </c>
      <c r="U37" s="67">
        <f t="shared" si="9"/>
        <v>0.23534641948913587</v>
      </c>
      <c r="V37" s="67">
        <f t="shared" si="10"/>
        <v>7.1790089699146778E-3</v>
      </c>
      <c r="W37" s="100">
        <f t="shared" si="11"/>
        <v>4.7860059799431183E-3</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0.15813041435433001</v>
      </c>
      <c r="Q38" s="284">
        <f>MCF!R37</f>
        <v>1</v>
      </c>
      <c r="R38" s="67">
        <f t="shared" si="5"/>
        <v>3.3998039086180952E-2</v>
      </c>
      <c r="S38" s="67">
        <f t="shared" si="7"/>
        <v>3.3998039086180952E-2</v>
      </c>
      <c r="T38" s="67">
        <f t="shared" si="8"/>
        <v>0</v>
      </c>
      <c r="U38" s="67">
        <f t="shared" si="9"/>
        <v>0.26124981644171585</v>
      </c>
      <c r="V38" s="67">
        <f t="shared" si="10"/>
        <v>8.0946421336009766E-3</v>
      </c>
      <c r="W38" s="100">
        <f t="shared" si="11"/>
        <v>5.3964280890673177E-3</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0.15904946299770001</v>
      </c>
      <c r="Q39" s="284">
        <f>MCF!R38</f>
        <v>1</v>
      </c>
      <c r="R39" s="67">
        <f t="shared" si="5"/>
        <v>3.4195634544505499E-2</v>
      </c>
      <c r="S39" s="67">
        <f t="shared" si="7"/>
        <v>3.4195634544505499E-2</v>
      </c>
      <c r="T39" s="67">
        <f t="shared" si="8"/>
        <v>0</v>
      </c>
      <c r="U39" s="67">
        <f t="shared" si="9"/>
        <v>0.28645987229692138</v>
      </c>
      <c r="V39" s="67">
        <f t="shared" si="10"/>
        <v>8.9855786892999862E-3</v>
      </c>
      <c r="W39" s="100">
        <f t="shared" si="11"/>
        <v>5.9903857928666569E-3</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0.15996851164107001</v>
      </c>
      <c r="Q40" s="284">
        <f>MCF!R39</f>
        <v>1</v>
      </c>
      <c r="R40" s="67">
        <f t="shared" si="5"/>
        <v>3.4393230002830052E-2</v>
      </c>
      <c r="S40" s="67">
        <f t="shared" si="7"/>
        <v>3.4393230002830052E-2</v>
      </c>
      <c r="T40" s="67">
        <f t="shared" si="8"/>
        <v>0</v>
      </c>
      <c r="U40" s="67">
        <f t="shared" si="9"/>
        <v>0.31100043423318818</v>
      </c>
      <c r="V40" s="67">
        <f t="shared" si="10"/>
        <v>9.8526680665632794E-3</v>
      </c>
      <c r="W40" s="100">
        <f t="shared" si="11"/>
        <v>6.5684453777088529E-3</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0.16088756028444001</v>
      </c>
      <c r="Q41" s="284">
        <f>MCF!R40</f>
        <v>1</v>
      </c>
      <c r="R41" s="67">
        <f t="shared" si="5"/>
        <v>3.4590825461154599E-2</v>
      </c>
      <c r="S41" s="67">
        <f t="shared" si="7"/>
        <v>3.4590825461154599E-2</v>
      </c>
      <c r="T41" s="67">
        <f t="shared" si="8"/>
        <v>0</v>
      </c>
      <c r="U41" s="67">
        <f t="shared" si="9"/>
        <v>0.33489452921517621</v>
      </c>
      <c r="V41" s="67">
        <f t="shared" si="10"/>
        <v>1.0696730479166585E-2</v>
      </c>
      <c r="W41" s="100">
        <f t="shared" si="11"/>
        <v>7.1311536527777228E-3</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0.16180660892781001</v>
      </c>
      <c r="Q42" s="284">
        <f>MCF!R41</f>
        <v>1</v>
      </c>
      <c r="R42" s="67">
        <f t="shared" si="5"/>
        <v>3.4788420919479153E-2</v>
      </c>
      <c r="S42" s="67">
        <f t="shared" si="7"/>
        <v>3.4788420919479153E-2</v>
      </c>
      <c r="T42" s="67">
        <f t="shared" si="8"/>
        <v>0</v>
      </c>
      <c r="U42" s="67">
        <f t="shared" si="9"/>
        <v>0.3581643922046811</v>
      </c>
      <c r="V42" s="67">
        <f t="shared" si="10"/>
        <v>1.1518557929974233E-2</v>
      </c>
      <c r="W42" s="100">
        <f t="shared" si="11"/>
        <v>7.679038619982822E-3</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0.16272565757117999</v>
      </c>
      <c r="Q43" s="284">
        <f>MCF!R42</f>
        <v>1</v>
      </c>
      <c r="R43" s="67">
        <f t="shared" si="5"/>
        <v>3.49860163778037E-2</v>
      </c>
      <c r="S43" s="67">
        <f t="shared" si="7"/>
        <v>3.49860163778037E-2</v>
      </c>
      <c r="T43" s="67">
        <f t="shared" si="8"/>
        <v>0</v>
      </c>
      <c r="U43" s="67">
        <f t="shared" si="9"/>
        <v>0.38083149340124306</v>
      </c>
      <c r="V43" s="67">
        <f t="shared" si="10"/>
        <v>1.2318915181241714E-2</v>
      </c>
      <c r="W43" s="100">
        <f t="shared" si="11"/>
        <v>8.2126101208278082E-3</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0.16364470621454999</v>
      </c>
      <c r="Q44" s="284">
        <f>MCF!R43</f>
        <v>1</v>
      </c>
      <c r="R44" s="67">
        <f t="shared" si="5"/>
        <v>3.5183611836128247E-2</v>
      </c>
      <c r="S44" s="67">
        <f t="shared" si="7"/>
        <v>3.5183611836128247E-2</v>
      </c>
      <c r="T44" s="67">
        <f t="shared" si="8"/>
        <v>0</v>
      </c>
      <c r="U44" s="67">
        <f t="shared" si="9"/>
        <v>0.40291656454582619</v>
      </c>
      <c r="V44" s="67">
        <f t="shared" si="10"/>
        <v>1.309854069154508E-2</v>
      </c>
      <c r="W44" s="100">
        <f t="shared" si="11"/>
        <v>8.7323604610300525E-3</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0.16456375485792002</v>
      </c>
      <c r="Q45" s="284">
        <f>MCF!R44</f>
        <v>1</v>
      </c>
      <c r="R45" s="67">
        <f t="shared" si="5"/>
        <v>3.53812072944528E-2</v>
      </c>
      <c r="S45" s="67">
        <f t="shared" si="7"/>
        <v>3.53812072944528E-2</v>
      </c>
      <c r="T45" s="67">
        <f t="shared" si="8"/>
        <v>0</v>
      </c>
      <c r="U45" s="67">
        <f t="shared" si="9"/>
        <v>0.42443962431979398</v>
      </c>
      <c r="V45" s="67">
        <f t="shared" si="10"/>
        <v>1.3858147520485047E-2</v>
      </c>
      <c r="W45" s="100">
        <f t="shared" si="11"/>
        <v>9.2387650136566968E-3</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0.16548280350129002</v>
      </c>
      <c r="Q46" s="284">
        <f>MCF!R45</f>
        <v>1</v>
      </c>
      <c r="R46" s="67">
        <f t="shared" si="5"/>
        <v>3.5578802752777354E-2</v>
      </c>
      <c r="S46" s="67">
        <f t="shared" si="7"/>
        <v>3.5578802752777354E-2</v>
      </c>
      <c r="T46" s="67">
        <f t="shared" si="8"/>
        <v>0</v>
      </c>
      <c r="U46" s="67">
        <f t="shared" si="9"/>
        <v>0.44542000287029715</v>
      </c>
      <c r="V46" s="67">
        <f t="shared" si="10"/>
        <v>1.4598424202274184E-2</v>
      </c>
      <c r="W46" s="100">
        <f t="shared" si="11"/>
        <v>9.7322828015161227E-3</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0.16640185214466</v>
      </c>
      <c r="Q47" s="284">
        <f>MCF!R46</f>
        <v>1</v>
      </c>
      <c r="R47" s="67">
        <f t="shared" si="5"/>
        <v>3.5776398211101901E-2</v>
      </c>
      <c r="S47" s="67">
        <f t="shared" si="7"/>
        <v>3.5776398211101901E-2</v>
      </c>
      <c r="T47" s="67">
        <f t="shared" si="8"/>
        <v>0</v>
      </c>
      <c r="U47" s="67">
        <f t="shared" si="9"/>
        <v>0.46587636549212164</v>
      </c>
      <c r="V47" s="67">
        <f t="shared" si="10"/>
        <v>1.5320035589277421E-2</v>
      </c>
      <c r="W47" s="100">
        <f t="shared" si="11"/>
        <v>1.021335705951828E-2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0.16732090078803002</v>
      </c>
      <c r="Q48" s="284">
        <f>MCF!R47</f>
        <v>1</v>
      </c>
      <c r="R48" s="67">
        <f t="shared" si="5"/>
        <v>3.5973993669426454E-2</v>
      </c>
      <c r="S48" s="67">
        <f t="shared" si="7"/>
        <v>3.5973993669426454E-2</v>
      </c>
      <c r="T48" s="67">
        <f t="shared" si="8"/>
        <v>0</v>
      </c>
      <c r="U48" s="67">
        <f t="shared" si="9"/>
        <v>0.48582673549500871</v>
      </c>
      <c r="V48" s="67">
        <f t="shared" si="10"/>
        <v>1.6023623666539352E-2</v>
      </c>
      <c r="W48" s="100">
        <f t="shared" si="11"/>
        <v>1.06824157776929E-2</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0.16823994943140003</v>
      </c>
      <c r="Q49" s="284">
        <f>MCF!R48</f>
        <v>1</v>
      </c>
      <c r="R49" s="67">
        <f t="shared" si="5"/>
        <v>3.6171589127751008E-2</v>
      </c>
      <c r="S49" s="67">
        <f t="shared" si="7"/>
        <v>3.6171589127751008E-2</v>
      </c>
      <c r="T49" s="67">
        <f t="shared" si="8"/>
        <v>0</v>
      </c>
      <c r="U49" s="67">
        <f t="shared" si="9"/>
        <v>0.50528851628446358</v>
      </c>
      <c r="V49" s="67">
        <f t="shared" si="10"/>
        <v>1.6709808338296186E-2</v>
      </c>
      <c r="W49" s="100">
        <f t="shared" si="11"/>
        <v>1.1139872225530791E-2</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0.48790932809702758</v>
      </c>
      <c r="V50" s="67">
        <f t="shared" si="10"/>
        <v>1.7379188187435977E-2</v>
      </c>
      <c r="W50" s="100">
        <f t="shared" si="11"/>
        <v>1.1586125458290651E-2</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0.47112788985307991</v>
      </c>
      <c r="V51" s="67">
        <f t="shared" si="10"/>
        <v>1.6781438243947695E-2</v>
      </c>
      <c r="W51" s="100">
        <f t="shared" si="11"/>
        <v>1.118762549596513E-2</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0.45492364219213216</v>
      </c>
      <c r="V52" s="67">
        <f t="shared" si="10"/>
        <v>1.620424766094776E-2</v>
      </c>
      <c r="W52" s="100">
        <f t="shared" si="11"/>
        <v>1.0802831773965172E-2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0.43927673288434199</v>
      </c>
      <c r="V53" s="67">
        <f t="shared" si="10"/>
        <v>1.5646909307790162E-2</v>
      </c>
      <c r="W53" s="100">
        <f t="shared" si="11"/>
        <v>1.0431272871860107E-2</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0.42416799250904891</v>
      </c>
      <c r="V54" s="67">
        <f t="shared" si="10"/>
        <v>1.5108740375293108E-2</v>
      </c>
      <c r="W54" s="100">
        <f t="shared" si="11"/>
        <v>1.0072493583528738E-2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0.40957891096983651</v>
      </c>
      <c r="V55" s="67">
        <f t="shared" si="10"/>
        <v>1.4589081539212404E-2</v>
      </c>
      <c r="W55" s="100">
        <f t="shared" si="11"/>
        <v>9.7260543594749355E-3</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0.39549161481734973</v>
      </c>
      <c r="V56" s="67">
        <f t="shared" si="10"/>
        <v>1.4087296152486772E-2</v>
      </c>
      <c r="W56" s="100">
        <f t="shared" si="11"/>
        <v>9.3915307683245138E-3</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0.38188884535208412</v>
      </c>
      <c r="V57" s="67">
        <f t="shared" si="10"/>
        <v>1.3602769465265604E-2</v>
      </c>
      <c r="W57" s="100">
        <f t="shared" si="11"/>
        <v>9.0685129768437352E-3</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0.36875393748032059</v>
      </c>
      <c r="V58" s="67">
        <f t="shared" si="10"/>
        <v>1.3134907871763508E-2</v>
      </c>
      <c r="W58" s="100">
        <f t="shared" si="11"/>
        <v>8.7566052478423376E-3</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0.35607079929730162</v>
      </c>
      <c r="V59" s="67">
        <f t="shared" si="10"/>
        <v>1.2683138183018987E-2</v>
      </c>
      <c r="W59" s="100">
        <f t="shared" si="11"/>
        <v>8.4554254553459909E-3</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0.34382389237263533</v>
      </c>
      <c r="V60" s="67">
        <f t="shared" si="10"/>
        <v>1.2246906924666285E-2</v>
      </c>
      <c r="W60" s="100">
        <f t="shared" si="11"/>
        <v>8.1646046164441897E-3</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0.33199821271377528</v>
      </c>
      <c r="V61" s="67">
        <f t="shared" si="10"/>
        <v>1.1825679658860062E-2</v>
      </c>
      <c r="W61" s="100">
        <f t="shared" si="11"/>
        <v>7.8837864392400404E-3</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0.32057927238425304</v>
      </c>
      <c r="V62" s="67">
        <f t="shared" si="10"/>
        <v>1.1418940329522207E-2</v>
      </c>
      <c r="W62" s="100">
        <f t="shared" si="11"/>
        <v>7.6126268863481381E-3</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0.30955308175414442</v>
      </c>
      <c r="V63" s="67">
        <f t="shared" si="10"/>
        <v>1.1026190630108602E-2</v>
      </c>
      <c r="W63" s="100">
        <f t="shared" si="11"/>
        <v>7.3507937534057349E-3</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0.29890613236102315</v>
      </c>
      <c r="V64" s="67">
        <f t="shared" si="10"/>
        <v>1.0646949393121295E-2</v>
      </c>
      <c r="W64" s="100">
        <f t="shared" si="11"/>
        <v>7.0979662620808629E-3</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0.28862538036040503</v>
      </c>
      <c r="V65" s="67">
        <f t="shared" si="10"/>
        <v>1.0280752000618135E-2</v>
      </c>
      <c r="W65" s="100">
        <f t="shared" si="11"/>
        <v>6.8538346670787564E-3</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0.27869823054540732</v>
      </c>
      <c r="V66" s="67">
        <f t="shared" si="10"/>
        <v>9.9271498149976836E-3</v>
      </c>
      <c r="W66" s="100">
        <f t="shared" si="11"/>
        <v>6.6180998766651221E-3</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0.26911252091604526</v>
      </c>
      <c r="V67" s="67">
        <f t="shared" si="10"/>
        <v>9.5857096293620603E-3</v>
      </c>
      <c r="W67" s="100">
        <f t="shared" si="11"/>
        <v>6.3904730862413732E-3</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0.25985650777926095</v>
      </c>
      <c r="V68" s="67">
        <f t="shared" si="10"/>
        <v>9.2560131367843152E-3</v>
      </c>
      <c r="W68" s="100">
        <f t="shared" si="11"/>
        <v>6.1706754245228765E-3</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0.25091885136143083</v>
      </c>
      <c r="V69" s="67">
        <f t="shared" si="10"/>
        <v>8.9376564178301234E-3</v>
      </c>
      <c r="W69" s="100">
        <f t="shared" si="11"/>
        <v>5.9584376118867483E-3</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0.24228860191572485</v>
      </c>
      <c r="V70" s="67">
        <f t="shared" si="10"/>
        <v>8.6302494457059665E-3</v>
      </c>
      <c r="W70" s="100">
        <f t="shared" si="11"/>
        <v>5.753499630470644E-3</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0.23395518630729731</v>
      </c>
      <c r="V71" s="67">
        <f t="shared" si="10"/>
        <v>8.3334156084275413E-3</v>
      </c>
      <c r="W71" s="100">
        <f t="shared" si="11"/>
        <v>5.5556104056183608E-3</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0.22590839505987434</v>
      </c>
      <c r="V72" s="67">
        <f t="shared" si="10"/>
        <v>8.0467912474229773E-3</v>
      </c>
      <c r="W72" s="100">
        <f t="shared" si="11"/>
        <v>5.3645274982819843E-3</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0.21813836984786875</v>
      </c>
      <c r="V73" s="67">
        <f t="shared" si="10"/>
        <v>7.7700252120056065E-3</v>
      </c>
      <c r="W73" s="100">
        <f t="shared" si="11"/>
        <v>5.1800168080037377E-3</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0.21063559141869828</v>
      </c>
      <c r="V74" s="67">
        <f t="shared" si="10"/>
        <v>7.5027784291704603E-3</v>
      </c>
      <c r="W74" s="100">
        <f t="shared" si="11"/>
        <v>5.0018522861136399E-3</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0.20339086793051084</v>
      </c>
      <c r="V75" s="67">
        <f t="shared" si="10"/>
        <v>7.244723488187433E-3</v>
      </c>
      <c r="W75" s="100">
        <f t="shared" si="11"/>
        <v>4.8298156587916214E-3</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0.19639532369102863</v>
      </c>
      <c r="V76" s="67">
        <f t="shared" si="10"/>
        <v>6.9955442394821947E-3</v>
      </c>
      <c r="W76" s="100">
        <f t="shared" si="11"/>
        <v>4.6636961596547965E-3</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0.18964038828371521</v>
      </c>
      <c r="V77" s="67">
        <f t="shared" si="10"/>
        <v>6.7549354073134253E-3</v>
      </c>
      <c r="W77" s="100">
        <f t="shared" si="11"/>
        <v>4.5032902715422835E-3</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0.18311778606794335</v>
      </c>
      <c r="V78" s="67">
        <f t="shared" si="10"/>
        <v>6.522602215771855E-3</v>
      </c>
      <c r="W78" s="100">
        <f t="shared" si="11"/>
        <v>4.3484014771812364E-3</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0.17681952604030043</v>
      </c>
      <c r="V79" s="67">
        <f t="shared" si="10"/>
        <v>6.298260027642907E-3</v>
      </c>
      <c r="W79" s="100">
        <f t="shared" si="11"/>
        <v>4.1988400184286047E-3</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0.1707378920446099</v>
      </c>
      <c r="V80" s="67">
        <f t="shared" si="10"/>
        <v>6.0816339956905208E-3</v>
      </c>
      <c r="W80" s="100">
        <f t="shared" si="11"/>
        <v>4.05442266379368E-3</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0.16486543331867498</v>
      </c>
      <c r="V81" s="67">
        <f t="shared" si="10"/>
        <v>5.8724587259349125E-3</v>
      </c>
      <c r="W81" s="100">
        <f t="shared" si="11"/>
        <v>3.9149724839566084E-3</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0.15919495536616321</v>
      </c>
      <c r="V82" s="67">
        <f t="shared" si="10"/>
        <v>5.6704779525117589E-3</v>
      </c>
      <c r="W82" s="100">
        <f t="shared" si="11"/>
        <v>3.7803186350078392E-3</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0.15371951114244875</v>
      </c>
      <c r="V83" s="67">
        <f t="shared" si="10"/>
        <v>5.47544422371447E-3</v>
      </c>
      <c r="W83" s="100">
        <f t="shared" si="11"/>
        <v>3.65029614914298E-3</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0.14843239254361384</v>
      </c>
      <c r="V84" s="67">
        <f t="shared" si="10"/>
        <v>5.2871185988348987E-3</v>
      </c>
      <c r="W84" s="100">
        <f t="shared" si="11"/>
        <v>3.5247457325565988E-3</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0.14332712218818275</v>
      </c>
      <c r="V85" s="67">
        <f t="shared" ref="V85:V98" si="22">U84*(1-$W$10)+T85</f>
        <v>5.1052703554310937E-3</v>
      </c>
      <c r="W85" s="100">
        <f t="shared" ref="W85:W99" si="23">V85*CH4_fraction*conv</f>
        <v>3.4035135702873958E-3</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0.1383974454815193</v>
      </c>
      <c r="V86" s="67">
        <f t="shared" si="22"/>
        <v>4.9296767066634552E-3</v>
      </c>
      <c r="W86" s="100">
        <f t="shared" si="23"/>
        <v>3.2864511377756365E-3</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0.1336373229531663</v>
      </c>
      <c r="V87" s="67">
        <f t="shared" si="22"/>
        <v>4.7601225283529953E-3</v>
      </c>
      <c r="W87" s="100">
        <f t="shared" si="23"/>
        <v>3.1734150189019969E-3</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0.12904092285773899</v>
      </c>
      <c r="V88" s="67">
        <f t="shared" si="22"/>
        <v>4.5964000954273141E-3</v>
      </c>
      <c r="W88" s="100">
        <f t="shared" si="23"/>
        <v>3.0642667302848759E-3</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0.12460261403030759</v>
      </c>
      <c r="V89" s="67">
        <f t="shared" si="22"/>
        <v>4.43830882743141E-3</v>
      </c>
      <c r="W89" s="100">
        <f t="shared" si="23"/>
        <v>2.9588725516209399E-3</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0.12031695898751606</v>
      </c>
      <c r="V90" s="67">
        <f t="shared" si="22"/>
        <v>4.2856550427915387E-3</v>
      </c>
      <c r="W90" s="100">
        <f t="shared" si="23"/>
        <v>2.8571033618610257E-3</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0.11617870726598499</v>
      </c>
      <c r="V91" s="67">
        <f t="shared" si="22"/>
        <v>4.1382517215310622E-3</v>
      </c>
      <c r="W91" s="100">
        <f t="shared" si="23"/>
        <v>2.758834481020708E-3</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0.1121827889898374</v>
      </c>
      <c r="V92" s="67">
        <f t="shared" si="22"/>
        <v>3.9959182761475929E-3</v>
      </c>
      <c r="W92" s="100">
        <f t="shared" si="23"/>
        <v>2.6639455174317286E-3</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0.10832430865946668</v>
      </c>
      <c r="V93" s="67">
        <f t="shared" si="22"/>
        <v>3.8584803303707135E-3</v>
      </c>
      <c r="W93" s="100">
        <f t="shared" si="23"/>
        <v>2.572320220247142E-3</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0.10459853915393744</v>
      </c>
      <c r="V94" s="67">
        <f t="shared" si="22"/>
        <v>3.7257695055292451E-3</v>
      </c>
      <c r="W94" s="100">
        <f t="shared" si="23"/>
        <v>2.4838463370194966E-3</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0.10100091593967112</v>
      </c>
      <c r="V95" s="67">
        <f t="shared" si="22"/>
        <v>3.5976232142663142E-3</v>
      </c>
      <c r="W95" s="100">
        <f t="shared" si="23"/>
        <v>2.3984154761775428E-3</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9.7527031478321605E-2</v>
      </c>
      <c r="V96" s="67">
        <f t="shared" si="22"/>
        <v>3.4738844613495085E-3</v>
      </c>
      <c r="W96" s="100">
        <f t="shared" si="23"/>
        <v>2.3159229742330057E-3</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9.4172629826989526E-2</v>
      </c>
      <c r="V97" s="67">
        <f t="shared" si="22"/>
        <v>3.3544016513320841E-3</v>
      </c>
      <c r="W97" s="100">
        <f t="shared" si="23"/>
        <v>2.2362677675547226E-3</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9.0933601424159946E-2</v>
      </c>
      <c r="V98" s="67">
        <f t="shared" si="22"/>
        <v>3.2390284028295858E-3</v>
      </c>
      <c r="W98" s="100">
        <f t="shared" si="23"/>
        <v>2.1593522685530572E-3</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8.78059780549756E-2</v>
      </c>
      <c r="V99" s="68">
        <f>U98*(1-$W$10)+T99</f>
        <v>3.1276233691843428E-3</v>
      </c>
      <c r="W99" s="102">
        <f t="shared" si="23"/>
        <v>2.0850822461228949E-3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4.1057113166999996E-2</v>
      </c>
      <c r="D30" s="418">
        <f>Dry_Matter_Content!H17</f>
        <v>0.73</v>
      </c>
      <c r="E30" s="284">
        <f>MCF!R29</f>
        <v>1</v>
      </c>
      <c r="F30" s="67">
        <f t="shared" si="0"/>
        <v>4.4957538917864996E-3</v>
      </c>
      <c r="G30" s="67">
        <f t="shared" si="1"/>
        <v>4.4957538917864996E-3</v>
      </c>
      <c r="H30" s="67">
        <f t="shared" si="2"/>
        <v>0</v>
      </c>
      <c r="I30" s="67">
        <f t="shared" si="3"/>
        <v>4.4957538917864996E-3</v>
      </c>
      <c r="J30" s="67">
        <f t="shared" si="4"/>
        <v>0</v>
      </c>
      <c r="K30" s="100">
        <f t="shared" si="6"/>
        <v>0</v>
      </c>
      <c r="O30" s="96">
        <f>Amnt_Deposited!B25</f>
        <v>2011</v>
      </c>
      <c r="P30" s="99">
        <f>Amnt_Deposited!H25</f>
        <v>4.1057113166999996E-2</v>
      </c>
      <c r="Q30" s="284">
        <f>MCF!R29</f>
        <v>1</v>
      </c>
      <c r="R30" s="67">
        <f t="shared" si="5"/>
        <v>4.9268535800399997E-3</v>
      </c>
      <c r="S30" s="67">
        <f t="shared" si="7"/>
        <v>4.9268535800399997E-3</v>
      </c>
      <c r="T30" s="67">
        <f t="shared" si="8"/>
        <v>0</v>
      </c>
      <c r="U30" s="67">
        <f t="shared" si="9"/>
        <v>4.9268535800399997E-3</v>
      </c>
      <c r="V30" s="67">
        <f t="shared" si="10"/>
        <v>0</v>
      </c>
      <c r="W30" s="100">
        <f t="shared" si="11"/>
        <v>0</v>
      </c>
    </row>
    <row r="31" spans="2:23">
      <c r="B31" s="96">
        <f>Amnt_Deposited!B26</f>
        <v>2012</v>
      </c>
      <c r="C31" s="99">
        <f>Amnt_Deposited!H26</f>
        <v>4.1386296546000005E-2</v>
      </c>
      <c r="D31" s="418">
        <f>Dry_Matter_Content!H18</f>
        <v>0.73</v>
      </c>
      <c r="E31" s="284">
        <f>MCF!R30</f>
        <v>1</v>
      </c>
      <c r="F31" s="67">
        <f t="shared" si="0"/>
        <v>4.5317994717870005E-3</v>
      </c>
      <c r="G31" s="67">
        <f t="shared" si="1"/>
        <v>4.5317994717870005E-3</v>
      </c>
      <c r="H31" s="67">
        <f t="shared" si="2"/>
        <v>0</v>
      </c>
      <c r="I31" s="67">
        <f t="shared" si="3"/>
        <v>8.7236126163068479E-3</v>
      </c>
      <c r="J31" s="67">
        <f t="shared" si="4"/>
        <v>3.0394074726665203E-4</v>
      </c>
      <c r="K31" s="100">
        <f t="shared" si="6"/>
        <v>2.0262716484443469E-4</v>
      </c>
      <c r="O31" s="96">
        <f>Amnt_Deposited!B26</f>
        <v>2012</v>
      </c>
      <c r="P31" s="99">
        <f>Amnt_Deposited!H26</f>
        <v>4.1386296546000005E-2</v>
      </c>
      <c r="Q31" s="284">
        <f>MCF!R30</f>
        <v>1</v>
      </c>
      <c r="R31" s="67">
        <f t="shared" si="5"/>
        <v>4.9663555855200001E-3</v>
      </c>
      <c r="S31" s="67">
        <f t="shared" si="7"/>
        <v>4.9663555855200001E-3</v>
      </c>
      <c r="T31" s="67">
        <f t="shared" si="8"/>
        <v>0</v>
      </c>
      <c r="U31" s="67">
        <f t="shared" si="9"/>
        <v>9.5601234151307911E-3</v>
      </c>
      <c r="V31" s="67">
        <f t="shared" si="10"/>
        <v>3.3308575042920771E-4</v>
      </c>
      <c r="W31" s="100">
        <f t="shared" si="11"/>
        <v>2.2205716695280513E-4</v>
      </c>
    </row>
    <row r="32" spans="2:23">
      <c r="B32" s="96">
        <f>Amnt_Deposited!B27</f>
        <v>2013</v>
      </c>
      <c r="C32" s="99">
        <f>Amnt_Deposited!H27</f>
        <v>4.1639265053999994E-2</v>
      </c>
      <c r="D32" s="418">
        <f>Dry_Matter_Content!H19</f>
        <v>0.73</v>
      </c>
      <c r="E32" s="284">
        <f>MCF!R31</f>
        <v>1</v>
      </c>
      <c r="F32" s="67">
        <f t="shared" si="0"/>
        <v>4.5594995234129994E-3</v>
      </c>
      <c r="G32" s="67">
        <f t="shared" si="1"/>
        <v>4.5594995234129994E-3</v>
      </c>
      <c r="H32" s="67">
        <f t="shared" si="2"/>
        <v>0</v>
      </c>
      <c r="I32" s="67">
        <f t="shared" si="3"/>
        <v>1.2693342014111066E-2</v>
      </c>
      <c r="J32" s="67">
        <f t="shared" si="4"/>
        <v>5.8977012560878248E-4</v>
      </c>
      <c r="K32" s="100">
        <f t="shared" si="6"/>
        <v>3.931800837391883E-4</v>
      </c>
      <c r="O32" s="96">
        <f>Amnt_Deposited!B27</f>
        <v>2013</v>
      </c>
      <c r="P32" s="99">
        <f>Amnt_Deposited!H27</f>
        <v>4.1639265053999994E-2</v>
      </c>
      <c r="Q32" s="284">
        <f>MCF!R31</f>
        <v>1</v>
      </c>
      <c r="R32" s="67">
        <f t="shared" si="5"/>
        <v>4.9967118064799991E-3</v>
      </c>
      <c r="S32" s="67">
        <f t="shared" si="7"/>
        <v>4.9967118064799991E-3</v>
      </c>
      <c r="T32" s="67">
        <f t="shared" si="8"/>
        <v>0</v>
      </c>
      <c r="U32" s="67">
        <f t="shared" si="9"/>
        <v>1.3910511796286096E-2</v>
      </c>
      <c r="V32" s="67">
        <f t="shared" si="10"/>
        <v>6.4632342532469308E-4</v>
      </c>
      <c r="W32" s="100">
        <f t="shared" si="11"/>
        <v>4.3088228354979535E-4</v>
      </c>
    </row>
    <row r="33" spans="2:23">
      <c r="B33" s="96">
        <f>Amnt_Deposited!B28</f>
        <v>2014</v>
      </c>
      <c r="C33" s="99">
        <f>Amnt_Deposited!H28</f>
        <v>4.1989529142E-2</v>
      </c>
      <c r="D33" s="418">
        <f>Dry_Matter_Content!H20</f>
        <v>0.73</v>
      </c>
      <c r="E33" s="284">
        <f>MCF!R32</f>
        <v>1</v>
      </c>
      <c r="F33" s="67">
        <f t="shared" si="0"/>
        <v>4.5978534410490001E-3</v>
      </c>
      <c r="G33" s="67">
        <f t="shared" si="1"/>
        <v>4.5978534410490001E-3</v>
      </c>
      <c r="H33" s="67">
        <f t="shared" si="2"/>
        <v>0</v>
      </c>
      <c r="I33" s="67">
        <f t="shared" si="3"/>
        <v>1.643304708895868E-2</v>
      </c>
      <c r="J33" s="67">
        <f t="shared" si="4"/>
        <v>8.5814836620138604E-4</v>
      </c>
      <c r="K33" s="100">
        <f t="shared" si="6"/>
        <v>5.7209891080092399E-4</v>
      </c>
      <c r="O33" s="96">
        <f>Amnt_Deposited!B28</f>
        <v>2014</v>
      </c>
      <c r="P33" s="99">
        <f>Amnt_Deposited!H28</f>
        <v>4.1989529142E-2</v>
      </c>
      <c r="Q33" s="284">
        <f>MCF!R32</f>
        <v>1</v>
      </c>
      <c r="R33" s="67">
        <f t="shared" si="5"/>
        <v>5.0387434970399995E-3</v>
      </c>
      <c r="S33" s="67">
        <f t="shared" si="7"/>
        <v>5.0387434970399995E-3</v>
      </c>
      <c r="T33" s="67">
        <f t="shared" si="8"/>
        <v>0</v>
      </c>
      <c r="U33" s="67">
        <f t="shared" si="9"/>
        <v>1.8008818727625948E-2</v>
      </c>
      <c r="V33" s="67">
        <f t="shared" si="10"/>
        <v>9.4043656570014884E-4</v>
      </c>
      <c r="W33" s="100">
        <f t="shared" si="11"/>
        <v>6.2695771046676586E-4</v>
      </c>
    </row>
    <row r="34" spans="2:23">
      <c r="B34" s="96">
        <f>Amnt_Deposited!B29</f>
        <v>2015</v>
      </c>
      <c r="C34" s="99">
        <f>Amnt_Deposited!H29</f>
        <v>4.2112770210000004E-2</v>
      </c>
      <c r="D34" s="418">
        <f>Dry_Matter_Content!H21</f>
        <v>0.73</v>
      </c>
      <c r="E34" s="284">
        <f>MCF!R33</f>
        <v>1</v>
      </c>
      <c r="F34" s="67">
        <f t="shared" si="0"/>
        <v>4.6113483379950004E-3</v>
      </c>
      <c r="G34" s="67">
        <f t="shared" si="1"/>
        <v>4.6113483379950004E-3</v>
      </c>
      <c r="H34" s="67">
        <f t="shared" si="2"/>
        <v>0</v>
      </c>
      <c r="I34" s="67">
        <f t="shared" si="3"/>
        <v>1.9933419885963508E-2</v>
      </c>
      <c r="J34" s="67">
        <f t="shared" si="4"/>
        <v>1.110975540990173E-3</v>
      </c>
      <c r="K34" s="100">
        <f t="shared" si="6"/>
        <v>7.406503606601153E-4</v>
      </c>
      <c r="O34" s="96">
        <f>Amnt_Deposited!B29</f>
        <v>2015</v>
      </c>
      <c r="P34" s="99">
        <f>Amnt_Deposited!H29</f>
        <v>4.2112770210000004E-2</v>
      </c>
      <c r="Q34" s="284">
        <f>MCF!R33</f>
        <v>1</v>
      </c>
      <c r="R34" s="67">
        <f t="shared" si="5"/>
        <v>5.0535324252000005E-3</v>
      </c>
      <c r="S34" s="67">
        <f t="shared" si="7"/>
        <v>5.0535324252000005E-3</v>
      </c>
      <c r="T34" s="67">
        <f t="shared" si="8"/>
        <v>0</v>
      </c>
      <c r="U34" s="67">
        <f t="shared" si="9"/>
        <v>2.1844843710644938E-2</v>
      </c>
      <c r="V34" s="67">
        <f t="shared" si="10"/>
        <v>1.2175074421810113E-3</v>
      </c>
      <c r="W34" s="100">
        <f t="shared" si="11"/>
        <v>8.116716281206741E-4</v>
      </c>
    </row>
    <row r="35" spans="2:23">
      <c r="B35" s="96">
        <f>Amnt_Deposited!B30</f>
        <v>2016</v>
      </c>
      <c r="C35" s="99">
        <f>Amnt_Deposited!H30</f>
        <v>4.2305739776999994E-2</v>
      </c>
      <c r="D35" s="418">
        <f>Dry_Matter_Content!H22</f>
        <v>0.73</v>
      </c>
      <c r="E35" s="284">
        <f>MCF!R34</f>
        <v>1</v>
      </c>
      <c r="F35" s="67">
        <f t="shared" si="0"/>
        <v>4.6324785055814992E-3</v>
      </c>
      <c r="G35" s="67">
        <f t="shared" si="1"/>
        <v>4.6324785055814992E-3</v>
      </c>
      <c r="H35" s="67">
        <f t="shared" si="2"/>
        <v>0</v>
      </c>
      <c r="I35" s="67">
        <f t="shared" si="3"/>
        <v>2.3218276016844206E-2</v>
      </c>
      <c r="J35" s="67">
        <f t="shared" si="4"/>
        <v>1.3476223747008009E-3</v>
      </c>
      <c r="K35" s="100">
        <f t="shared" si="6"/>
        <v>8.9841491646720057E-4</v>
      </c>
      <c r="O35" s="96">
        <f>Amnt_Deposited!B30</f>
        <v>2016</v>
      </c>
      <c r="P35" s="99">
        <f>Amnt_Deposited!H30</f>
        <v>4.2305739776999994E-2</v>
      </c>
      <c r="Q35" s="284">
        <f>MCF!R34</f>
        <v>1</v>
      </c>
      <c r="R35" s="67">
        <f t="shared" si="5"/>
        <v>5.0766887732399991E-3</v>
      </c>
      <c r="S35" s="67">
        <f t="shared" si="7"/>
        <v>5.0766887732399991E-3</v>
      </c>
      <c r="T35" s="67">
        <f t="shared" si="8"/>
        <v>0</v>
      </c>
      <c r="U35" s="67">
        <f t="shared" si="9"/>
        <v>2.5444686045856663E-2</v>
      </c>
      <c r="V35" s="67">
        <f t="shared" si="10"/>
        <v>1.4768464380282749E-3</v>
      </c>
      <c r="W35" s="100">
        <f t="shared" si="11"/>
        <v>9.8456429201884991E-4</v>
      </c>
    </row>
    <row r="36" spans="2:23">
      <c r="B36" s="96">
        <f>Amnt_Deposited!B31</f>
        <v>2017</v>
      </c>
      <c r="C36" s="99">
        <f>Amnt_Deposited!H31</f>
        <v>4.2625177382070001E-2</v>
      </c>
      <c r="D36" s="418">
        <f>Dry_Matter_Content!H23</f>
        <v>0.73</v>
      </c>
      <c r="E36" s="284">
        <f>MCF!R35</f>
        <v>1</v>
      </c>
      <c r="F36" s="67">
        <f t="shared" si="0"/>
        <v>4.6674569233366645E-3</v>
      </c>
      <c r="G36" s="67">
        <f t="shared" si="1"/>
        <v>4.6674569233366645E-3</v>
      </c>
      <c r="H36" s="67">
        <f t="shared" si="2"/>
        <v>0</v>
      </c>
      <c r="I36" s="67">
        <f t="shared" si="3"/>
        <v>2.6316033990312699E-2</v>
      </c>
      <c r="J36" s="67">
        <f t="shared" si="4"/>
        <v>1.5696989498681713E-3</v>
      </c>
      <c r="K36" s="100">
        <f t="shared" si="6"/>
        <v>1.0464659665787809E-3</v>
      </c>
      <c r="O36" s="96">
        <f>Amnt_Deposited!B31</f>
        <v>2017</v>
      </c>
      <c r="P36" s="99">
        <f>Amnt_Deposited!H31</f>
        <v>4.2625177382070001E-2</v>
      </c>
      <c r="Q36" s="284">
        <f>MCF!R35</f>
        <v>1</v>
      </c>
      <c r="R36" s="67">
        <f t="shared" si="5"/>
        <v>5.1150212858483996E-3</v>
      </c>
      <c r="S36" s="67">
        <f t="shared" si="7"/>
        <v>5.1150212858483996E-3</v>
      </c>
      <c r="T36" s="67">
        <f t="shared" si="8"/>
        <v>0</v>
      </c>
      <c r="U36" s="67">
        <f t="shared" si="9"/>
        <v>2.8839489304452272E-2</v>
      </c>
      <c r="V36" s="67">
        <f t="shared" si="10"/>
        <v>1.7202180272527904E-3</v>
      </c>
      <c r="W36" s="100">
        <f t="shared" si="11"/>
        <v>1.1468120181685269E-3</v>
      </c>
    </row>
    <row r="37" spans="2:23">
      <c r="B37" s="96">
        <f>Amnt_Deposited!B32</f>
        <v>2018</v>
      </c>
      <c r="C37" s="99">
        <f>Amnt_Deposited!H32</f>
        <v>4.2875827012080002E-2</v>
      </c>
      <c r="D37" s="418">
        <f>Dry_Matter_Content!H24</f>
        <v>0.73</v>
      </c>
      <c r="E37" s="284">
        <f>MCF!R36</f>
        <v>1</v>
      </c>
      <c r="F37" s="67">
        <f t="shared" si="0"/>
        <v>4.6949030578227599E-3</v>
      </c>
      <c r="G37" s="67">
        <f t="shared" si="1"/>
        <v>4.6949030578227599E-3</v>
      </c>
      <c r="H37" s="67">
        <f t="shared" si="2"/>
        <v>0</v>
      </c>
      <c r="I37" s="67">
        <f t="shared" si="3"/>
        <v>2.9231810514825193E-2</v>
      </c>
      <c r="J37" s="67">
        <f t="shared" si="4"/>
        <v>1.7791265333102671E-3</v>
      </c>
      <c r="K37" s="100">
        <f t="shared" si="6"/>
        <v>1.186084355540178E-3</v>
      </c>
      <c r="O37" s="96">
        <f>Amnt_Deposited!B32</f>
        <v>2018</v>
      </c>
      <c r="P37" s="99">
        <f>Amnt_Deposited!H32</f>
        <v>4.2875827012080002E-2</v>
      </c>
      <c r="Q37" s="284">
        <f>MCF!R36</f>
        <v>1</v>
      </c>
      <c r="R37" s="67">
        <f t="shared" si="5"/>
        <v>5.1450992414496001E-3</v>
      </c>
      <c r="S37" s="67">
        <f t="shared" si="7"/>
        <v>5.1450992414496001E-3</v>
      </c>
      <c r="T37" s="67">
        <f t="shared" si="8"/>
        <v>0</v>
      </c>
      <c r="U37" s="67">
        <f t="shared" si="9"/>
        <v>3.2034860838164592E-2</v>
      </c>
      <c r="V37" s="67">
        <f t="shared" si="10"/>
        <v>1.9497277077372788E-3</v>
      </c>
      <c r="W37" s="100">
        <f t="shared" si="11"/>
        <v>1.2998184718248525E-3</v>
      </c>
    </row>
    <row r="38" spans="2:23">
      <c r="B38" s="96">
        <f>Amnt_Deposited!B33</f>
        <v>2019</v>
      </c>
      <c r="C38" s="99">
        <f>Amnt_Deposited!H33</f>
        <v>4.3126476642089996E-2</v>
      </c>
      <c r="D38" s="418">
        <f>Dry_Matter_Content!H25</f>
        <v>0.73</v>
      </c>
      <c r="E38" s="284">
        <f>MCF!R37</f>
        <v>1</v>
      </c>
      <c r="F38" s="67">
        <f t="shared" si="0"/>
        <v>4.7223491923088544E-3</v>
      </c>
      <c r="G38" s="67">
        <f t="shared" si="1"/>
        <v>4.7223491923088544E-3</v>
      </c>
      <c r="H38" s="67">
        <f t="shared" si="2"/>
        <v>0</v>
      </c>
      <c r="I38" s="67">
        <f t="shared" si="3"/>
        <v>3.1977908660993579E-2</v>
      </c>
      <c r="J38" s="67">
        <f t="shared" si="4"/>
        <v>1.9762510461404669E-3</v>
      </c>
      <c r="K38" s="100">
        <f t="shared" si="6"/>
        <v>1.3175006974269778E-3</v>
      </c>
      <c r="O38" s="96">
        <f>Amnt_Deposited!B33</f>
        <v>2019</v>
      </c>
      <c r="P38" s="99">
        <f>Amnt_Deposited!H33</f>
        <v>4.3126476642089996E-2</v>
      </c>
      <c r="Q38" s="284">
        <f>MCF!R37</f>
        <v>1</v>
      </c>
      <c r="R38" s="67">
        <f t="shared" si="5"/>
        <v>5.1751771970507997E-3</v>
      </c>
      <c r="S38" s="67">
        <f t="shared" si="7"/>
        <v>5.1751771970507997E-3</v>
      </c>
      <c r="T38" s="67">
        <f t="shared" si="8"/>
        <v>0</v>
      </c>
      <c r="U38" s="67">
        <f t="shared" si="9"/>
        <v>3.5044283464102551E-2</v>
      </c>
      <c r="V38" s="67">
        <f t="shared" si="10"/>
        <v>2.1657545711128404E-3</v>
      </c>
      <c r="W38" s="100">
        <f t="shared" si="11"/>
        <v>1.4438363807418935E-3</v>
      </c>
    </row>
    <row r="39" spans="2:23">
      <c r="B39" s="96">
        <f>Amnt_Deposited!B34</f>
        <v>2020</v>
      </c>
      <c r="C39" s="99">
        <f>Amnt_Deposited!H34</f>
        <v>4.3377126272100004E-2</v>
      </c>
      <c r="D39" s="418">
        <f>Dry_Matter_Content!H26</f>
        <v>0.73</v>
      </c>
      <c r="E39" s="284">
        <f>MCF!R38</f>
        <v>1</v>
      </c>
      <c r="F39" s="67">
        <f t="shared" si="0"/>
        <v>4.7497953267949507E-3</v>
      </c>
      <c r="G39" s="67">
        <f t="shared" si="1"/>
        <v>4.7497953267949507E-3</v>
      </c>
      <c r="H39" s="67">
        <f t="shared" si="2"/>
        <v>0</v>
      </c>
      <c r="I39" s="67">
        <f t="shared" si="3"/>
        <v>3.4565799735822259E-2</v>
      </c>
      <c r="J39" s="67">
        <f t="shared" si="4"/>
        <v>2.1619042519662682E-3</v>
      </c>
      <c r="K39" s="100">
        <f t="shared" si="6"/>
        <v>1.4412695013108455E-3</v>
      </c>
      <c r="O39" s="96">
        <f>Amnt_Deposited!B34</f>
        <v>2020</v>
      </c>
      <c r="P39" s="99">
        <f>Amnt_Deposited!H34</f>
        <v>4.3377126272100004E-2</v>
      </c>
      <c r="Q39" s="284">
        <f>MCF!R38</f>
        <v>1</v>
      </c>
      <c r="R39" s="67">
        <f t="shared" si="5"/>
        <v>5.2052551526520002E-3</v>
      </c>
      <c r="S39" s="67">
        <f t="shared" si="7"/>
        <v>5.2052551526520002E-3</v>
      </c>
      <c r="T39" s="67">
        <f t="shared" si="8"/>
        <v>0</v>
      </c>
      <c r="U39" s="67">
        <f t="shared" si="9"/>
        <v>3.7880328477613433E-2</v>
      </c>
      <c r="V39" s="67">
        <f t="shared" si="10"/>
        <v>2.3692101391411158E-3</v>
      </c>
      <c r="W39" s="100">
        <f t="shared" si="11"/>
        <v>1.5794734260940772E-3</v>
      </c>
    </row>
    <row r="40" spans="2:23">
      <c r="B40" s="96">
        <f>Amnt_Deposited!B35</f>
        <v>2021</v>
      </c>
      <c r="C40" s="99">
        <f>Amnt_Deposited!H35</f>
        <v>4.3627775902109998E-2</v>
      </c>
      <c r="D40" s="418">
        <f>Dry_Matter_Content!H27</f>
        <v>0.73</v>
      </c>
      <c r="E40" s="284">
        <f>MCF!R39</f>
        <v>1</v>
      </c>
      <c r="F40" s="67">
        <f t="shared" si="0"/>
        <v>4.7772414612810453E-3</v>
      </c>
      <c r="G40" s="67">
        <f t="shared" si="1"/>
        <v>4.7772414612810453E-3</v>
      </c>
      <c r="H40" s="67">
        <f t="shared" si="2"/>
        <v>0</v>
      </c>
      <c r="I40" s="67">
        <f t="shared" si="3"/>
        <v>3.7006179515068377E-2</v>
      </c>
      <c r="J40" s="67">
        <f t="shared" si="4"/>
        <v>2.336861682034925E-3</v>
      </c>
      <c r="K40" s="100">
        <f t="shared" si="6"/>
        <v>1.5579077880232832E-3</v>
      </c>
      <c r="O40" s="96">
        <f>Amnt_Deposited!B35</f>
        <v>2021</v>
      </c>
      <c r="P40" s="99">
        <f>Amnt_Deposited!H35</f>
        <v>4.3627775902109998E-2</v>
      </c>
      <c r="Q40" s="284">
        <f>MCF!R39</f>
        <v>1</v>
      </c>
      <c r="R40" s="67">
        <f t="shared" si="5"/>
        <v>5.2353331082531998E-3</v>
      </c>
      <c r="S40" s="67">
        <f t="shared" si="7"/>
        <v>5.2353331082531998E-3</v>
      </c>
      <c r="T40" s="67">
        <f t="shared" si="8"/>
        <v>0</v>
      </c>
      <c r="U40" s="67">
        <f t="shared" si="9"/>
        <v>4.0554717276787264E-2</v>
      </c>
      <c r="V40" s="67">
        <f t="shared" si="10"/>
        <v>2.5609443090793701E-3</v>
      </c>
      <c r="W40" s="100">
        <f t="shared" si="11"/>
        <v>1.7072962060529133E-3</v>
      </c>
    </row>
    <row r="41" spans="2:23">
      <c r="B41" s="96">
        <f>Amnt_Deposited!B36</f>
        <v>2022</v>
      </c>
      <c r="C41" s="99">
        <f>Amnt_Deposited!H36</f>
        <v>4.387842553212E-2</v>
      </c>
      <c r="D41" s="418">
        <f>Dry_Matter_Content!H28</f>
        <v>0.73</v>
      </c>
      <c r="E41" s="284">
        <f>MCF!R40</f>
        <v>1</v>
      </c>
      <c r="F41" s="67">
        <f t="shared" si="0"/>
        <v>4.8046875957671398E-3</v>
      </c>
      <c r="G41" s="67">
        <f t="shared" si="1"/>
        <v>4.8046875957671398E-3</v>
      </c>
      <c r="H41" s="67">
        <f t="shared" si="2"/>
        <v>0</v>
      </c>
      <c r="I41" s="67">
        <f t="shared" si="3"/>
        <v>3.9309020673946996E-2</v>
      </c>
      <c r="J41" s="67">
        <f t="shared" si="4"/>
        <v>2.5018464368885204E-3</v>
      </c>
      <c r="K41" s="100">
        <f t="shared" si="6"/>
        <v>1.6678976245923468E-3</v>
      </c>
      <c r="O41" s="96">
        <f>Amnt_Deposited!B36</f>
        <v>2022</v>
      </c>
      <c r="P41" s="99">
        <f>Amnt_Deposited!H36</f>
        <v>4.387842553212E-2</v>
      </c>
      <c r="Q41" s="284">
        <f>MCF!R40</f>
        <v>1</v>
      </c>
      <c r="R41" s="67">
        <f t="shared" si="5"/>
        <v>5.2654110638543994E-3</v>
      </c>
      <c r="S41" s="67">
        <f t="shared" si="7"/>
        <v>5.2654110638543994E-3</v>
      </c>
      <c r="T41" s="67">
        <f t="shared" si="8"/>
        <v>0</v>
      </c>
      <c r="U41" s="67">
        <f t="shared" si="9"/>
        <v>4.3078378820763832E-2</v>
      </c>
      <c r="V41" s="67">
        <f t="shared" si="10"/>
        <v>2.7417495198778308E-3</v>
      </c>
      <c r="W41" s="100">
        <f t="shared" si="11"/>
        <v>1.8278330132518871E-3</v>
      </c>
    </row>
    <row r="42" spans="2:23">
      <c r="B42" s="96">
        <f>Amnt_Deposited!B37</f>
        <v>2023</v>
      </c>
      <c r="C42" s="99">
        <f>Amnt_Deposited!H37</f>
        <v>4.4129075162130008E-2</v>
      </c>
      <c r="D42" s="418">
        <f>Dry_Matter_Content!H29</f>
        <v>0.73</v>
      </c>
      <c r="E42" s="284">
        <f>MCF!R41</f>
        <v>1</v>
      </c>
      <c r="F42" s="67">
        <f t="shared" si="0"/>
        <v>4.8321337302532352E-3</v>
      </c>
      <c r="G42" s="67">
        <f t="shared" si="1"/>
        <v>4.8321337302532352E-3</v>
      </c>
      <c r="H42" s="67">
        <f t="shared" si="2"/>
        <v>0</v>
      </c>
      <c r="I42" s="67">
        <f t="shared" si="3"/>
        <v>4.1483621673196566E-2</v>
      </c>
      <c r="J42" s="67">
        <f t="shared" si="4"/>
        <v>2.6575327310036632E-3</v>
      </c>
      <c r="K42" s="100">
        <f t="shared" si="6"/>
        <v>1.7716884873357755E-3</v>
      </c>
      <c r="O42" s="96">
        <f>Amnt_Deposited!B37</f>
        <v>2023</v>
      </c>
      <c r="P42" s="99">
        <f>Amnt_Deposited!H37</f>
        <v>4.4129075162130008E-2</v>
      </c>
      <c r="Q42" s="284">
        <f>MCF!R41</f>
        <v>1</v>
      </c>
      <c r="R42" s="67">
        <f t="shared" si="5"/>
        <v>5.2954890194556008E-3</v>
      </c>
      <c r="S42" s="67">
        <f t="shared" si="7"/>
        <v>5.2954890194556008E-3</v>
      </c>
      <c r="T42" s="67">
        <f t="shared" si="8"/>
        <v>0</v>
      </c>
      <c r="U42" s="67">
        <f t="shared" si="9"/>
        <v>4.546150320350309E-2</v>
      </c>
      <c r="V42" s="67">
        <f t="shared" si="10"/>
        <v>2.9123646367163435E-3</v>
      </c>
      <c r="W42" s="100">
        <f t="shared" si="11"/>
        <v>1.9415764244775622E-3</v>
      </c>
    </row>
    <row r="43" spans="2:23">
      <c r="B43" s="96">
        <f>Amnt_Deposited!B38</f>
        <v>2024</v>
      </c>
      <c r="C43" s="99">
        <f>Amnt_Deposited!H38</f>
        <v>4.4379724792139995E-2</v>
      </c>
      <c r="D43" s="418">
        <f>Dry_Matter_Content!H30</f>
        <v>0.73</v>
      </c>
      <c r="E43" s="284">
        <f>MCF!R42</f>
        <v>1</v>
      </c>
      <c r="F43" s="67">
        <f t="shared" si="0"/>
        <v>4.8595798647393298E-3</v>
      </c>
      <c r="G43" s="67">
        <f t="shared" si="1"/>
        <v>4.8595798647393298E-3</v>
      </c>
      <c r="H43" s="67">
        <f t="shared" si="2"/>
        <v>0</v>
      </c>
      <c r="I43" s="67">
        <f t="shared" si="3"/>
        <v>4.3538652340144264E-2</v>
      </c>
      <c r="J43" s="67">
        <f t="shared" si="4"/>
        <v>2.8045491977916346E-3</v>
      </c>
      <c r="K43" s="100">
        <f t="shared" si="6"/>
        <v>1.869699465194423E-3</v>
      </c>
      <c r="O43" s="96">
        <f>Amnt_Deposited!B38</f>
        <v>2024</v>
      </c>
      <c r="P43" s="99">
        <f>Amnt_Deposited!H38</f>
        <v>4.4379724792139995E-2</v>
      </c>
      <c r="Q43" s="284">
        <f>MCF!R42</f>
        <v>1</v>
      </c>
      <c r="R43" s="67">
        <f t="shared" si="5"/>
        <v>5.3255669750567995E-3</v>
      </c>
      <c r="S43" s="67">
        <f t="shared" si="7"/>
        <v>5.3255669750567995E-3</v>
      </c>
      <c r="T43" s="67">
        <f t="shared" si="8"/>
        <v>0</v>
      </c>
      <c r="U43" s="67">
        <f t="shared" si="9"/>
        <v>4.7713591605637554E-2</v>
      </c>
      <c r="V43" s="67">
        <f t="shared" si="10"/>
        <v>3.0734785729223395E-3</v>
      </c>
      <c r="W43" s="100">
        <f t="shared" si="11"/>
        <v>2.0489857152815594E-3</v>
      </c>
    </row>
    <row r="44" spans="2:23">
      <c r="B44" s="96">
        <f>Amnt_Deposited!B39</f>
        <v>2025</v>
      </c>
      <c r="C44" s="99">
        <f>Amnt_Deposited!H39</f>
        <v>4.4630374422149996E-2</v>
      </c>
      <c r="D44" s="418">
        <f>Dry_Matter_Content!H31</f>
        <v>0.73</v>
      </c>
      <c r="E44" s="284">
        <f>MCF!R43</f>
        <v>1</v>
      </c>
      <c r="F44" s="67">
        <f t="shared" si="0"/>
        <v>4.8870259992254243E-3</v>
      </c>
      <c r="G44" s="67">
        <f t="shared" si="1"/>
        <v>4.8870259992254243E-3</v>
      </c>
      <c r="H44" s="67">
        <f t="shared" si="2"/>
        <v>0</v>
      </c>
      <c r="I44" s="67">
        <f t="shared" si="3"/>
        <v>4.548219636820959E-2</v>
      </c>
      <c r="J44" s="67">
        <f t="shared" si="4"/>
        <v>2.9434819711600998E-3</v>
      </c>
      <c r="K44" s="100">
        <f t="shared" si="6"/>
        <v>1.9623213141067332E-3</v>
      </c>
      <c r="O44" s="96">
        <f>Amnt_Deposited!B39</f>
        <v>2025</v>
      </c>
      <c r="P44" s="99">
        <f>Amnt_Deposited!H39</f>
        <v>4.4630374422149996E-2</v>
      </c>
      <c r="Q44" s="284">
        <f>MCF!R43</f>
        <v>1</v>
      </c>
      <c r="R44" s="67">
        <f t="shared" si="5"/>
        <v>5.3556449306579991E-3</v>
      </c>
      <c r="S44" s="67">
        <f t="shared" si="7"/>
        <v>5.3556449306579991E-3</v>
      </c>
      <c r="T44" s="67">
        <f t="shared" si="8"/>
        <v>0</v>
      </c>
      <c r="U44" s="67">
        <f t="shared" si="9"/>
        <v>4.9843502869270785E-2</v>
      </c>
      <c r="V44" s="67">
        <f t="shared" si="10"/>
        <v>3.2257336670247672E-3</v>
      </c>
      <c r="W44" s="100">
        <f t="shared" si="11"/>
        <v>2.1504891113498445E-3</v>
      </c>
    </row>
    <row r="45" spans="2:23">
      <c r="B45" s="96">
        <f>Amnt_Deposited!B40</f>
        <v>2026</v>
      </c>
      <c r="C45" s="99">
        <f>Amnt_Deposited!H40</f>
        <v>4.4881024052160004E-2</v>
      </c>
      <c r="D45" s="418">
        <f>Dry_Matter_Content!H32</f>
        <v>0.73</v>
      </c>
      <c r="E45" s="284">
        <f>MCF!R44</f>
        <v>1</v>
      </c>
      <c r="F45" s="67">
        <f t="shared" si="0"/>
        <v>4.9144721337115197E-3</v>
      </c>
      <c r="G45" s="67">
        <f t="shared" si="1"/>
        <v>4.9144721337115197E-3</v>
      </c>
      <c r="H45" s="67">
        <f t="shared" si="2"/>
        <v>0</v>
      </c>
      <c r="I45" s="67">
        <f t="shared" si="3"/>
        <v>4.7321790943178905E-2</v>
      </c>
      <c r="J45" s="67">
        <f t="shared" si="4"/>
        <v>3.0748775587422028E-3</v>
      </c>
      <c r="K45" s="100">
        <f t="shared" si="6"/>
        <v>2.0499183724948019E-3</v>
      </c>
      <c r="O45" s="96">
        <f>Amnt_Deposited!B40</f>
        <v>2026</v>
      </c>
      <c r="P45" s="99">
        <f>Amnt_Deposited!H40</f>
        <v>4.4881024052160004E-2</v>
      </c>
      <c r="Q45" s="284">
        <f>MCF!R44</f>
        <v>1</v>
      </c>
      <c r="R45" s="67">
        <f t="shared" si="5"/>
        <v>5.3857228862592005E-3</v>
      </c>
      <c r="S45" s="67">
        <f t="shared" si="7"/>
        <v>5.3857228862592005E-3</v>
      </c>
      <c r="T45" s="67">
        <f t="shared" si="8"/>
        <v>0</v>
      </c>
      <c r="U45" s="67">
        <f t="shared" si="9"/>
        <v>5.1859496924031682E-2</v>
      </c>
      <c r="V45" s="67">
        <f t="shared" si="10"/>
        <v>3.3697288314983045E-3</v>
      </c>
      <c r="W45" s="100">
        <f t="shared" si="11"/>
        <v>2.246485887665536E-3</v>
      </c>
    </row>
    <row r="46" spans="2:23">
      <c r="B46" s="96">
        <f>Amnt_Deposited!B41</f>
        <v>2027</v>
      </c>
      <c r="C46" s="99">
        <f>Amnt_Deposited!H41</f>
        <v>4.5131673682169998E-2</v>
      </c>
      <c r="D46" s="418">
        <f>Dry_Matter_Content!H33</f>
        <v>0.73</v>
      </c>
      <c r="E46" s="284">
        <f>MCF!R45</f>
        <v>1</v>
      </c>
      <c r="F46" s="67">
        <f t="shared" si="0"/>
        <v>4.9419182681976143E-3</v>
      </c>
      <c r="G46" s="67">
        <f t="shared" si="1"/>
        <v>4.9419182681976143E-3</v>
      </c>
      <c r="H46" s="67">
        <f t="shared" si="2"/>
        <v>0</v>
      </c>
      <c r="I46" s="67">
        <f t="shared" si="3"/>
        <v>4.9064463690498897E-2</v>
      </c>
      <c r="J46" s="67">
        <f t="shared" si="4"/>
        <v>3.1992455208776191E-3</v>
      </c>
      <c r="K46" s="100">
        <f t="shared" si="6"/>
        <v>2.1328303472517461E-3</v>
      </c>
      <c r="O46" s="96">
        <f>Amnt_Deposited!B41</f>
        <v>2027</v>
      </c>
      <c r="P46" s="99">
        <f>Amnt_Deposited!H41</f>
        <v>4.5131673682169998E-2</v>
      </c>
      <c r="Q46" s="284">
        <f>MCF!R45</f>
        <v>1</v>
      </c>
      <c r="R46" s="67">
        <f t="shared" si="5"/>
        <v>5.4158008418603992E-3</v>
      </c>
      <c r="S46" s="67">
        <f t="shared" si="7"/>
        <v>5.4158008418603992E-3</v>
      </c>
      <c r="T46" s="67">
        <f t="shared" si="8"/>
        <v>0</v>
      </c>
      <c r="U46" s="67">
        <f t="shared" si="9"/>
        <v>5.3769275277259075E-2</v>
      </c>
      <c r="V46" s="67">
        <f t="shared" si="10"/>
        <v>3.5060224886330075E-3</v>
      </c>
      <c r="W46" s="100">
        <f t="shared" si="11"/>
        <v>2.337348325755338E-3</v>
      </c>
    </row>
    <row r="47" spans="2:23">
      <c r="B47" s="96">
        <f>Amnt_Deposited!B42</f>
        <v>2028</v>
      </c>
      <c r="C47" s="99">
        <f>Amnt_Deposited!H42</f>
        <v>4.5382323312179999E-2</v>
      </c>
      <c r="D47" s="418">
        <f>Dry_Matter_Content!H34</f>
        <v>0.73</v>
      </c>
      <c r="E47" s="284">
        <f>MCF!R46</f>
        <v>1</v>
      </c>
      <c r="F47" s="67">
        <f t="shared" si="0"/>
        <v>4.9693644026837097E-3</v>
      </c>
      <c r="G47" s="67">
        <f t="shared" si="1"/>
        <v>4.9693644026837097E-3</v>
      </c>
      <c r="H47" s="67">
        <f t="shared" si="2"/>
        <v>0</v>
      </c>
      <c r="I47" s="67">
        <f t="shared" si="3"/>
        <v>5.0716767124704673E-2</v>
      </c>
      <c r="J47" s="67">
        <f t="shared" si="4"/>
        <v>3.3170609684779304E-3</v>
      </c>
      <c r="K47" s="100">
        <f t="shared" si="6"/>
        <v>2.2113739789852869E-3</v>
      </c>
      <c r="O47" s="96">
        <f>Amnt_Deposited!B42</f>
        <v>2028</v>
      </c>
      <c r="P47" s="99">
        <f>Amnt_Deposited!H42</f>
        <v>4.5382323312179999E-2</v>
      </c>
      <c r="Q47" s="284">
        <f>MCF!R46</f>
        <v>1</v>
      </c>
      <c r="R47" s="67">
        <f t="shared" si="5"/>
        <v>5.4458787974615997E-3</v>
      </c>
      <c r="S47" s="67">
        <f t="shared" si="7"/>
        <v>5.4458787974615997E-3</v>
      </c>
      <c r="T47" s="67">
        <f t="shared" si="8"/>
        <v>0</v>
      </c>
      <c r="U47" s="67">
        <f t="shared" si="9"/>
        <v>5.5580018766799653E-2</v>
      </c>
      <c r="V47" s="67">
        <f t="shared" si="10"/>
        <v>3.6351353079210201E-3</v>
      </c>
      <c r="W47" s="100">
        <f t="shared" si="11"/>
        <v>2.4234235386140133E-3</v>
      </c>
    </row>
    <row r="48" spans="2:23">
      <c r="B48" s="96">
        <f>Amnt_Deposited!B43</f>
        <v>2029</v>
      </c>
      <c r="C48" s="99">
        <f>Amnt_Deposited!H43</f>
        <v>4.563297294219E-2</v>
      </c>
      <c r="D48" s="418">
        <f>Dry_Matter_Content!H35</f>
        <v>0.73</v>
      </c>
      <c r="E48" s="284">
        <f>MCF!R47</f>
        <v>1</v>
      </c>
      <c r="F48" s="67">
        <f t="shared" si="0"/>
        <v>4.9968105371698043E-3</v>
      </c>
      <c r="G48" s="67">
        <f t="shared" si="1"/>
        <v>4.9968105371698043E-3</v>
      </c>
      <c r="H48" s="67">
        <f t="shared" si="2"/>
        <v>0</v>
      </c>
      <c r="I48" s="67">
        <f t="shared" si="3"/>
        <v>5.2284810769853612E-2</v>
      </c>
      <c r="J48" s="67">
        <f t="shared" si="4"/>
        <v>3.4287668920208662E-3</v>
      </c>
      <c r="K48" s="100">
        <f t="shared" si="6"/>
        <v>2.2858445946805773E-3</v>
      </c>
      <c r="O48" s="96">
        <f>Amnt_Deposited!B43</f>
        <v>2029</v>
      </c>
      <c r="P48" s="99">
        <f>Amnt_Deposited!H43</f>
        <v>4.563297294219E-2</v>
      </c>
      <c r="Q48" s="284">
        <f>MCF!R47</f>
        <v>1</v>
      </c>
      <c r="R48" s="67">
        <f t="shared" si="5"/>
        <v>5.4759567530628002E-3</v>
      </c>
      <c r="S48" s="67">
        <f t="shared" si="7"/>
        <v>5.4759567530628002E-3</v>
      </c>
      <c r="T48" s="67">
        <f t="shared" si="8"/>
        <v>0</v>
      </c>
      <c r="U48" s="67">
        <f t="shared" si="9"/>
        <v>5.729842276148342E-2</v>
      </c>
      <c r="V48" s="67">
        <f t="shared" si="10"/>
        <v>3.7575527583790323E-3</v>
      </c>
      <c r="W48" s="100">
        <f t="shared" si="11"/>
        <v>2.5050351722526879E-3</v>
      </c>
    </row>
    <row r="49" spans="2:23">
      <c r="B49" s="96">
        <f>Amnt_Deposited!B44</f>
        <v>2030</v>
      </c>
      <c r="C49" s="99">
        <f>Amnt_Deposited!H44</f>
        <v>4.5883622572200002E-2</v>
      </c>
      <c r="D49" s="418">
        <f>Dry_Matter_Content!H36</f>
        <v>0.73</v>
      </c>
      <c r="E49" s="284">
        <f>MCF!R48</f>
        <v>1</v>
      </c>
      <c r="F49" s="67">
        <f t="shared" si="0"/>
        <v>5.0242566716558997E-3</v>
      </c>
      <c r="G49" s="67">
        <f t="shared" si="1"/>
        <v>5.0242566716558997E-3</v>
      </c>
      <c r="H49" s="67">
        <f t="shared" si="2"/>
        <v>0</v>
      </c>
      <c r="I49" s="67">
        <f t="shared" si="3"/>
        <v>5.3774291108419379E-2</v>
      </c>
      <c r="J49" s="67">
        <f t="shared" si="4"/>
        <v>3.5347763330901387E-3</v>
      </c>
      <c r="K49" s="100">
        <f t="shared" si="6"/>
        <v>2.3565175553934255E-3</v>
      </c>
      <c r="O49" s="96">
        <f>Amnt_Deposited!B44</f>
        <v>2030</v>
      </c>
      <c r="P49" s="99">
        <f>Amnt_Deposited!H44</f>
        <v>4.5883622572200002E-2</v>
      </c>
      <c r="Q49" s="284">
        <f>MCF!R48</f>
        <v>1</v>
      </c>
      <c r="R49" s="67">
        <f t="shared" si="5"/>
        <v>5.5060347086639998E-3</v>
      </c>
      <c r="S49" s="67">
        <f t="shared" si="7"/>
        <v>5.5060347086639998E-3</v>
      </c>
      <c r="T49" s="67">
        <f t="shared" si="8"/>
        <v>0</v>
      </c>
      <c r="U49" s="67">
        <f t="shared" si="9"/>
        <v>5.8930729981829459E-2</v>
      </c>
      <c r="V49" s="67">
        <f t="shared" si="10"/>
        <v>3.8737274883179607E-3</v>
      </c>
      <c r="W49" s="100">
        <f t="shared" si="11"/>
        <v>2.5824849922119735E-3</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5.0138816699313617E-2</v>
      </c>
      <c r="J50" s="67">
        <f t="shared" si="4"/>
        <v>3.635474409105765E-3</v>
      </c>
      <c r="K50" s="100">
        <f t="shared" si="6"/>
        <v>2.4236496060705097E-3</v>
      </c>
      <c r="O50" s="96">
        <f>Amnt_Deposited!B45</f>
        <v>2031</v>
      </c>
      <c r="P50" s="99">
        <f>Amnt_Deposited!H45</f>
        <v>0</v>
      </c>
      <c r="Q50" s="284">
        <f>MCF!R49</f>
        <v>1</v>
      </c>
      <c r="R50" s="67">
        <f t="shared" si="5"/>
        <v>0</v>
      </c>
      <c r="S50" s="67">
        <f t="shared" si="7"/>
        <v>0</v>
      </c>
      <c r="T50" s="67">
        <f t="shared" si="8"/>
        <v>0</v>
      </c>
      <c r="U50" s="67">
        <f t="shared" si="9"/>
        <v>5.4946648437603961E-2</v>
      </c>
      <c r="V50" s="67">
        <f t="shared" si="10"/>
        <v>3.9840815442254958E-3</v>
      </c>
      <c r="W50" s="100">
        <f t="shared" si="11"/>
        <v>2.6560543628169971E-3</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4.6749122827837171E-2</v>
      </c>
      <c r="J51" s="67">
        <f t="shared" si="4"/>
        <v>3.3896938714764444E-3</v>
      </c>
      <c r="K51" s="100">
        <f t="shared" si="6"/>
        <v>2.2597959143176296E-3</v>
      </c>
      <c r="O51" s="96">
        <f>Amnt_Deposited!B46</f>
        <v>2032</v>
      </c>
      <c r="P51" s="99">
        <f>Amnt_Deposited!H46</f>
        <v>0</v>
      </c>
      <c r="Q51" s="284">
        <f>MCF!R50</f>
        <v>1</v>
      </c>
      <c r="R51" s="67">
        <f t="shared" ref="R51:R82" si="13">P51*$W$6*DOCF*Q51</f>
        <v>0</v>
      </c>
      <c r="S51" s="67">
        <f t="shared" si="7"/>
        <v>0</v>
      </c>
      <c r="T51" s="67">
        <f t="shared" si="8"/>
        <v>0</v>
      </c>
      <c r="U51" s="67">
        <f t="shared" si="9"/>
        <v>5.1231915427766762E-2</v>
      </c>
      <c r="V51" s="67">
        <f t="shared" si="10"/>
        <v>3.7147330098371992E-3</v>
      </c>
      <c r="W51" s="100">
        <f t="shared" si="11"/>
        <v>2.4764886732247995E-3</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4.3588593210699467E-2</v>
      </c>
      <c r="J52" s="67">
        <f t="shared" si="4"/>
        <v>3.1605296171377047E-3</v>
      </c>
      <c r="K52" s="100">
        <f t="shared" si="6"/>
        <v>2.1070197447584696E-3</v>
      </c>
      <c r="O52" s="96">
        <f>Amnt_Deposited!B47</f>
        <v>2033</v>
      </c>
      <c r="P52" s="99">
        <f>Amnt_Deposited!H47</f>
        <v>0</v>
      </c>
      <c r="Q52" s="284">
        <f>MCF!R51</f>
        <v>1</v>
      </c>
      <c r="R52" s="67">
        <f t="shared" si="13"/>
        <v>0</v>
      </c>
      <c r="S52" s="67">
        <f t="shared" si="7"/>
        <v>0</v>
      </c>
      <c r="T52" s="67">
        <f t="shared" si="8"/>
        <v>0</v>
      </c>
      <c r="U52" s="67">
        <f t="shared" si="9"/>
        <v>4.7768321326793935E-2</v>
      </c>
      <c r="V52" s="67">
        <f t="shared" si="10"/>
        <v>3.4635941009728268E-3</v>
      </c>
      <c r="W52" s="100">
        <f t="shared" si="11"/>
        <v>2.3090627339818846E-3</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4.0641734928050559E-2</v>
      </c>
      <c r="J53" s="67">
        <f t="shared" si="4"/>
        <v>2.9468582826489087E-3</v>
      </c>
      <c r="K53" s="100">
        <f t="shared" si="6"/>
        <v>1.9645721884326058E-3</v>
      </c>
      <c r="O53" s="96">
        <f>Amnt_Deposited!B48</f>
        <v>2034</v>
      </c>
      <c r="P53" s="99">
        <f>Amnt_Deposited!H48</f>
        <v>0</v>
      </c>
      <c r="Q53" s="284">
        <f>MCF!R52</f>
        <v>1</v>
      </c>
      <c r="R53" s="67">
        <f t="shared" si="13"/>
        <v>0</v>
      </c>
      <c r="S53" s="67">
        <f t="shared" si="7"/>
        <v>0</v>
      </c>
      <c r="T53" s="67">
        <f t="shared" si="8"/>
        <v>0</v>
      </c>
      <c r="U53" s="67">
        <f t="shared" si="9"/>
        <v>4.4538887592384169E-2</v>
      </c>
      <c r="V53" s="67">
        <f t="shared" si="10"/>
        <v>3.2294337344097625E-3</v>
      </c>
      <c r="W53" s="100">
        <f t="shared" si="11"/>
        <v>2.1529558229398415E-3</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3.7894102477170059E-2</v>
      </c>
      <c r="J54" s="67">
        <f t="shared" si="4"/>
        <v>2.7476324508804986E-3</v>
      </c>
      <c r="K54" s="100">
        <f t="shared" si="6"/>
        <v>1.8317549672536657E-3</v>
      </c>
      <c r="O54" s="96">
        <f>Amnt_Deposited!B49</f>
        <v>2035</v>
      </c>
      <c r="P54" s="99">
        <f>Amnt_Deposited!H49</f>
        <v>0</v>
      </c>
      <c r="Q54" s="284">
        <f>MCF!R53</f>
        <v>1</v>
      </c>
      <c r="R54" s="67">
        <f t="shared" si="13"/>
        <v>0</v>
      </c>
      <c r="S54" s="67">
        <f t="shared" si="7"/>
        <v>0</v>
      </c>
      <c r="T54" s="67">
        <f t="shared" si="8"/>
        <v>0</v>
      </c>
      <c r="U54" s="67">
        <f t="shared" si="9"/>
        <v>4.1527783536624716E-2</v>
      </c>
      <c r="V54" s="67">
        <f t="shared" si="10"/>
        <v>3.0111040557594501E-3</v>
      </c>
      <c r="W54" s="100">
        <f t="shared" si="11"/>
        <v>2.0074027038396334E-3</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3.5332226960596048E-2</v>
      </c>
      <c r="J55" s="67">
        <f t="shared" si="4"/>
        <v>2.5618755165740105E-3</v>
      </c>
      <c r="K55" s="100">
        <f t="shared" si="6"/>
        <v>1.7079170110493402E-3</v>
      </c>
      <c r="O55" s="96">
        <f>Amnt_Deposited!B50</f>
        <v>2036</v>
      </c>
      <c r="P55" s="99">
        <f>Amnt_Deposited!H50</f>
        <v>0</v>
      </c>
      <c r="Q55" s="284">
        <f>MCF!R54</f>
        <v>1</v>
      </c>
      <c r="R55" s="67">
        <f t="shared" si="13"/>
        <v>0</v>
      </c>
      <c r="S55" s="67">
        <f t="shared" si="7"/>
        <v>0</v>
      </c>
      <c r="T55" s="67">
        <f t="shared" si="8"/>
        <v>0</v>
      </c>
      <c r="U55" s="67">
        <f t="shared" si="9"/>
        <v>3.8720248723940871E-2</v>
      </c>
      <c r="V55" s="67">
        <f t="shared" si="10"/>
        <v>2.8075348126838469E-3</v>
      </c>
      <c r="W55" s="100">
        <f t="shared" si="11"/>
        <v>1.8716898751225644E-3</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3.2943550061574081E-2</v>
      </c>
      <c r="J56" s="67">
        <f t="shared" si="4"/>
        <v>2.3886768990219664E-3</v>
      </c>
      <c r="K56" s="100">
        <f t="shared" si="6"/>
        <v>1.5924512660146443E-3</v>
      </c>
      <c r="O56" s="96">
        <f>Amnt_Deposited!B51</f>
        <v>2037</v>
      </c>
      <c r="P56" s="99">
        <f>Amnt_Deposited!H51</f>
        <v>0</v>
      </c>
      <c r="Q56" s="284">
        <f>MCF!R55</f>
        <v>1</v>
      </c>
      <c r="R56" s="67">
        <f t="shared" si="13"/>
        <v>0</v>
      </c>
      <c r="S56" s="67">
        <f t="shared" si="7"/>
        <v>0</v>
      </c>
      <c r="T56" s="67">
        <f t="shared" si="8"/>
        <v>0</v>
      </c>
      <c r="U56" s="67">
        <f t="shared" si="9"/>
        <v>3.6102520615423649E-2</v>
      </c>
      <c r="V56" s="67">
        <f t="shared" si="10"/>
        <v>2.6177281085172231E-3</v>
      </c>
      <c r="W56" s="100">
        <f t="shared" si="11"/>
        <v>1.7451520723448153E-3</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3.0716362483173894E-2</v>
      </c>
      <c r="J57" s="67">
        <f t="shared" si="4"/>
        <v>2.2271875784001861E-3</v>
      </c>
      <c r="K57" s="100">
        <f t="shared" si="6"/>
        <v>1.4847917189334573E-3</v>
      </c>
      <c r="O57" s="96">
        <f>Amnt_Deposited!B52</f>
        <v>2038</v>
      </c>
      <c r="P57" s="99">
        <f>Amnt_Deposited!H52</f>
        <v>0</v>
      </c>
      <c r="Q57" s="284">
        <f>MCF!R56</f>
        <v>1</v>
      </c>
      <c r="R57" s="67">
        <f t="shared" si="13"/>
        <v>0</v>
      </c>
      <c r="S57" s="67">
        <f t="shared" si="7"/>
        <v>0</v>
      </c>
      <c r="T57" s="67">
        <f t="shared" si="8"/>
        <v>0</v>
      </c>
      <c r="U57" s="67">
        <f t="shared" si="9"/>
        <v>3.3661767104848105E-2</v>
      </c>
      <c r="V57" s="67">
        <f t="shared" si="10"/>
        <v>2.4407535105755462E-3</v>
      </c>
      <c r="W57" s="100">
        <f t="shared" si="11"/>
        <v>1.6271690070503641E-3</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2.8639746549302264E-2</v>
      </c>
      <c r="J58" s="67">
        <f t="shared" si="4"/>
        <v>2.076615933871628E-3</v>
      </c>
      <c r="K58" s="100">
        <f t="shared" si="6"/>
        <v>1.3844106225810852E-3</v>
      </c>
      <c r="O58" s="96">
        <f>Amnt_Deposited!B53</f>
        <v>2039</v>
      </c>
      <c r="P58" s="99">
        <f>Amnt_Deposited!H53</f>
        <v>0</v>
      </c>
      <c r="Q58" s="284">
        <f>MCF!R57</f>
        <v>1</v>
      </c>
      <c r="R58" s="67">
        <f t="shared" si="13"/>
        <v>0</v>
      </c>
      <c r="S58" s="67">
        <f t="shared" si="7"/>
        <v>0</v>
      </c>
      <c r="T58" s="67">
        <f t="shared" si="8"/>
        <v>0</v>
      </c>
      <c r="U58" s="67">
        <f t="shared" si="9"/>
        <v>3.1386023615673719E-2</v>
      </c>
      <c r="V58" s="67">
        <f t="shared" si="10"/>
        <v>2.275743489174387E-3</v>
      </c>
      <c r="W58" s="100">
        <f t="shared" si="11"/>
        <v>1.517162326116258E-3</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2.670352268624214E-2</v>
      </c>
      <c r="J59" s="67">
        <f t="shared" si="4"/>
        <v>1.9362238630601253E-3</v>
      </c>
      <c r="K59" s="100">
        <f t="shared" si="6"/>
        <v>1.2908159087067501E-3</v>
      </c>
      <c r="O59" s="96">
        <f>Amnt_Deposited!B54</f>
        <v>2040</v>
      </c>
      <c r="P59" s="99">
        <f>Amnt_Deposited!H54</f>
        <v>0</v>
      </c>
      <c r="Q59" s="284">
        <f>MCF!R58</f>
        <v>1</v>
      </c>
      <c r="R59" s="67">
        <f t="shared" si="13"/>
        <v>0</v>
      </c>
      <c r="S59" s="67">
        <f t="shared" si="7"/>
        <v>0</v>
      </c>
      <c r="T59" s="67">
        <f t="shared" si="8"/>
        <v>0</v>
      </c>
      <c r="U59" s="67">
        <f t="shared" si="9"/>
        <v>2.926413445067632E-2</v>
      </c>
      <c r="V59" s="67">
        <f t="shared" si="10"/>
        <v>2.1218891649973982E-3</v>
      </c>
      <c r="W59" s="100">
        <f t="shared" si="11"/>
        <v>1.4145927766649321E-3</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2.4898199522370459E-2</v>
      </c>
      <c r="J60" s="67">
        <f t="shared" si="4"/>
        <v>1.805323163871682E-3</v>
      </c>
      <c r="K60" s="100">
        <f t="shared" si="6"/>
        <v>1.2035487759144547E-3</v>
      </c>
      <c r="O60" s="96">
        <f>Amnt_Deposited!B55</f>
        <v>2041</v>
      </c>
      <c r="P60" s="99">
        <f>Amnt_Deposited!H55</f>
        <v>0</v>
      </c>
      <c r="Q60" s="284">
        <f>MCF!R59</f>
        <v>1</v>
      </c>
      <c r="R60" s="67">
        <f t="shared" si="13"/>
        <v>0</v>
      </c>
      <c r="S60" s="67">
        <f t="shared" si="7"/>
        <v>0</v>
      </c>
      <c r="T60" s="67">
        <f t="shared" si="8"/>
        <v>0</v>
      </c>
      <c r="U60" s="67">
        <f t="shared" si="9"/>
        <v>2.7285698106707352E-2</v>
      </c>
      <c r="V60" s="67">
        <f t="shared" si="10"/>
        <v>1.9784363439689667E-3</v>
      </c>
      <c r="W60" s="100">
        <f t="shared" si="11"/>
        <v>1.3189575626459777E-3</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2.3214927361443448E-2</v>
      </c>
      <c r="J61" s="67">
        <f t="shared" si="4"/>
        <v>1.68327216092701E-3</v>
      </c>
      <c r="K61" s="100">
        <f t="shared" si="6"/>
        <v>1.1221814406180066E-3</v>
      </c>
      <c r="O61" s="96">
        <f>Amnt_Deposited!B56</f>
        <v>2042</v>
      </c>
      <c r="P61" s="99">
        <f>Amnt_Deposited!H56</f>
        <v>0</v>
      </c>
      <c r="Q61" s="284">
        <f>MCF!R60</f>
        <v>1</v>
      </c>
      <c r="R61" s="67">
        <f t="shared" si="13"/>
        <v>0</v>
      </c>
      <c r="S61" s="67">
        <f t="shared" si="7"/>
        <v>0</v>
      </c>
      <c r="T61" s="67">
        <f t="shared" si="8"/>
        <v>0</v>
      </c>
      <c r="U61" s="67">
        <f t="shared" si="9"/>
        <v>2.5441016286513369E-2</v>
      </c>
      <c r="V61" s="67">
        <f t="shared" si="10"/>
        <v>1.8446818201939834E-3</v>
      </c>
      <c r="W61" s="100">
        <f t="shared" si="11"/>
        <v>1.2297878801293223E-3</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2.1645454801375374E-2</v>
      </c>
      <c r="J62" s="67">
        <f t="shared" si="4"/>
        <v>1.5694725600680747E-3</v>
      </c>
      <c r="K62" s="100">
        <f t="shared" si="6"/>
        <v>1.0463150400453832E-3</v>
      </c>
      <c r="O62" s="96">
        <f>Amnt_Deposited!B57</f>
        <v>2043</v>
      </c>
      <c r="P62" s="99">
        <f>Amnt_Deposited!H57</f>
        <v>0</v>
      </c>
      <c r="Q62" s="284">
        <f>MCF!R61</f>
        <v>1</v>
      </c>
      <c r="R62" s="67">
        <f t="shared" si="13"/>
        <v>0</v>
      </c>
      <c r="S62" s="67">
        <f t="shared" si="7"/>
        <v>0</v>
      </c>
      <c r="T62" s="67">
        <f t="shared" si="8"/>
        <v>0</v>
      </c>
      <c r="U62" s="67">
        <f t="shared" si="9"/>
        <v>2.3721046357671641E-2</v>
      </c>
      <c r="V62" s="67">
        <f t="shared" si="10"/>
        <v>1.719969928841726E-3</v>
      </c>
      <c r="W62" s="100">
        <f t="shared" si="11"/>
        <v>1.1466466192278173E-3</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2.0182088285855933E-2</v>
      </c>
      <c r="J63" s="67">
        <f t="shared" si="4"/>
        <v>1.4633665155194401E-3</v>
      </c>
      <c r="K63" s="100">
        <f t="shared" si="6"/>
        <v>9.7557767701296006E-4</v>
      </c>
      <c r="O63" s="96">
        <f>Amnt_Deposited!B58</f>
        <v>2044</v>
      </c>
      <c r="P63" s="99">
        <f>Amnt_Deposited!H58</f>
        <v>0</v>
      </c>
      <c r="Q63" s="284">
        <f>MCF!R62</f>
        <v>1</v>
      </c>
      <c r="R63" s="67">
        <f t="shared" si="13"/>
        <v>0</v>
      </c>
      <c r="S63" s="67">
        <f t="shared" si="7"/>
        <v>0</v>
      </c>
      <c r="T63" s="67">
        <f t="shared" si="8"/>
        <v>0</v>
      </c>
      <c r="U63" s="67">
        <f t="shared" si="9"/>
        <v>2.2117357025595544E-2</v>
      </c>
      <c r="V63" s="67">
        <f t="shared" si="10"/>
        <v>1.6036893320760988E-3</v>
      </c>
      <c r="W63" s="100">
        <f t="shared" si="11"/>
        <v>1.0691262213840657E-3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1.8817654390528307E-2</v>
      </c>
      <c r="J64" s="67">
        <f t="shared" si="4"/>
        <v>1.364433895327628E-3</v>
      </c>
      <c r="K64" s="100">
        <f t="shared" si="6"/>
        <v>9.0962259688508532E-4</v>
      </c>
      <c r="O64" s="96">
        <f>Amnt_Deposited!B59</f>
        <v>2045</v>
      </c>
      <c r="P64" s="99">
        <f>Amnt_Deposited!H59</f>
        <v>0</v>
      </c>
      <c r="Q64" s="284">
        <f>MCF!R63</f>
        <v>1</v>
      </c>
      <c r="R64" s="67">
        <f t="shared" si="13"/>
        <v>0</v>
      </c>
      <c r="S64" s="67">
        <f t="shared" si="7"/>
        <v>0</v>
      </c>
      <c r="T64" s="67">
        <f t="shared" si="8"/>
        <v>0</v>
      </c>
      <c r="U64" s="67">
        <f t="shared" si="9"/>
        <v>2.062208700331869E-2</v>
      </c>
      <c r="V64" s="67">
        <f t="shared" si="10"/>
        <v>1.4952700222768526E-3</v>
      </c>
      <c r="W64" s="100">
        <f t="shared" si="11"/>
        <v>9.9684668151790159E-4</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1.7545464658854627E-2</v>
      </c>
      <c r="J65" s="67">
        <f t="shared" si="4"/>
        <v>1.2721897316736799E-3</v>
      </c>
      <c r="K65" s="100">
        <f t="shared" si="6"/>
        <v>8.4812648778245325E-4</v>
      </c>
      <c r="O65" s="96">
        <f>Amnt_Deposited!B60</f>
        <v>2046</v>
      </c>
      <c r="P65" s="99">
        <f>Amnt_Deposited!H60</f>
        <v>0</v>
      </c>
      <c r="Q65" s="284">
        <f>MCF!R64</f>
        <v>1</v>
      </c>
      <c r="R65" s="67">
        <f t="shared" si="13"/>
        <v>0</v>
      </c>
      <c r="S65" s="67">
        <f t="shared" si="7"/>
        <v>0</v>
      </c>
      <c r="T65" s="67">
        <f t="shared" si="8"/>
        <v>0</v>
      </c>
      <c r="U65" s="67">
        <f t="shared" si="9"/>
        <v>1.9227906475457125E-2</v>
      </c>
      <c r="V65" s="67">
        <f t="shared" si="10"/>
        <v>1.3941805278615668E-3</v>
      </c>
      <c r="W65" s="100">
        <f t="shared" si="11"/>
        <v>9.2945368524104447E-4</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1.6359282815294283E-2</v>
      </c>
      <c r="J66" s="67">
        <f t="shared" si="4"/>
        <v>1.1861818435603458E-3</v>
      </c>
      <c r="K66" s="100">
        <f t="shared" si="6"/>
        <v>7.9078789570689715E-4</v>
      </c>
      <c r="O66" s="96">
        <f>Amnt_Deposited!B61</f>
        <v>2047</v>
      </c>
      <c r="P66" s="99">
        <f>Amnt_Deposited!H61</f>
        <v>0</v>
      </c>
      <c r="Q66" s="284">
        <f>MCF!R65</f>
        <v>1</v>
      </c>
      <c r="R66" s="67">
        <f t="shared" si="13"/>
        <v>0</v>
      </c>
      <c r="S66" s="67">
        <f t="shared" si="7"/>
        <v>0</v>
      </c>
      <c r="T66" s="67">
        <f t="shared" si="8"/>
        <v>0</v>
      </c>
      <c r="U66" s="67">
        <f t="shared" si="9"/>
        <v>1.7927981167445785E-2</v>
      </c>
      <c r="V66" s="67">
        <f t="shared" si="10"/>
        <v>1.2999253080113377E-3</v>
      </c>
      <c r="W66" s="100">
        <f t="shared" si="11"/>
        <v>8.6661687200755846E-4</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1.5253294195073971E-2</v>
      </c>
      <c r="J67" s="67">
        <f t="shared" si="4"/>
        <v>1.1059886202203109E-3</v>
      </c>
      <c r="K67" s="100">
        <f t="shared" si="6"/>
        <v>7.3732574681354053E-4</v>
      </c>
      <c r="O67" s="96">
        <f>Amnt_Deposited!B62</f>
        <v>2048</v>
      </c>
      <c r="P67" s="99">
        <f>Amnt_Deposited!H62</f>
        <v>0</v>
      </c>
      <c r="Q67" s="284">
        <f>MCF!R66</f>
        <v>1</v>
      </c>
      <c r="R67" s="67">
        <f t="shared" si="13"/>
        <v>0</v>
      </c>
      <c r="S67" s="67">
        <f t="shared" si="7"/>
        <v>0</v>
      </c>
      <c r="T67" s="67">
        <f t="shared" si="8"/>
        <v>0</v>
      </c>
      <c r="U67" s="67">
        <f t="shared" si="9"/>
        <v>1.6715938843916679E-2</v>
      </c>
      <c r="V67" s="67">
        <f t="shared" si="10"/>
        <v>1.2120423235291076E-3</v>
      </c>
      <c r="W67" s="100">
        <f t="shared" si="11"/>
        <v>8.0802821568607167E-4</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1.4222077240694247E-2</v>
      </c>
      <c r="J68" s="67">
        <f t="shared" si="4"/>
        <v>1.0312169543797247E-3</v>
      </c>
      <c r="K68" s="100">
        <f t="shared" si="6"/>
        <v>6.8747796958648307E-4</v>
      </c>
      <c r="O68" s="96">
        <f>Amnt_Deposited!B63</f>
        <v>2049</v>
      </c>
      <c r="P68" s="99">
        <f>Amnt_Deposited!H63</f>
        <v>0</v>
      </c>
      <c r="Q68" s="284">
        <f>MCF!R67</f>
        <v>1</v>
      </c>
      <c r="R68" s="67">
        <f t="shared" si="13"/>
        <v>0</v>
      </c>
      <c r="S68" s="67">
        <f t="shared" si="7"/>
        <v>0</v>
      </c>
      <c r="T68" s="67">
        <f t="shared" si="8"/>
        <v>0</v>
      </c>
      <c r="U68" s="67">
        <f t="shared" si="9"/>
        <v>1.5585838071993693E-2</v>
      </c>
      <c r="V68" s="67">
        <f t="shared" si="10"/>
        <v>1.1301007719229858E-3</v>
      </c>
      <c r="W68" s="100">
        <f t="shared" si="11"/>
        <v>7.5340051461532387E-4</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1.3260576925448358E-2</v>
      </c>
      <c r="J69" s="67">
        <f t="shared" si="4"/>
        <v>9.6150031524588951E-4</v>
      </c>
      <c r="K69" s="100">
        <f t="shared" si="6"/>
        <v>6.4100021016392627E-4</v>
      </c>
      <c r="O69" s="96">
        <f>Amnt_Deposited!B64</f>
        <v>2050</v>
      </c>
      <c r="P69" s="99">
        <f>Amnt_Deposited!H64</f>
        <v>0</v>
      </c>
      <c r="Q69" s="284">
        <f>MCF!R68</f>
        <v>1</v>
      </c>
      <c r="R69" s="67">
        <f t="shared" si="13"/>
        <v>0</v>
      </c>
      <c r="S69" s="67">
        <f t="shared" si="7"/>
        <v>0</v>
      </c>
      <c r="T69" s="67">
        <f t="shared" si="8"/>
        <v>0</v>
      </c>
      <c r="U69" s="67">
        <f t="shared" si="9"/>
        <v>1.453213909638176E-2</v>
      </c>
      <c r="V69" s="67">
        <f t="shared" si="10"/>
        <v>1.0536989756119335E-3</v>
      </c>
      <c r="W69" s="100">
        <f t="shared" si="11"/>
        <v>7.0246598374128894E-4</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1.236407997367547E-2</v>
      </c>
      <c r="J70" s="67">
        <f t="shared" si="4"/>
        <v>8.9649695177288847E-4</v>
      </c>
      <c r="K70" s="100">
        <f t="shared" si="6"/>
        <v>5.9766463451525894E-4</v>
      </c>
      <c r="O70" s="96">
        <f>Amnt_Deposited!B65</f>
        <v>2051</v>
      </c>
      <c r="P70" s="99">
        <f>Amnt_Deposited!H65</f>
        <v>0</v>
      </c>
      <c r="Q70" s="284">
        <f>MCF!R69</f>
        <v>1</v>
      </c>
      <c r="R70" s="67">
        <f t="shared" si="13"/>
        <v>0</v>
      </c>
      <c r="S70" s="67">
        <f t="shared" si="7"/>
        <v>0</v>
      </c>
      <c r="T70" s="67">
        <f t="shared" si="8"/>
        <v>0</v>
      </c>
      <c r="U70" s="67">
        <f t="shared" si="9"/>
        <v>1.3549676683479964E-2</v>
      </c>
      <c r="V70" s="67">
        <f t="shared" si="10"/>
        <v>9.8246241290179536E-4</v>
      </c>
      <c r="W70" s="100">
        <f t="shared" si="11"/>
        <v>6.5497494193453016E-4</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1.1528191756277908E-2</v>
      </c>
      <c r="J71" s="67">
        <f t="shared" si="4"/>
        <v>8.3588821739756221E-4</v>
      </c>
      <c r="K71" s="100">
        <f t="shared" si="6"/>
        <v>5.5725881159837481E-4</v>
      </c>
      <c r="O71" s="96">
        <f>Amnt_Deposited!B66</f>
        <v>2052</v>
      </c>
      <c r="P71" s="99">
        <f>Amnt_Deposited!H66</f>
        <v>0</v>
      </c>
      <c r="Q71" s="284">
        <f>MCF!R70</f>
        <v>1</v>
      </c>
      <c r="R71" s="67">
        <f t="shared" si="13"/>
        <v>0</v>
      </c>
      <c r="S71" s="67">
        <f t="shared" si="7"/>
        <v>0</v>
      </c>
      <c r="T71" s="67">
        <f t="shared" si="8"/>
        <v>0</v>
      </c>
      <c r="U71" s="67">
        <f t="shared" si="9"/>
        <v>1.2633634801400444E-2</v>
      </c>
      <c r="V71" s="67">
        <f t="shared" si="10"/>
        <v>9.1604188207951992E-4</v>
      </c>
      <c r="W71" s="100">
        <f t="shared" si="11"/>
        <v>6.1069458805301324E-4</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1.0748814748244222E-2</v>
      </c>
      <c r="J72" s="67">
        <f t="shared" si="4"/>
        <v>7.7937700803368671E-4</v>
      </c>
      <c r="K72" s="100">
        <f t="shared" si="6"/>
        <v>5.1958467202245777E-4</v>
      </c>
      <c r="O72" s="96">
        <f>Amnt_Deposited!B67</f>
        <v>2053</v>
      </c>
      <c r="P72" s="99">
        <f>Amnt_Deposited!H67</f>
        <v>0</v>
      </c>
      <c r="Q72" s="284">
        <f>MCF!R71</f>
        <v>1</v>
      </c>
      <c r="R72" s="67">
        <f t="shared" si="13"/>
        <v>0</v>
      </c>
      <c r="S72" s="67">
        <f t="shared" si="7"/>
        <v>0</v>
      </c>
      <c r="T72" s="67">
        <f t="shared" si="8"/>
        <v>0</v>
      </c>
      <c r="U72" s="67">
        <f t="shared" si="9"/>
        <v>1.1779523011774486E-2</v>
      </c>
      <c r="V72" s="67">
        <f t="shared" si="10"/>
        <v>8.5411178962595778E-4</v>
      </c>
      <c r="W72" s="100">
        <f t="shared" si="11"/>
        <v>5.6940785975063849E-4</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1.0022128442576824E-2</v>
      </c>
      <c r="J73" s="67">
        <f t="shared" si="4"/>
        <v>7.2668630566739812E-4</v>
      </c>
      <c r="K73" s="100">
        <f t="shared" si="6"/>
        <v>4.8445753711159873E-4</v>
      </c>
      <c r="O73" s="96">
        <f>Amnt_Deposited!B68</f>
        <v>2054</v>
      </c>
      <c r="P73" s="99">
        <f>Amnt_Deposited!H68</f>
        <v>0</v>
      </c>
      <c r="Q73" s="284">
        <f>MCF!R72</f>
        <v>1</v>
      </c>
      <c r="R73" s="67">
        <f t="shared" si="13"/>
        <v>0</v>
      </c>
      <c r="S73" s="67">
        <f t="shared" si="7"/>
        <v>0</v>
      </c>
      <c r="T73" s="67">
        <f t="shared" si="8"/>
        <v>0</v>
      </c>
      <c r="U73" s="67">
        <f t="shared" si="9"/>
        <v>1.0983154457618433E-2</v>
      </c>
      <c r="V73" s="67">
        <f t="shared" si="10"/>
        <v>7.9636855415605252E-4</v>
      </c>
      <c r="W73" s="100">
        <f t="shared" si="11"/>
        <v>5.3091236943736831E-4</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9.3445706221622574E-3</v>
      </c>
      <c r="J74" s="67">
        <f t="shared" si="4"/>
        <v>6.7755782041456687E-4</v>
      </c>
      <c r="K74" s="100">
        <f t="shared" si="6"/>
        <v>4.5170521360971124E-4</v>
      </c>
      <c r="O74" s="96">
        <f>Amnt_Deposited!B69</f>
        <v>2055</v>
      </c>
      <c r="P74" s="99">
        <f>Amnt_Deposited!H69</f>
        <v>0</v>
      </c>
      <c r="Q74" s="284">
        <f>MCF!R73</f>
        <v>1</v>
      </c>
      <c r="R74" s="67">
        <f t="shared" si="13"/>
        <v>0</v>
      </c>
      <c r="S74" s="67">
        <f t="shared" si="7"/>
        <v>0</v>
      </c>
      <c r="T74" s="67">
        <f t="shared" si="8"/>
        <v>0</v>
      </c>
      <c r="U74" s="67">
        <f t="shared" si="9"/>
        <v>1.0240625339355894E-2</v>
      </c>
      <c r="V74" s="67">
        <f t="shared" si="10"/>
        <v>7.4252911826253878E-4</v>
      </c>
      <c r="W74" s="100">
        <f t="shared" si="11"/>
        <v>4.9501941217502585E-4</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8.7128198977787716E-3</v>
      </c>
      <c r="J75" s="67">
        <f t="shared" si="4"/>
        <v>6.3175072438348661E-4</v>
      </c>
      <c r="K75" s="100">
        <f t="shared" si="6"/>
        <v>4.2116714958899106E-4</v>
      </c>
      <c r="O75" s="96">
        <f>Amnt_Deposited!B70</f>
        <v>2056</v>
      </c>
      <c r="P75" s="99">
        <f>Amnt_Deposited!H70</f>
        <v>0</v>
      </c>
      <c r="Q75" s="284">
        <f>MCF!R74</f>
        <v>1</v>
      </c>
      <c r="R75" s="67">
        <f t="shared" si="13"/>
        <v>0</v>
      </c>
      <c r="S75" s="67">
        <f t="shared" si="7"/>
        <v>0</v>
      </c>
      <c r="T75" s="67">
        <f t="shared" si="8"/>
        <v>0</v>
      </c>
      <c r="U75" s="67">
        <f t="shared" si="9"/>
        <v>9.5482957783876894E-3</v>
      </c>
      <c r="V75" s="67">
        <f t="shared" si="10"/>
        <v>6.9232956096820417E-4</v>
      </c>
      <c r="W75" s="100">
        <f t="shared" si="11"/>
        <v>4.6155304064546943E-4</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8.123779426642502E-3</v>
      </c>
      <c r="J76" s="67">
        <f t="shared" si="4"/>
        <v>5.8904047113626898E-4</v>
      </c>
      <c r="K76" s="100">
        <f t="shared" si="6"/>
        <v>3.9269364742417932E-4</v>
      </c>
      <c r="O76" s="96">
        <f>Amnt_Deposited!B71</f>
        <v>2057</v>
      </c>
      <c r="P76" s="99">
        <f>Amnt_Deposited!H71</f>
        <v>0</v>
      </c>
      <c r="Q76" s="284">
        <f>MCF!R75</f>
        <v>1</v>
      </c>
      <c r="R76" s="67">
        <f t="shared" si="13"/>
        <v>0</v>
      </c>
      <c r="S76" s="67">
        <f t="shared" si="7"/>
        <v>0</v>
      </c>
      <c r="T76" s="67">
        <f t="shared" si="8"/>
        <v>0</v>
      </c>
      <c r="U76" s="67">
        <f t="shared" si="9"/>
        <v>8.9027719744027376E-3</v>
      </c>
      <c r="V76" s="67">
        <f t="shared" si="10"/>
        <v>6.4552380398495192E-4</v>
      </c>
      <c r="W76" s="100">
        <f t="shared" si="11"/>
        <v>4.3034920265663459E-4</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7.5745617316805569E-3</v>
      </c>
      <c r="J77" s="67">
        <f t="shared" si="4"/>
        <v>5.4921769496194526E-4</v>
      </c>
      <c r="K77" s="100">
        <f t="shared" si="6"/>
        <v>3.6614512997463014E-4</v>
      </c>
      <c r="O77" s="96">
        <f>Amnt_Deposited!B72</f>
        <v>2058</v>
      </c>
      <c r="P77" s="99">
        <f>Amnt_Deposited!H72</f>
        <v>0</v>
      </c>
      <c r="Q77" s="284">
        <f>MCF!R76</f>
        <v>1</v>
      </c>
      <c r="R77" s="67">
        <f t="shared" si="13"/>
        <v>0</v>
      </c>
      <c r="S77" s="67">
        <f t="shared" si="7"/>
        <v>0</v>
      </c>
      <c r="T77" s="67">
        <f t="shared" si="8"/>
        <v>0</v>
      </c>
      <c r="U77" s="67">
        <f t="shared" si="9"/>
        <v>8.3008895689649902E-3</v>
      </c>
      <c r="V77" s="67">
        <f t="shared" si="10"/>
        <v>6.0188240543774792E-4</v>
      </c>
      <c r="W77" s="100">
        <f t="shared" si="11"/>
        <v>4.0125493695849861E-4</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7.0624745471150486E-3</v>
      </c>
      <c r="J78" s="67">
        <f t="shared" si="4"/>
        <v>5.12087184565508E-4</v>
      </c>
      <c r="K78" s="100">
        <f t="shared" si="6"/>
        <v>3.4139145637700533E-4</v>
      </c>
      <c r="O78" s="96">
        <f>Amnt_Deposited!B73</f>
        <v>2059</v>
      </c>
      <c r="P78" s="99">
        <f>Amnt_Deposited!H73</f>
        <v>0</v>
      </c>
      <c r="Q78" s="284">
        <f>MCF!R77</f>
        <v>1</v>
      </c>
      <c r="R78" s="67">
        <f t="shared" si="13"/>
        <v>0</v>
      </c>
      <c r="S78" s="67">
        <f t="shared" si="7"/>
        <v>0</v>
      </c>
      <c r="T78" s="67">
        <f t="shared" si="8"/>
        <v>0</v>
      </c>
      <c r="U78" s="67">
        <f t="shared" si="9"/>
        <v>7.739698133824708E-3</v>
      </c>
      <c r="V78" s="67">
        <f t="shared" si="10"/>
        <v>5.6119143514028259E-4</v>
      </c>
      <c r="W78" s="100">
        <f t="shared" si="11"/>
        <v>3.7412762342685504E-4</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6.5850076209731318E-3</v>
      </c>
      <c r="J79" s="67">
        <f t="shared" si="4"/>
        <v>4.7746692614191637E-4</v>
      </c>
      <c r="K79" s="100">
        <f t="shared" si="6"/>
        <v>3.183112840946109E-4</v>
      </c>
      <c r="O79" s="96">
        <f>Amnt_Deposited!B74</f>
        <v>2060</v>
      </c>
      <c r="P79" s="99">
        <f>Amnt_Deposited!H74</f>
        <v>0</v>
      </c>
      <c r="Q79" s="284">
        <f>MCF!R78</f>
        <v>1</v>
      </c>
      <c r="R79" s="67">
        <f t="shared" si="13"/>
        <v>0</v>
      </c>
      <c r="S79" s="67">
        <f t="shared" si="7"/>
        <v>0</v>
      </c>
      <c r="T79" s="67">
        <f t="shared" si="8"/>
        <v>0</v>
      </c>
      <c r="U79" s="67">
        <f t="shared" si="9"/>
        <v>7.2164467079157586E-3</v>
      </c>
      <c r="V79" s="67">
        <f t="shared" si="10"/>
        <v>5.2325142590894924E-4</v>
      </c>
      <c r="W79" s="100">
        <f t="shared" si="11"/>
        <v>3.488342839392995E-4</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6.1398204098289189E-3</v>
      </c>
      <c r="J80" s="67">
        <f t="shared" si="4"/>
        <v>4.4518721114421267E-4</v>
      </c>
      <c r="K80" s="100">
        <f t="shared" si="6"/>
        <v>2.9679147409614176E-4</v>
      </c>
      <c r="O80" s="96">
        <f>Amnt_Deposited!B75</f>
        <v>2061</v>
      </c>
      <c r="P80" s="99">
        <f>Amnt_Deposited!H75</f>
        <v>0</v>
      </c>
      <c r="Q80" s="284">
        <f>MCF!R79</f>
        <v>1</v>
      </c>
      <c r="R80" s="67">
        <f t="shared" si="13"/>
        <v>0</v>
      </c>
      <c r="S80" s="67">
        <f t="shared" si="7"/>
        <v>0</v>
      </c>
      <c r="T80" s="67">
        <f t="shared" si="8"/>
        <v>0</v>
      </c>
      <c r="U80" s="67">
        <f t="shared" si="9"/>
        <v>6.7285703121412795E-3</v>
      </c>
      <c r="V80" s="67">
        <f t="shared" si="10"/>
        <v>4.8787639577447948E-4</v>
      </c>
      <c r="W80" s="100">
        <f t="shared" si="11"/>
        <v>3.2525093051631961E-4</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5.7247306054568903E-3</v>
      </c>
      <c r="J81" s="67">
        <f t="shared" si="4"/>
        <v>4.1508980437202834E-4</v>
      </c>
      <c r="K81" s="100">
        <f t="shared" si="6"/>
        <v>2.767265362480189E-4</v>
      </c>
      <c r="O81" s="96">
        <f>Amnt_Deposited!B76</f>
        <v>2062</v>
      </c>
      <c r="P81" s="99">
        <f>Amnt_Deposited!H76</f>
        <v>0</v>
      </c>
      <c r="Q81" s="284">
        <f>MCF!R80</f>
        <v>1</v>
      </c>
      <c r="R81" s="67">
        <f t="shared" si="13"/>
        <v>0</v>
      </c>
      <c r="S81" s="67">
        <f t="shared" si="7"/>
        <v>0</v>
      </c>
      <c r="T81" s="67">
        <f t="shared" si="8"/>
        <v>0</v>
      </c>
      <c r="U81" s="67">
        <f t="shared" si="9"/>
        <v>6.2736773758431666E-3</v>
      </c>
      <c r="V81" s="67">
        <f t="shared" si="10"/>
        <v>4.5489293629811319E-4</v>
      </c>
      <c r="W81" s="100">
        <f t="shared" si="11"/>
        <v>3.0326195753207542E-4</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5.3377034371544421E-3</v>
      </c>
      <c r="J82" s="67">
        <f t="shared" si="4"/>
        <v>3.8702716830244828E-4</v>
      </c>
      <c r="K82" s="100">
        <f t="shared" si="6"/>
        <v>2.5801811220163215E-4</v>
      </c>
      <c r="O82" s="96">
        <f>Amnt_Deposited!B77</f>
        <v>2063</v>
      </c>
      <c r="P82" s="99">
        <f>Amnt_Deposited!H77</f>
        <v>0</v>
      </c>
      <c r="Q82" s="284">
        <f>MCF!R81</f>
        <v>1</v>
      </c>
      <c r="R82" s="67">
        <f t="shared" si="13"/>
        <v>0</v>
      </c>
      <c r="S82" s="67">
        <f t="shared" si="7"/>
        <v>0</v>
      </c>
      <c r="T82" s="67">
        <f t="shared" si="8"/>
        <v>0</v>
      </c>
      <c r="U82" s="67">
        <f t="shared" si="9"/>
        <v>5.8495380133199359E-3</v>
      </c>
      <c r="V82" s="67">
        <f t="shared" si="10"/>
        <v>4.2413936252323097E-4</v>
      </c>
      <c r="W82" s="100">
        <f t="shared" si="11"/>
        <v>2.8275957501548731E-4</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4.9768416972935398E-3</v>
      </c>
      <c r="J83" s="67">
        <f t="shared" ref="J83:J99" si="18">I82*(1-$K$10)+H83</f>
        <v>3.6086173986090212E-4</v>
      </c>
      <c r="K83" s="100">
        <f t="shared" si="6"/>
        <v>2.405744932406014E-4</v>
      </c>
      <c r="O83" s="96">
        <f>Amnt_Deposited!B78</f>
        <v>2064</v>
      </c>
      <c r="P83" s="99">
        <f>Amnt_Deposited!H78</f>
        <v>0</v>
      </c>
      <c r="Q83" s="284">
        <f>MCF!R82</f>
        <v>1</v>
      </c>
      <c r="R83" s="67">
        <f t="shared" ref="R83:R99" si="19">P83*$W$6*DOCF*Q83</f>
        <v>0</v>
      </c>
      <c r="S83" s="67">
        <f t="shared" si="7"/>
        <v>0</v>
      </c>
      <c r="T83" s="67">
        <f t="shared" si="8"/>
        <v>0</v>
      </c>
      <c r="U83" s="67">
        <f t="shared" si="9"/>
        <v>5.4540730929244271E-3</v>
      </c>
      <c r="V83" s="67">
        <f t="shared" si="10"/>
        <v>3.9546492039550915E-4</v>
      </c>
      <c r="W83" s="100">
        <f t="shared" si="11"/>
        <v>2.6364328026367277E-4</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4.6403764412067264E-3</v>
      </c>
      <c r="J84" s="67">
        <f t="shared" si="18"/>
        <v>3.3646525608681314E-4</v>
      </c>
      <c r="K84" s="100">
        <f t="shared" si="6"/>
        <v>2.2431017072454209E-4</v>
      </c>
      <c r="O84" s="96">
        <f>Amnt_Deposited!B79</f>
        <v>2065</v>
      </c>
      <c r="P84" s="99">
        <f>Amnt_Deposited!H79</f>
        <v>0</v>
      </c>
      <c r="Q84" s="284">
        <f>MCF!R83</f>
        <v>1</v>
      </c>
      <c r="R84" s="67">
        <f t="shared" si="19"/>
        <v>0</v>
      </c>
      <c r="S84" s="67">
        <f t="shared" si="7"/>
        <v>0</v>
      </c>
      <c r="T84" s="67">
        <f t="shared" si="8"/>
        <v>0</v>
      </c>
      <c r="U84" s="67">
        <f t="shared" si="9"/>
        <v>5.0853440451580564E-3</v>
      </c>
      <c r="V84" s="67">
        <f t="shared" si="10"/>
        <v>3.6872904776637054E-4</v>
      </c>
      <c r="W84" s="100">
        <f t="shared" si="11"/>
        <v>2.4581936517758033E-4</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4.3266583158183096E-3</v>
      </c>
      <c r="J85" s="67">
        <f t="shared" si="18"/>
        <v>3.1371812538841677E-4</v>
      </c>
      <c r="K85" s="100">
        <f t="shared" ref="K85:K99" si="20">J85*CH4_fraction*conv</f>
        <v>2.0914541692561116E-4</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4.741543359800887E-3</v>
      </c>
      <c r="V85" s="67">
        <f t="shared" ref="V85:V98" si="24">U84*(1-$W$10)+T85</f>
        <v>3.4380068535716908E-4</v>
      </c>
      <c r="W85" s="100">
        <f t="shared" ref="W85:W99" si="25">V85*CH4_fraction*conv</f>
        <v>2.2920045690477938E-4</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4.0341494745136704E-3</v>
      </c>
      <c r="J86" s="67">
        <f t="shared" si="18"/>
        <v>2.9250884130463915E-4</v>
      </c>
      <c r="K86" s="100">
        <f t="shared" si="20"/>
        <v>1.9500589420309275E-4</v>
      </c>
      <c r="O86" s="96">
        <f>Amnt_Deposited!B81</f>
        <v>2067</v>
      </c>
      <c r="P86" s="99">
        <f>Amnt_Deposited!H81</f>
        <v>0</v>
      </c>
      <c r="Q86" s="284">
        <f>MCF!R85</f>
        <v>1</v>
      </c>
      <c r="R86" s="67">
        <f t="shared" si="19"/>
        <v>0</v>
      </c>
      <c r="S86" s="67">
        <f t="shared" si="21"/>
        <v>0</v>
      </c>
      <c r="T86" s="67">
        <f t="shared" si="22"/>
        <v>0</v>
      </c>
      <c r="U86" s="67">
        <f t="shared" si="23"/>
        <v>4.4209857254944333E-3</v>
      </c>
      <c r="V86" s="67">
        <f t="shared" si="24"/>
        <v>3.2055763430645389E-4</v>
      </c>
      <c r="W86" s="100">
        <f t="shared" si="25"/>
        <v>2.1370508953763592E-4</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3.7614160386133751E-3</v>
      </c>
      <c r="J87" s="67">
        <f t="shared" si="18"/>
        <v>2.7273343590029534E-4</v>
      </c>
      <c r="K87" s="100">
        <f t="shared" si="20"/>
        <v>1.818222906001969E-4</v>
      </c>
      <c r="O87" s="96">
        <f>Amnt_Deposited!B82</f>
        <v>2068</v>
      </c>
      <c r="P87" s="99">
        <f>Amnt_Deposited!H82</f>
        <v>0</v>
      </c>
      <c r="Q87" s="284">
        <f>MCF!R86</f>
        <v>1</v>
      </c>
      <c r="R87" s="67">
        <f t="shared" si="19"/>
        <v>0</v>
      </c>
      <c r="S87" s="67">
        <f t="shared" si="21"/>
        <v>0</v>
      </c>
      <c r="T87" s="67">
        <f t="shared" si="22"/>
        <v>0</v>
      </c>
      <c r="U87" s="67">
        <f t="shared" si="23"/>
        <v>4.1220997683434251E-3</v>
      </c>
      <c r="V87" s="67">
        <f t="shared" si="24"/>
        <v>2.9888595715100861E-4</v>
      </c>
      <c r="W87" s="100">
        <f t="shared" si="25"/>
        <v>1.9925730476733907E-4</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3.5071210684982247E-3</v>
      </c>
      <c r="J88" s="67">
        <f t="shared" si="18"/>
        <v>2.5429497011515044E-4</v>
      </c>
      <c r="K88" s="100">
        <f t="shared" si="20"/>
        <v>1.6952998007676695E-4</v>
      </c>
      <c r="O88" s="96">
        <f>Amnt_Deposited!B83</f>
        <v>2069</v>
      </c>
      <c r="P88" s="99">
        <f>Amnt_Deposited!H83</f>
        <v>0</v>
      </c>
      <c r="Q88" s="284">
        <f>MCF!R87</f>
        <v>1</v>
      </c>
      <c r="R88" s="67">
        <f t="shared" si="19"/>
        <v>0</v>
      </c>
      <c r="S88" s="67">
        <f t="shared" si="21"/>
        <v>0</v>
      </c>
      <c r="T88" s="67">
        <f t="shared" si="22"/>
        <v>0</v>
      </c>
      <c r="U88" s="67">
        <f t="shared" si="23"/>
        <v>3.8434203490391506E-3</v>
      </c>
      <c r="V88" s="67">
        <f t="shared" si="24"/>
        <v>2.7867941930427451E-4</v>
      </c>
      <c r="W88" s="100">
        <f t="shared" si="25"/>
        <v>1.8578627953618301E-4</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3.2700180099296907E-3</v>
      </c>
      <c r="J89" s="67">
        <f t="shared" si="18"/>
        <v>2.3710305856853409E-4</v>
      </c>
      <c r="K89" s="100">
        <f t="shared" si="20"/>
        <v>1.5806870571235604E-4</v>
      </c>
      <c r="O89" s="96">
        <f>Amnt_Deposited!B84</f>
        <v>2070</v>
      </c>
      <c r="P89" s="99">
        <f>Amnt_Deposited!H84</f>
        <v>0</v>
      </c>
      <c r="Q89" s="284">
        <f>MCF!R88</f>
        <v>1</v>
      </c>
      <c r="R89" s="67">
        <f t="shared" si="19"/>
        <v>0</v>
      </c>
      <c r="S89" s="67">
        <f t="shared" si="21"/>
        <v>0</v>
      </c>
      <c r="T89" s="67">
        <f t="shared" si="22"/>
        <v>0</v>
      </c>
      <c r="U89" s="67">
        <f t="shared" si="23"/>
        <v>3.5835813807448668E-3</v>
      </c>
      <c r="V89" s="67">
        <f t="shared" si="24"/>
        <v>2.5983896829428398E-4</v>
      </c>
      <c r="W89" s="100">
        <f t="shared" si="25"/>
        <v>1.7322597886285597E-4</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3.0489445834395914E-3</v>
      </c>
      <c r="J90" s="67">
        <f t="shared" si="18"/>
        <v>2.210734264900993E-4</v>
      </c>
      <c r="K90" s="100">
        <f t="shared" si="20"/>
        <v>1.4738228432673286E-4</v>
      </c>
      <c r="O90" s="96">
        <f>Amnt_Deposited!B85</f>
        <v>2071</v>
      </c>
      <c r="P90" s="99">
        <f>Amnt_Deposited!H85</f>
        <v>0</v>
      </c>
      <c r="Q90" s="284">
        <f>MCF!R89</f>
        <v>1</v>
      </c>
      <c r="R90" s="67">
        <f t="shared" si="19"/>
        <v>0</v>
      </c>
      <c r="S90" s="67">
        <f t="shared" si="21"/>
        <v>0</v>
      </c>
      <c r="T90" s="67">
        <f t="shared" si="22"/>
        <v>0</v>
      </c>
      <c r="U90" s="67">
        <f t="shared" si="23"/>
        <v>3.3413091325365388E-3</v>
      </c>
      <c r="V90" s="67">
        <f t="shared" si="24"/>
        <v>2.4227224820832802E-4</v>
      </c>
      <c r="W90" s="100">
        <f t="shared" si="25"/>
        <v>1.6151483213888533E-4</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2.8428170868347907E-3</v>
      </c>
      <c r="J91" s="67">
        <f t="shared" si="18"/>
        <v>2.0612749660480054E-4</v>
      </c>
      <c r="K91" s="100">
        <f t="shared" si="20"/>
        <v>1.3741833106986701E-4</v>
      </c>
      <c r="O91" s="96">
        <f>Amnt_Deposited!B86</f>
        <v>2072</v>
      </c>
      <c r="P91" s="99">
        <f>Amnt_Deposited!H86</f>
        <v>0</v>
      </c>
      <c r="Q91" s="284">
        <f>MCF!R90</f>
        <v>1</v>
      </c>
      <c r="R91" s="67">
        <f t="shared" si="19"/>
        <v>0</v>
      </c>
      <c r="S91" s="67">
        <f t="shared" si="21"/>
        <v>0</v>
      </c>
      <c r="T91" s="67">
        <f t="shared" si="22"/>
        <v>0</v>
      </c>
      <c r="U91" s="67">
        <f t="shared" si="23"/>
        <v>3.115415985572374E-3</v>
      </c>
      <c r="V91" s="67">
        <f t="shared" si="24"/>
        <v>2.25893146964165E-4</v>
      </c>
      <c r="W91" s="100">
        <f t="shared" si="25"/>
        <v>1.5059543130944332E-4</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2.6506250828877906E-3</v>
      </c>
      <c r="J92" s="67">
        <f t="shared" si="18"/>
        <v>1.9219200394700035E-4</v>
      </c>
      <c r="K92" s="100">
        <f t="shared" si="20"/>
        <v>1.2812800263133355E-4</v>
      </c>
      <c r="O92" s="96">
        <f>Amnt_Deposited!B87</f>
        <v>2073</v>
      </c>
      <c r="P92" s="99">
        <f>Amnt_Deposited!H87</f>
        <v>0</v>
      </c>
      <c r="Q92" s="284">
        <f>MCF!R91</f>
        <v>1</v>
      </c>
      <c r="R92" s="67">
        <f t="shared" si="19"/>
        <v>0</v>
      </c>
      <c r="S92" s="67">
        <f t="shared" si="21"/>
        <v>0</v>
      </c>
      <c r="T92" s="67">
        <f t="shared" si="22"/>
        <v>0</v>
      </c>
      <c r="U92" s="67">
        <f t="shared" si="23"/>
        <v>2.9047946113838806E-3</v>
      </c>
      <c r="V92" s="67">
        <f t="shared" si="24"/>
        <v>2.1062137418849356E-4</v>
      </c>
      <c r="W92" s="100">
        <f t="shared" si="25"/>
        <v>1.404142494589957E-4</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2.4714264461722676E-3</v>
      </c>
      <c r="J93" s="67">
        <f t="shared" si="18"/>
        <v>1.7919863671552277E-4</v>
      </c>
      <c r="K93" s="100">
        <f t="shared" si="20"/>
        <v>1.1946575781034851E-4</v>
      </c>
      <c r="O93" s="96">
        <f>Amnt_Deposited!B88</f>
        <v>2074</v>
      </c>
      <c r="P93" s="99">
        <f>Amnt_Deposited!H88</f>
        <v>0</v>
      </c>
      <c r="Q93" s="284">
        <f>MCF!R92</f>
        <v>1</v>
      </c>
      <c r="R93" s="67">
        <f t="shared" si="19"/>
        <v>0</v>
      </c>
      <c r="S93" s="67">
        <f t="shared" si="21"/>
        <v>0</v>
      </c>
      <c r="T93" s="67">
        <f t="shared" si="22"/>
        <v>0</v>
      </c>
      <c r="U93" s="67">
        <f t="shared" si="23"/>
        <v>2.7084125437504309E-3</v>
      </c>
      <c r="V93" s="67">
        <f t="shared" si="24"/>
        <v>1.9638206763344964E-4</v>
      </c>
      <c r="W93" s="100">
        <f t="shared" si="25"/>
        <v>1.3092137842229975E-4</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2.3043427447631431E-3</v>
      </c>
      <c r="J94" s="67">
        <f t="shared" si="18"/>
        <v>1.6708370140912455E-4</v>
      </c>
      <c r="K94" s="100">
        <f t="shared" si="20"/>
        <v>1.113891342727497E-4</v>
      </c>
      <c r="O94" s="96">
        <f>Amnt_Deposited!B89</f>
        <v>2075</v>
      </c>
      <c r="P94" s="99">
        <f>Amnt_Deposited!H89</f>
        <v>0</v>
      </c>
      <c r="Q94" s="284">
        <f>MCF!R93</f>
        <v>1</v>
      </c>
      <c r="R94" s="67">
        <f t="shared" si="19"/>
        <v>0</v>
      </c>
      <c r="S94" s="67">
        <f t="shared" si="21"/>
        <v>0</v>
      </c>
      <c r="T94" s="67">
        <f t="shared" si="22"/>
        <v>0</v>
      </c>
      <c r="U94" s="67">
        <f t="shared" si="23"/>
        <v>2.5253071175486506E-3</v>
      </c>
      <c r="V94" s="67">
        <f t="shared" si="24"/>
        <v>1.8310542620178039E-4</v>
      </c>
      <c r="W94" s="100">
        <f t="shared" si="25"/>
        <v>1.2207028413452025E-4</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2.1485549341622645E-3</v>
      </c>
      <c r="J95" s="67">
        <f t="shared" si="18"/>
        <v>1.5578781060087853E-4</v>
      </c>
      <c r="K95" s="100">
        <f t="shared" si="20"/>
        <v>1.0385854040058568E-4</v>
      </c>
      <c r="O95" s="96">
        <f>Amnt_Deposited!B90</f>
        <v>2076</v>
      </c>
      <c r="P95" s="99">
        <f>Amnt_Deposited!H90</f>
        <v>0</v>
      </c>
      <c r="Q95" s="284">
        <f>MCF!R94</f>
        <v>1</v>
      </c>
      <c r="R95" s="67">
        <f t="shared" si="19"/>
        <v>0</v>
      </c>
      <c r="S95" s="67">
        <f t="shared" si="21"/>
        <v>0</v>
      </c>
      <c r="T95" s="67">
        <f t="shared" si="22"/>
        <v>0</v>
      </c>
      <c r="U95" s="67">
        <f t="shared" si="23"/>
        <v>2.354580749766866E-3</v>
      </c>
      <c r="V95" s="67">
        <f t="shared" si="24"/>
        <v>1.7072636778178471E-4</v>
      </c>
      <c r="W95" s="100">
        <f t="shared" si="25"/>
        <v>1.138175785211898E-4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2.0032993423413268E-3</v>
      </c>
      <c r="J96" s="67">
        <f t="shared" si="18"/>
        <v>1.452555918209375E-4</v>
      </c>
      <c r="K96" s="100">
        <f t="shared" si="20"/>
        <v>9.6837061213958335E-5</v>
      </c>
      <c r="O96" s="96">
        <f>Amnt_Deposited!B91</f>
        <v>2077</v>
      </c>
      <c r="P96" s="99">
        <f>Amnt_Deposited!H91</f>
        <v>0</v>
      </c>
      <c r="Q96" s="284">
        <f>MCF!R95</f>
        <v>1</v>
      </c>
      <c r="R96" s="67">
        <f t="shared" si="19"/>
        <v>0</v>
      </c>
      <c r="S96" s="67">
        <f t="shared" si="21"/>
        <v>0</v>
      </c>
      <c r="T96" s="67">
        <f t="shared" si="22"/>
        <v>0</v>
      </c>
      <c r="U96" s="67">
        <f t="shared" si="23"/>
        <v>2.19539653955214E-3</v>
      </c>
      <c r="V96" s="67">
        <f t="shared" si="24"/>
        <v>1.5918421021472609E-4</v>
      </c>
      <c r="W96" s="100">
        <f t="shared" si="25"/>
        <v>1.0612280680981739E-4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1.8678639262207036E-3</v>
      </c>
      <c r="J97" s="67">
        <f t="shared" si="18"/>
        <v>1.3543541612062311E-4</v>
      </c>
      <c r="K97" s="100">
        <f t="shared" si="20"/>
        <v>9.0290277413748743E-5</v>
      </c>
      <c r="O97" s="96">
        <f>Amnt_Deposited!B92</f>
        <v>2078</v>
      </c>
      <c r="P97" s="99">
        <f>Amnt_Deposited!H92</f>
        <v>0</v>
      </c>
      <c r="Q97" s="284">
        <f>MCF!R96</f>
        <v>1</v>
      </c>
      <c r="R97" s="67">
        <f t="shared" si="19"/>
        <v>0</v>
      </c>
      <c r="S97" s="67">
        <f t="shared" si="21"/>
        <v>0</v>
      </c>
      <c r="T97" s="67">
        <f t="shared" si="22"/>
        <v>0</v>
      </c>
      <c r="U97" s="67">
        <f t="shared" si="23"/>
        <v>2.0469741657213199E-3</v>
      </c>
      <c r="V97" s="67">
        <f t="shared" si="24"/>
        <v>1.4842237383081992E-4</v>
      </c>
      <c r="W97" s="100">
        <f t="shared" si="25"/>
        <v>9.8948249220546613E-5</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1.7415847812334443E-3</v>
      </c>
      <c r="J98" s="67">
        <f t="shared" si="18"/>
        <v>1.2627914498725945E-4</v>
      </c>
      <c r="K98" s="100">
        <f t="shared" si="20"/>
        <v>8.4186096658172958E-5</v>
      </c>
      <c r="O98" s="96">
        <f>Amnt_Deposited!B93</f>
        <v>2079</v>
      </c>
      <c r="P98" s="99">
        <f>Amnt_Deposited!H93</f>
        <v>0</v>
      </c>
      <c r="Q98" s="284">
        <f>MCF!R97</f>
        <v>1</v>
      </c>
      <c r="R98" s="67">
        <f t="shared" si="19"/>
        <v>0</v>
      </c>
      <c r="S98" s="67">
        <f t="shared" si="21"/>
        <v>0</v>
      </c>
      <c r="T98" s="67">
        <f t="shared" si="22"/>
        <v>0</v>
      </c>
      <c r="U98" s="67">
        <f t="shared" si="23"/>
        <v>1.9085860616256931E-3</v>
      </c>
      <c r="V98" s="67">
        <f t="shared" si="24"/>
        <v>1.3838810409562684E-4</v>
      </c>
      <c r="W98" s="100">
        <f t="shared" si="25"/>
        <v>9.225873606375122E-5</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1.6238428868643163E-3</v>
      </c>
      <c r="J99" s="68">
        <f t="shared" si="18"/>
        <v>1.1774189436912791E-4</v>
      </c>
      <c r="K99" s="102">
        <f t="shared" si="20"/>
        <v>7.8494596246085272E-5</v>
      </c>
      <c r="O99" s="97">
        <f>Amnt_Deposited!B94</f>
        <v>2080</v>
      </c>
      <c r="P99" s="101">
        <f>Amnt_Deposited!H94</f>
        <v>0</v>
      </c>
      <c r="Q99" s="285">
        <f>MCF!R98</f>
        <v>1</v>
      </c>
      <c r="R99" s="68">
        <f t="shared" si="19"/>
        <v>0</v>
      </c>
      <c r="S99" s="68">
        <f>R99*$W$12</f>
        <v>0</v>
      </c>
      <c r="T99" s="68">
        <f>R99*(1-$W$12)</f>
        <v>0</v>
      </c>
      <c r="U99" s="68">
        <f>S99+U98*$W$10</f>
        <v>1.7795538486184296E-3</v>
      </c>
      <c r="V99" s="68">
        <f>U98*(1-$W$10)+T99</f>
        <v>1.2903221300726353E-4</v>
      </c>
      <c r="W99" s="102">
        <f t="shared" si="25"/>
        <v>8.6021475338175676E-5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93" t="s">
        <v>18</v>
      </c>
      <c r="D9" s="794"/>
      <c r="E9" s="800" t="s">
        <v>100</v>
      </c>
      <c r="F9" s="801"/>
      <c r="H9" s="793" t="s">
        <v>18</v>
      </c>
      <c r="I9" s="794"/>
      <c r="J9" s="800" t="s">
        <v>100</v>
      </c>
      <c r="K9" s="80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8" t="s">
        <v>250</v>
      </c>
      <c r="D12" s="799"/>
      <c r="E12" s="798" t="s">
        <v>250</v>
      </c>
      <c r="F12" s="799"/>
      <c r="H12" s="798" t="s">
        <v>251</v>
      </c>
      <c r="I12" s="799"/>
      <c r="J12" s="798" t="s">
        <v>251</v>
      </c>
      <c r="K12" s="79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5" t="s">
        <v>250</v>
      </c>
      <c r="E61" s="796"/>
      <c r="F61" s="797"/>
      <c r="H61" s="38"/>
      <c r="I61" s="795" t="s">
        <v>251</v>
      </c>
      <c r="J61" s="796"/>
      <c r="K61" s="79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82" t="s">
        <v>317</v>
      </c>
      <c r="C71" s="782"/>
      <c r="D71" s="783" t="s">
        <v>318</v>
      </c>
      <c r="E71" s="783"/>
      <c r="F71" s="783"/>
      <c r="G71" s="783"/>
      <c r="H71" s="783"/>
    </row>
    <row r="72" spans="2:8">
      <c r="B72" s="782" t="s">
        <v>319</v>
      </c>
      <c r="C72" s="782"/>
      <c r="D72" s="783" t="s">
        <v>320</v>
      </c>
      <c r="E72" s="783"/>
      <c r="F72" s="783"/>
      <c r="G72" s="783"/>
      <c r="H72" s="783"/>
    </row>
    <row r="73" spans="2:8">
      <c r="B73" s="782" t="s">
        <v>321</v>
      </c>
      <c r="C73" s="782"/>
      <c r="D73" s="783" t="s">
        <v>322</v>
      </c>
      <c r="E73" s="783"/>
      <c r="F73" s="783"/>
      <c r="G73" s="783"/>
      <c r="H73" s="783"/>
    </row>
    <row r="74" spans="2:8">
      <c r="B74" s="782" t="s">
        <v>323</v>
      </c>
      <c r="C74" s="782"/>
      <c r="D74" s="783" t="s">
        <v>324</v>
      </c>
      <c r="E74" s="783"/>
      <c r="F74" s="783"/>
      <c r="G74" s="783"/>
      <c r="H74" s="783"/>
    </row>
    <row r="75" spans="2:8">
      <c r="B75" s="560"/>
      <c r="C75" s="561"/>
      <c r="D75" s="561"/>
      <c r="E75" s="561"/>
      <c r="F75" s="561"/>
      <c r="G75" s="561"/>
      <c r="H75" s="561"/>
    </row>
    <row r="76" spans="2:8">
      <c r="B76" s="563"/>
      <c r="C76" s="564" t="s">
        <v>325</v>
      </c>
      <c r="D76" s="565" t="s">
        <v>87</v>
      </c>
      <c r="E76" s="565" t="s">
        <v>88</v>
      </c>
    </row>
    <row r="77" spans="2:8">
      <c r="B77" s="784" t="s">
        <v>133</v>
      </c>
      <c r="C77" s="566" t="s">
        <v>326</v>
      </c>
      <c r="D77" s="567" t="s">
        <v>327</v>
      </c>
      <c r="E77" s="567" t="s">
        <v>9</v>
      </c>
      <c r="F77" s="488"/>
      <c r="G77" s="547"/>
      <c r="H77" s="6"/>
    </row>
    <row r="78" spans="2:8">
      <c r="B78" s="785"/>
      <c r="C78" s="568"/>
      <c r="D78" s="569"/>
      <c r="E78" s="570"/>
      <c r="F78" s="6"/>
      <c r="G78" s="488"/>
      <c r="H78" s="6"/>
    </row>
    <row r="79" spans="2:8">
      <c r="B79" s="785"/>
      <c r="C79" s="568"/>
      <c r="D79" s="569"/>
      <c r="E79" s="570"/>
      <c r="F79" s="6"/>
      <c r="G79" s="488"/>
      <c r="H79" s="6"/>
    </row>
    <row r="80" spans="2:8">
      <c r="B80" s="785"/>
      <c r="C80" s="568"/>
      <c r="D80" s="569"/>
      <c r="E80" s="570"/>
      <c r="F80" s="6"/>
      <c r="G80" s="488"/>
      <c r="H80" s="6"/>
    </row>
    <row r="81" spans="2:8">
      <c r="B81" s="785"/>
      <c r="C81" s="568"/>
      <c r="D81" s="569"/>
      <c r="E81" s="570"/>
      <c r="F81" s="6"/>
      <c r="G81" s="488"/>
      <c r="H81" s="6"/>
    </row>
    <row r="82" spans="2:8">
      <c r="B82" s="785"/>
      <c r="C82" s="568"/>
      <c r="D82" s="569" t="s">
        <v>328</v>
      </c>
      <c r="E82" s="570"/>
      <c r="F82" s="6"/>
      <c r="G82" s="488"/>
      <c r="H82" s="6"/>
    </row>
    <row r="83" spans="2:8" ht="13.5" thickBot="1">
      <c r="B83" s="786"/>
      <c r="C83" s="571"/>
      <c r="D83" s="571"/>
      <c r="E83" s="572" t="s">
        <v>329</v>
      </c>
      <c r="F83" s="6"/>
      <c r="G83" s="6"/>
      <c r="H83" s="6"/>
    </row>
    <row r="84" spans="2:8" ht="13.5" thickTop="1">
      <c r="B84" s="563"/>
      <c r="C84" s="570"/>
      <c r="D84" s="563"/>
      <c r="E84" s="573"/>
      <c r="F84" s="6"/>
      <c r="G84" s="6"/>
      <c r="H84" s="6"/>
    </row>
    <row r="85" spans="2:8">
      <c r="B85" s="778" t="s">
        <v>330</v>
      </c>
      <c r="C85" s="779"/>
      <c r="D85" s="779"/>
      <c r="E85" s="78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81" t="s">
        <v>333</v>
      </c>
      <c r="C95" s="781"/>
      <c r="D95" s="781"/>
      <c r="E95" s="577">
        <f>SUM(E86:E94)</f>
        <v>0.13702</v>
      </c>
    </row>
    <row r="96" spans="2:8">
      <c r="B96" s="778" t="s">
        <v>334</v>
      </c>
      <c r="C96" s="779"/>
      <c r="D96" s="779"/>
      <c r="E96" s="78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81" t="s">
        <v>333</v>
      </c>
      <c r="C106" s="781"/>
      <c r="D106" s="781"/>
      <c r="E106" s="577">
        <f>SUM(E97:E105)</f>
        <v>0.15982100000000002</v>
      </c>
    </row>
    <row r="107" spans="2:5">
      <c r="B107" s="778" t="s">
        <v>335</v>
      </c>
      <c r="C107" s="779"/>
      <c r="D107" s="779"/>
      <c r="E107" s="78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81" t="s">
        <v>333</v>
      </c>
      <c r="C117" s="781"/>
      <c r="D117" s="78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1.5206338209999999</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1.5206338209999999</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1.5328257980000002</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1.5328257980000002</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1.5421950019999997</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1.5421950019999997</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1.555167746</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1.555167746</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1.5597322300000001</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1.5597322300000001</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1.5668792509999998</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1.5668792509999998</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1.57871027341</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1.57871027341</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1.58799359304</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1.58799359304</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1.5972769126699999</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1.5972769126699999</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1.6065602323000001</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1.6065602323000001</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1.6158435519300001</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1.6158435519300001</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1.62512687156</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1.62512687156</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1.6344101911900002</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1.6344101911900002</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1.6436935108199999</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1.6436935108199999</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1.6529768304499999</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1.6529768304499999</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1.6622601500800001</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1.6622601500800001</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1.67154346971</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1.67154346971</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1.68082678934</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1.68082678934</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1.6901101089700001</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1.6901101089700001</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1.6993934286000001</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1.6993934286000001</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805" t="s">
        <v>107</v>
      </c>
      <c r="R2" s="805"/>
      <c r="S2" s="805"/>
      <c r="T2" s="805"/>
    </row>
    <row r="4" spans="2:20">
      <c r="C4" s="712" t="s">
        <v>26</v>
      </c>
    </row>
    <row r="5" spans="2:20">
      <c r="C5" s="712" t="s">
        <v>281</v>
      </c>
    </row>
    <row r="6" spans="2:20">
      <c r="C6" s="712" t="s">
        <v>29</v>
      </c>
    </row>
    <row r="7" spans="2:20">
      <c r="C7" s="712" t="s">
        <v>109</v>
      </c>
    </row>
    <row r="8" spans="2:20" ht="13.5" thickBot="1"/>
    <row r="9" spans="2:20" ht="13.5" thickBot="1">
      <c r="C9" s="806" t="s">
        <v>95</v>
      </c>
      <c r="D9" s="807"/>
      <c r="E9" s="807"/>
      <c r="F9" s="807"/>
      <c r="G9" s="807"/>
      <c r="H9" s="808"/>
      <c r="I9" s="814" t="s">
        <v>308</v>
      </c>
      <c r="J9" s="815"/>
      <c r="K9" s="815"/>
      <c r="L9" s="815"/>
      <c r="M9" s="815"/>
      <c r="N9" s="816"/>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809" t="s">
        <v>147</v>
      </c>
      <c r="S10" s="809"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10"/>
      <c r="S11" s="810"/>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10"/>
      <c r="S12" s="810"/>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10"/>
      <c r="S13" s="810"/>
    </row>
    <row r="14" spans="2:20" s="726" customFormat="1" ht="13.5" thickBot="1">
      <c r="B14" s="736"/>
      <c r="C14" s="736"/>
      <c r="D14" s="737"/>
      <c r="E14" s="737"/>
      <c r="F14" s="737"/>
      <c r="G14" s="737"/>
      <c r="H14" s="738"/>
      <c r="I14" s="736"/>
      <c r="J14" s="737"/>
      <c r="K14" s="737"/>
      <c r="L14" s="737"/>
      <c r="M14" s="737"/>
      <c r="N14" s="738"/>
      <c r="O14" s="739"/>
      <c r="R14" s="810"/>
      <c r="S14" s="810"/>
    </row>
    <row r="15" spans="2:20" s="726" customFormat="1" ht="12.75" customHeight="1" thickBot="1">
      <c r="B15" s="740"/>
      <c r="C15" s="802" t="s">
        <v>158</v>
      </c>
      <c r="D15" s="803"/>
      <c r="E15" s="803"/>
      <c r="F15" s="803"/>
      <c r="G15" s="803"/>
      <c r="H15" s="804"/>
      <c r="I15" s="802" t="s">
        <v>158</v>
      </c>
      <c r="J15" s="803"/>
      <c r="K15" s="803"/>
      <c r="L15" s="803"/>
      <c r="M15" s="803"/>
      <c r="N15" s="804"/>
      <c r="O15" s="741"/>
      <c r="R15" s="810"/>
      <c r="S15" s="810"/>
    </row>
    <row r="16" spans="2:20" s="726" customFormat="1" ht="26.25" thickBot="1">
      <c r="B16" s="727" t="s">
        <v>160</v>
      </c>
      <c r="C16" s="742">
        <v>0</v>
      </c>
      <c r="D16" s="743">
        <v>0</v>
      </c>
      <c r="E16" s="743">
        <v>1</v>
      </c>
      <c r="F16" s="743">
        <v>0</v>
      </c>
      <c r="G16" s="743">
        <v>0</v>
      </c>
      <c r="H16" s="812" t="s">
        <v>36</v>
      </c>
      <c r="I16" s="744">
        <v>0.2</v>
      </c>
      <c r="J16" s="745">
        <v>0.3</v>
      </c>
      <c r="K16" s="745">
        <v>0.25</v>
      </c>
      <c r="L16" s="745">
        <v>0.05</v>
      </c>
      <c r="M16" s="745">
        <v>0.2</v>
      </c>
      <c r="N16" s="812" t="s">
        <v>36</v>
      </c>
      <c r="O16" s="746"/>
      <c r="R16" s="811"/>
      <c r="S16" s="811"/>
    </row>
    <row r="17" spans="2:19" s="726" customFormat="1" ht="13.5" thickBot="1">
      <c r="B17" s="747" t="s">
        <v>1</v>
      </c>
      <c r="C17" s="747" t="s">
        <v>24</v>
      </c>
      <c r="D17" s="748" t="s">
        <v>24</v>
      </c>
      <c r="E17" s="748" t="s">
        <v>24</v>
      </c>
      <c r="F17" s="748" t="s">
        <v>24</v>
      </c>
      <c r="G17" s="748" t="s">
        <v>24</v>
      </c>
      <c r="H17" s="813"/>
      <c r="I17" s="747" t="s">
        <v>24</v>
      </c>
      <c r="J17" s="748" t="s">
        <v>24</v>
      </c>
      <c r="K17" s="748" t="s">
        <v>24</v>
      </c>
      <c r="L17" s="748" t="s">
        <v>24</v>
      </c>
      <c r="M17" s="748" t="s">
        <v>24</v>
      </c>
      <c r="N17" s="813"/>
      <c r="O17" s="725"/>
      <c r="R17" s="727" t="s">
        <v>157</v>
      </c>
      <c r="S17" s="749" t="s">
        <v>157</v>
      </c>
    </row>
    <row r="18" spans="2:19">
      <c r="B18" s="750">
        <f>year</f>
        <v>2000</v>
      </c>
      <c r="C18" s="751">
        <f>C$16</f>
        <v>0</v>
      </c>
      <c r="D18" s="752">
        <f t="shared" ref="D18:G33" si="0">D$16</f>
        <v>0</v>
      </c>
      <c r="E18" s="752">
        <f t="shared" si="0"/>
        <v>1</v>
      </c>
      <c r="F18" s="752">
        <f t="shared" si="0"/>
        <v>0</v>
      </c>
      <c r="G18" s="752">
        <f t="shared" si="0"/>
        <v>0</v>
      </c>
      <c r="H18" s="753">
        <f>SUM(C18:G18)</f>
        <v>1</v>
      </c>
      <c r="I18" s="751">
        <f>I$16</f>
        <v>0.2</v>
      </c>
      <c r="J18" s="752">
        <f t="shared" ref="J18:M33" si="1">J$16</f>
        <v>0.3</v>
      </c>
      <c r="K18" s="752">
        <f t="shared" si="1"/>
        <v>0.25</v>
      </c>
      <c r="L18" s="752">
        <f t="shared" si="1"/>
        <v>0.05</v>
      </c>
      <c r="M18" s="752">
        <f t="shared" si="1"/>
        <v>0.2</v>
      </c>
      <c r="N18" s="753">
        <f>SUM(I18:M18)</f>
        <v>1</v>
      </c>
      <c r="O18" s="754"/>
      <c r="R18" s="755">
        <f>C18*C$13+D18*D$13+E18*E$13+F18*F$13+G18*G$13</f>
        <v>1</v>
      </c>
      <c r="S18" s="756">
        <f>I18*I$13+J18*J$13+K18*K$13+L18*L$13+M18*M$13</f>
        <v>0.71500000000000008</v>
      </c>
    </row>
    <row r="19" spans="2:19">
      <c r="B19" s="757">
        <f t="shared" ref="B19:B50" si="2">B18+1</f>
        <v>2001</v>
      </c>
      <c r="C19" s="758">
        <f t="shared" ref="C19:G50" si="3">C$16</f>
        <v>0</v>
      </c>
      <c r="D19" s="759">
        <f t="shared" si="0"/>
        <v>0</v>
      </c>
      <c r="E19" s="759">
        <f t="shared" si="0"/>
        <v>1</v>
      </c>
      <c r="F19" s="759">
        <f t="shared" si="0"/>
        <v>0</v>
      </c>
      <c r="G19" s="759">
        <f t="shared" si="0"/>
        <v>0</v>
      </c>
      <c r="H19" s="760">
        <f t="shared" ref="H19:H82" si="4">SUM(C19:G19)</f>
        <v>1</v>
      </c>
      <c r="I19" s="758">
        <f t="shared" ref="I19:M50" si="5">I$16</f>
        <v>0.2</v>
      </c>
      <c r="J19" s="759">
        <f t="shared" si="1"/>
        <v>0.3</v>
      </c>
      <c r="K19" s="759">
        <f t="shared" si="1"/>
        <v>0.25</v>
      </c>
      <c r="L19" s="759">
        <f t="shared" si="1"/>
        <v>0.05</v>
      </c>
      <c r="M19" s="759">
        <f t="shared" si="1"/>
        <v>0.2</v>
      </c>
      <c r="N19" s="760">
        <f t="shared" ref="N19:N82" si="6">SUM(I19:M19)</f>
        <v>1</v>
      </c>
      <c r="O19" s="761"/>
      <c r="R19" s="755">
        <f t="shared" ref="R19:R82" si="7">C19*C$13+D19*D$13+E19*E$13+F19*F$13+G19*G$13</f>
        <v>1</v>
      </c>
      <c r="S19" s="756">
        <f t="shared" ref="S19:S82" si="8">I19*I$13+J19*J$13+K19*K$13+L19*L$13+M19*M$13</f>
        <v>0.71500000000000008</v>
      </c>
    </row>
    <row r="20" spans="2:19">
      <c r="B20" s="757">
        <f t="shared" si="2"/>
        <v>2002</v>
      </c>
      <c r="C20" s="758">
        <f t="shared" si="3"/>
        <v>0</v>
      </c>
      <c r="D20" s="759">
        <f t="shared" si="0"/>
        <v>0</v>
      </c>
      <c r="E20" s="759">
        <f t="shared" si="0"/>
        <v>1</v>
      </c>
      <c r="F20" s="759">
        <f t="shared" si="0"/>
        <v>0</v>
      </c>
      <c r="G20" s="759">
        <f t="shared" si="0"/>
        <v>0</v>
      </c>
      <c r="H20" s="760">
        <f t="shared" si="4"/>
        <v>1</v>
      </c>
      <c r="I20" s="758">
        <f t="shared" si="5"/>
        <v>0.2</v>
      </c>
      <c r="J20" s="759">
        <f t="shared" si="1"/>
        <v>0.3</v>
      </c>
      <c r="K20" s="759">
        <f t="shared" si="1"/>
        <v>0.25</v>
      </c>
      <c r="L20" s="759">
        <f t="shared" si="1"/>
        <v>0.05</v>
      </c>
      <c r="M20" s="759">
        <f t="shared" si="1"/>
        <v>0.2</v>
      </c>
      <c r="N20" s="760">
        <f t="shared" si="6"/>
        <v>1</v>
      </c>
      <c r="O20" s="761"/>
      <c r="R20" s="755">
        <f t="shared" si="7"/>
        <v>1</v>
      </c>
      <c r="S20" s="756">
        <f t="shared" si="8"/>
        <v>0.71500000000000008</v>
      </c>
    </row>
    <row r="21" spans="2:19">
      <c r="B21" s="757">
        <f t="shared" si="2"/>
        <v>2003</v>
      </c>
      <c r="C21" s="758">
        <f t="shared" si="3"/>
        <v>0</v>
      </c>
      <c r="D21" s="759">
        <f t="shared" si="0"/>
        <v>0</v>
      </c>
      <c r="E21" s="759">
        <f t="shared" si="0"/>
        <v>1</v>
      </c>
      <c r="F21" s="759">
        <f t="shared" si="0"/>
        <v>0</v>
      </c>
      <c r="G21" s="759">
        <f t="shared" si="0"/>
        <v>0</v>
      </c>
      <c r="H21" s="760">
        <f t="shared" si="4"/>
        <v>1</v>
      </c>
      <c r="I21" s="758">
        <f t="shared" si="5"/>
        <v>0.2</v>
      </c>
      <c r="J21" s="759">
        <f t="shared" si="1"/>
        <v>0.3</v>
      </c>
      <c r="K21" s="759">
        <f t="shared" si="1"/>
        <v>0.25</v>
      </c>
      <c r="L21" s="759">
        <f t="shared" si="1"/>
        <v>0.05</v>
      </c>
      <c r="M21" s="759">
        <f t="shared" si="1"/>
        <v>0.2</v>
      </c>
      <c r="N21" s="760">
        <f t="shared" si="6"/>
        <v>1</v>
      </c>
      <c r="O21" s="761"/>
      <c r="R21" s="755">
        <f t="shared" si="7"/>
        <v>1</v>
      </c>
      <c r="S21" s="756">
        <f t="shared" si="8"/>
        <v>0.71500000000000008</v>
      </c>
    </row>
    <row r="22" spans="2:19">
      <c r="B22" s="757">
        <f t="shared" si="2"/>
        <v>2004</v>
      </c>
      <c r="C22" s="758">
        <f t="shared" si="3"/>
        <v>0</v>
      </c>
      <c r="D22" s="759">
        <f t="shared" si="0"/>
        <v>0</v>
      </c>
      <c r="E22" s="759">
        <f t="shared" si="0"/>
        <v>1</v>
      </c>
      <c r="F22" s="759">
        <f t="shared" si="0"/>
        <v>0</v>
      </c>
      <c r="G22" s="759">
        <f t="shared" si="0"/>
        <v>0</v>
      </c>
      <c r="H22" s="760">
        <f t="shared" si="4"/>
        <v>1</v>
      </c>
      <c r="I22" s="758">
        <f t="shared" si="5"/>
        <v>0.2</v>
      </c>
      <c r="J22" s="759">
        <f t="shared" si="1"/>
        <v>0.3</v>
      </c>
      <c r="K22" s="759">
        <f t="shared" si="1"/>
        <v>0.25</v>
      </c>
      <c r="L22" s="759">
        <f t="shared" si="1"/>
        <v>0.05</v>
      </c>
      <c r="M22" s="759">
        <f t="shared" si="1"/>
        <v>0.2</v>
      </c>
      <c r="N22" s="760">
        <f t="shared" si="6"/>
        <v>1</v>
      </c>
      <c r="O22" s="761"/>
      <c r="R22" s="755">
        <f t="shared" si="7"/>
        <v>1</v>
      </c>
      <c r="S22" s="756">
        <f t="shared" si="8"/>
        <v>0.71500000000000008</v>
      </c>
    </row>
    <row r="23" spans="2:19">
      <c r="B23" s="757">
        <f t="shared" si="2"/>
        <v>2005</v>
      </c>
      <c r="C23" s="758">
        <f t="shared" si="3"/>
        <v>0</v>
      </c>
      <c r="D23" s="759">
        <f t="shared" si="0"/>
        <v>0</v>
      </c>
      <c r="E23" s="759">
        <f t="shared" si="0"/>
        <v>1</v>
      </c>
      <c r="F23" s="759">
        <f t="shared" si="0"/>
        <v>0</v>
      </c>
      <c r="G23" s="759">
        <f t="shared" si="0"/>
        <v>0</v>
      </c>
      <c r="H23" s="760">
        <f t="shared" si="4"/>
        <v>1</v>
      </c>
      <c r="I23" s="758">
        <f t="shared" si="5"/>
        <v>0.2</v>
      </c>
      <c r="J23" s="759">
        <f t="shared" si="1"/>
        <v>0.3</v>
      </c>
      <c r="K23" s="759">
        <f t="shared" si="1"/>
        <v>0.25</v>
      </c>
      <c r="L23" s="759">
        <f t="shared" si="1"/>
        <v>0.05</v>
      </c>
      <c r="M23" s="759">
        <f t="shared" si="1"/>
        <v>0.2</v>
      </c>
      <c r="N23" s="760">
        <f t="shared" si="6"/>
        <v>1</v>
      </c>
      <c r="O23" s="761"/>
      <c r="R23" s="755">
        <f t="shared" si="7"/>
        <v>1</v>
      </c>
      <c r="S23" s="756">
        <f t="shared" si="8"/>
        <v>0.71500000000000008</v>
      </c>
    </row>
    <row r="24" spans="2:19">
      <c r="B24" s="757">
        <f t="shared" si="2"/>
        <v>2006</v>
      </c>
      <c r="C24" s="758">
        <f t="shared" si="3"/>
        <v>0</v>
      </c>
      <c r="D24" s="759">
        <f t="shared" si="0"/>
        <v>0</v>
      </c>
      <c r="E24" s="759">
        <f t="shared" si="0"/>
        <v>1</v>
      </c>
      <c r="F24" s="759">
        <f t="shared" si="0"/>
        <v>0</v>
      </c>
      <c r="G24" s="759">
        <f t="shared" si="0"/>
        <v>0</v>
      </c>
      <c r="H24" s="760">
        <f t="shared" si="4"/>
        <v>1</v>
      </c>
      <c r="I24" s="758">
        <f t="shared" si="5"/>
        <v>0.2</v>
      </c>
      <c r="J24" s="759">
        <f t="shared" si="1"/>
        <v>0.3</v>
      </c>
      <c r="K24" s="759">
        <f t="shared" si="1"/>
        <v>0.25</v>
      </c>
      <c r="L24" s="759">
        <f t="shared" si="1"/>
        <v>0.05</v>
      </c>
      <c r="M24" s="759">
        <f t="shared" si="1"/>
        <v>0.2</v>
      </c>
      <c r="N24" s="760">
        <f t="shared" si="6"/>
        <v>1</v>
      </c>
      <c r="O24" s="761"/>
      <c r="R24" s="755">
        <f t="shared" si="7"/>
        <v>1</v>
      </c>
      <c r="S24" s="756">
        <f t="shared" si="8"/>
        <v>0.71500000000000008</v>
      </c>
    </row>
    <row r="25" spans="2:19">
      <c r="B25" s="757">
        <f t="shared" si="2"/>
        <v>2007</v>
      </c>
      <c r="C25" s="758">
        <f t="shared" si="3"/>
        <v>0</v>
      </c>
      <c r="D25" s="759">
        <f t="shared" si="0"/>
        <v>0</v>
      </c>
      <c r="E25" s="759">
        <f t="shared" si="0"/>
        <v>1</v>
      </c>
      <c r="F25" s="759">
        <f t="shared" si="0"/>
        <v>0</v>
      </c>
      <c r="G25" s="759">
        <f t="shared" si="0"/>
        <v>0</v>
      </c>
      <c r="H25" s="760">
        <f t="shared" si="4"/>
        <v>1</v>
      </c>
      <c r="I25" s="758">
        <f t="shared" si="5"/>
        <v>0.2</v>
      </c>
      <c r="J25" s="759">
        <f t="shared" si="1"/>
        <v>0.3</v>
      </c>
      <c r="K25" s="759">
        <f t="shared" si="1"/>
        <v>0.25</v>
      </c>
      <c r="L25" s="759">
        <f t="shared" si="1"/>
        <v>0.05</v>
      </c>
      <c r="M25" s="759">
        <f t="shared" si="1"/>
        <v>0.2</v>
      </c>
      <c r="N25" s="760">
        <f t="shared" si="6"/>
        <v>1</v>
      </c>
      <c r="O25" s="761"/>
      <c r="R25" s="755">
        <f t="shared" si="7"/>
        <v>1</v>
      </c>
      <c r="S25" s="756">
        <f t="shared" si="8"/>
        <v>0.71500000000000008</v>
      </c>
    </row>
    <row r="26" spans="2:19">
      <c r="B26" s="757">
        <f t="shared" si="2"/>
        <v>2008</v>
      </c>
      <c r="C26" s="758">
        <f t="shared" si="3"/>
        <v>0</v>
      </c>
      <c r="D26" s="759">
        <f t="shared" si="0"/>
        <v>0</v>
      </c>
      <c r="E26" s="759">
        <f t="shared" si="0"/>
        <v>1</v>
      </c>
      <c r="F26" s="759">
        <f t="shared" si="0"/>
        <v>0</v>
      </c>
      <c r="G26" s="759">
        <f t="shared" si="0"/>
        <v>0</v>
      </c>
      <c r="H26" s="760">
        <f t="shared" si="4"/>
        <v>1</v>
      </c>
      <c r="I26" s="758">
        <f t="shared" si="5"/>
        <v>0.2</v>
      </c>
      <c r="J26" s="759">
        <f t="shared" si="1"/>
        <v>0.3</v>
      </c>
      <c r="K26" s="759">
        <f t="shared" si="1"/>
        <v>0.25</v>
      </c>
      <c r="L26" s="759">
        <f t="shared" si="1"/>
        <v>0.05</v>
      </c>
      <c r="M26" s="759">
        <f t="shared" si="1"/>
        <v>0.2</v>
      </c>
      <c r="N26" s="760">
        <f t="shared" si="6"/>
        <v>1</v>
      </c>
      <c r="O26" s="761"/>
      <c r="R26" s="755">
        <f t="shared" si="7"/>
        <v>1</v>
      </c>
      <c r="S26" s="756">
        <f t="shared" si="8"/>
        <v>0.71500000000000008</v>
      </c>
    </row>
    <row r="27" spans="2:19">
      <c r="B27" s="757">
        <f t="shared" si="2"/>
        <v>2009</v>
      </c>
      <c r="C27" s="758">
        <f t="shared" si="3"/>
        <v>0</v>
      </c>
      <c r="D27" s="759">
        <f t="shared" si="0"/>
        <v>0</v>
      </c>
      <c r="E27" s="759">
        <f t="shared" si="0"/>
        <v>1</v>
      </c>
      <c r="F27" s="759">
        <f t="shared" si="0"/>
        <v>0</v>
      </c>
      <c r="G27" s="759">
        <f t="shared" si="0"/>
        <v>0</v>
      </c>
      <c r="H27" s="760">
        <f t="shared" si="4"/>
        <v>1</v>
      </c>
      <c r="I27" s="758">
        <f t="shared" si="5"/>
        <v>0.2</v>
      </c>
      <c r="J27" s="759">
        <f t="shared" si="1"/>
        <v>0.3</v>
      </c>
      <c r="K27" s="759">
        <f t="shared" si="1"/>
        <v>0.25</v>
      </c>
      <c r="L27" s="759">
        <f t="shared" si="1"/>
        <v>0.05</v>
      </c>
      <c r="M27" s="759">
        <f t="shared" si="1"/>
        <v>0.2</v>
      </c>
      <c r="N27" s="760">
        <f t="shared" si="6"/>
        <v>1</v>
      </c>
      <c r="O27" s="761"/>
      <c r="R27" s="755">
        <f t="shared" si="7"/>
        <v>1</v>
      </c>
      <c r="S27" s="756">
        <f t="shared" si="8"/>
        <v>0.71500000000000008</v>
      </c>
    </row>
    <row r="28" spans="2:19">
      <c r="B28" s="757">
        <f t="shared" si="2"/>
        <v>2010</v>
      </c>
      <c r="C28" s="758">
        <f t="shared" si="3"/>
        <v>0</v>
      </c>
      <c r="D28" s="759">
        <f t="shared" si="0"/>
        <v>0</v>
      </c>
      <c r="E28" s="759">
        <f t="shared" si="0"/>
        <v>1</v>
      </c>
      <c r="F28" s="759">
        <f t="shared" si="0"/>
        <v>0</v>
      </c>
      <c r="G28" s="759">
        <f t="shared" si="0"/>
        <v>0</v>
      </c>
      <c r="H28" s="760">
        <f t="shared" si="4"/>
        <v>1</v>
      </c>
      <c r="I28" s="758">
        <f t="shared" si="5"/>
        <v>0.2</v>
      </c>
      <c r="J28" s="759">
        <f t="shared" si="1"/>
        <v>0.3</v>
      </c>
      <c r="K28" s="759">
        <f t="shared" si="1"/>
        <v>0.25</v>
      </c>
      <c r="L28" s="759">
        <f t="shared" si="1"/>
        <v>0.05</v>
      </c>
      <c r="M28" s="759">
        <f t="shared" si="1"/>
        <v>0.2</v>
      </c>
      <c r="N28" s="760">
        <f t="shared" si="6"/>
        <v>1</v>
      </c>
      <c r="O28" s="761"/>
      <c r="R28" s="755">
        <f t="shared" si="7"/>
        <v>1</v>
      </c>
      <c r="S28" s="756">
        <f t="shared" si="8"/>
        <v>0.71500000000000008</v>
      </c>
    </row>
    <row r="29" spans="2:19">
      <c r="B29" s="757">
        <f t="shared" si="2"/>
        <v>2011</v>
      </c>
      <c r="C29" s="758">
        <f t="shared" si="3"/>
        <v>0</v>
      </c>
      <c r="D29" s="759">
        <f t="shared" si="0"/>
        <v>0</v>
      </c>
      <c r="E29" s="759">
        <f t="shared" si="0"/>
        <v>1</v>
      </c>
      <c r="F29" s="759">
        <f t="shared" si="0"/>
        <v>0</v>
      </c>
      <c r="G29" s="759">
        <f t="shared" si="0"/>
        <v>0</v>
      </c>
      <c r="H29" s="760">
        <f t="shared" si="4"/>
        <v>1</v>
      </c>
      <c r="I29" s="758">
        <f t="shared" si="5"/>
        <v>0.2</v>
      </c>
      <c r="J29" s="759">
        <f t="shared" si="1"/>
        <v>0.3</v>
      </c>
      <c r="K29" s="759">
        <f t="shared" si="1"/>
        <v>0.25</v>
      </c>
      <c r="L29" s="759">
        <f t="shared" si="1"/>
        <v>0.05</v>
      </c>
      <c r="M29" s="759">
        <f t="shared" si="1"/>
        <v>0.2</v>
      </c>
      <c r="N29" s="760">
        <f t="shared" si="6"/>
        <v>1</v>
      </c>
      <c r="O29" s="761"/>
      <c r="R29" s="755">
        <f t="shared" si="7"/>
        <v>1</v>
      </c>
      <c r="S29" s="756">
        <f t="shared" si="8"/>
        <v>0.71500000000000008</v>
      </c>
    </row>
    <row r="30" spans="2:19">
      <c r="B30" s="757">
        <f t="shared" si="2"/>
        <v>2012</v>
      </c>
      <c r="C30" s="758">
        <f t="shared" si="3"/>
        <v>0</v>
      </c>
      <c r="D30" s="759">
        <f t="shared" si="0"/>
        <v>0</v>
      </c>
      <c r="E30" s="759">
        <f t="shared" si="0"/>
        <v>1</v>
      </c>
      <c r="F30" s="759">
        <f t="shared" si="0"/>
        <v>0</v>
      </c>
      <c r="G30" s="759">
        <f t="shared" si="0"/>
        <v>0</v>
      </c>
      <c r="H30" s="760">
        <f t="shared" si="4"/>
        <v>1</v>
      </c>
      <c r="I30" s="758">
        <f t="shared" si="5"/>
        <v>0.2</v>
      </c>
      <c r="J30" s="759">
        <f t="shared" si="1"/>
        <v>0.3</v>
      </c>
      <c r="K30" s="759">
        <f t="shared" si="1"/>
        <v>0.25</v>
      </c>
      <c r="L30" s="759">
        <f t="shared" si="1"/>
        <v>0.05</v>
      </c>
      <c r="M30" s="759">
        <f t="shared" si="1"/>
        <v>0.2</v>
      </c>
      <c r="N30" s="760">
        <f t="shared" si="6"/>
        <v>1</v>
      </c>
      <c r="O30" s="761"/>
      <c r="R30" s="755">
        <f t="shared" si="7"/>
        <v>1</v>
      </c>
      <c r="S30" s="756">
        <f t="shared" si="8"/>
        <v>0.71500000000000008</v>
      </c>
    </row>
    <row r="31" spans="2:19">
      <c r="B31" s="757">
        <f t="shared" si="2"/>
        <v>2013</v>
      </c>
      <c r="C31" s="758">
        <f t="shared" si="3"/>
        <v>0</v>
      </c>
      <c r="D31" s="759">
        <f t="shared" si="0"/>
        <v>0</v>
      </c>
      <c r="E31" s="759">
        <f t="shared" si="0"/>
        <v>1</v>
      </c>
      <c r="F31" s="759">
        <f t="shared" si="0"/>
        <v>0</v>
      </c>
      <c r="G31" s="759">
        <f t="shared" si="0"/>
        <v>0</v>
      </c>
      <c r="H31" s="760">
        <f t="shared" si="4"/>
        <v>1</v>
      </c>
      <c r="I31" s="758">
        <f t="shared" si="5"/>
        <v>0.2</v>
      </c>
      <c r="J31" s="759">
        <f t="shared" si="1"/>
        <v>0.3</v>
      </c>
      <c r="K31" s="759">
        <f t="shared" si="1"/>
        <v>0.25</v>
      </c>
      <c r="L31" s="759">
        <f t="shared" si="1"/>
        <v>0.05</v>
      </c>
      <c r="M31" s="759">
        <f t="shared" si="1"/>
        <v>0.2</v>
      </c>
      <c r="N31" s="760">
        <f t="shared" si="6"/>
        <v>1</v>
      </c>
      <c r="O31" s="761"/>
      <c r="R31" s="755">
        <f t="shared" si="7"/>
        <v>1</v>
      </c>
      <c r="S31" s="756">
        <f t="shared" si="8"/>
        <v>0.71500000000000008</v>
      </c>
    </row>
    <row r="32" spans="2:19">
      <c r="B32" s="757">
        <f t="shared" si="2"/>
        <v>2014</v>
      </c>
      <c r="C32" s="758">
        <f t="shared" si="3"/>
        <v>0</v>
      </c>
      <c r="D32" s="759">
        <f t="shared" si="0"/>
        <v>0</v>
      </c>
      <c r="E32" s="759">
        <f t="shared" si="0"/>
        <v>1</v>
      </c>
      <c r="F32" s="759">
        <f t="shared" si="0"/>
        <v>0</v>
      </c>
      <c r="G32" s="759">
        <f t="shared" si="0"/>
        <v>0</v>
      </c>
      <c r="H32" s="760">
        <f t="shared" si="4"/>
        <v>1</v>
      </c>
      <c r="I32" s="758">
        <f t="shared" si="5"/>
        <v>0.2</v>
      </c>
      <c r="J32" s="759">
        <f t="shared" si="1"/>
        <v>0.3</v>
      </c>
      <c r="K32" s="759">
        <f t="shared" si="1"/>
        <v>0.25</v>
      </c>
      <c r="L32" s="759">
        <f t="shared" si="1"/>
        <v>0.05</v>
      </c>
      <c r="M32" s="759">
        <f t="shared" si="1"/>
        <v>0.2</v>
      </c>
      <c r="N32" s="760">
        <f t="shared" si="6"/>
        <v>1</v>
      </c>
      <c r="O32" s="761"/>
      <c r="R32" s="755">
        <f t="shared" si="7"/>
        <v>1</v>
      </c>
      <c r="S32" s="756">
        <f t="shared" si="8"/>
        <v>0.71500000000000008</v>
      </c>
    </row>
    <row r="33" spans="2:19">
      <c r="B33" s="757">
        <f t="shared" si="2"/>
        <v>2015</v>
      </c>
      <c r="C33" s="758">
        <f t="shared" si="3"/>
        <v>0</v>
      </c>
      <c r="D33" s="759">
        <f t="shared" si="0"/>
        <v>0</v>
      </c>
      <c r="E33" s="759">
        <f t="shared" si="0"/>
        <v>1</v>
      </c>
      <c r="F33" s="759">
        <f t="shared" si="0"/>
        <v>0</v>
      </c>
      <c r="G33" s="759">
        <f t="shared" si="0"/>
        <v>0</v>
      </c>
      <c r="H33" s="760">
        <f t="shared" si="4"/>
        <v>1</v>
      </c>
      <c r="I33" s="758">
        <f t="shared" si="5"/>
        <v>0.2</v>
      </c>
      <c r="J33" s="759">
        <f t="shared" si="1"/>
        <v>0.3</v>
      </c>
      <c r="K33" s="759">
        <f t="shared" si="1"/>
        <v>0.25</v>
      </c>
      <c r="L33" s="759">
        <f t="shared" si="1"/>
        <v>0.05</v>
      </c>
      <c r="M33" s="759">
        <f t="shared" si="1"/>
        <v>0.2</v>
      </c>
      <c r="N33" s="760">
        <f t="shared" si="6"/>
        <v>1</v>
      </c>
      <c r="O33" s="761"/>
      <c r="R33" s="755">
        <f t="shared" si="7"/>
        <v>1</v>
      </c>
      <c r="S33" s="756">
        <f t="shared" si="8"/>
        <v>0.71500000000000008</v>
      </c>
    </row>
    <row r="34" spans="2:19">
      <c r="B34" s="757">
        <f t="shared" si="2"/>
        <v>2016</v>
      </c>
      <c r="C34" s="758">
        <f t="shared" si="3"/>
        <v>0</v>
      </c>
      <c r="D34" s="759">
        <f t="shared" si="3"/>
        <v>0</v>
      </c>
      <c r="E34" s="759">
        <f t="shared" si="3"/>
        <v>1</v>
      </c>
      <c r="F34" s="759">
        <f t="shared" si="3"/>
        <v>0</v>
      </c>
      <c r="G34" s="759">
        <f t="shared" si="3"/>
        <v>0</v>
      </c>
      <c r="H34" s="760">
        <f t="shared" si="4"/>
        <v>1</v>
      </c>
      <c r="I34" s="758">
        <f t="shared" si="5"/>
        <v>0.2</v>
      </c>
      <c r="J34" s="759">
        <f t="shared" si="5"/>
        <v>0.3</v>
      </c>
      <c r="K34" s="759">
        <f t="shared" si="5"/>
        <v>0.25</v>
      </c>
      <c r="L34" s="759">
        <f t="shared" si="5"/>
        <v>0.05</v>
      </c>
      <c r="M34" s="759">
        <f t="shared" si="5"/>
        <v>0.2</v>
      </c>
      <c r="N34" s="760">
        <f t="shared" si="6"/>
        <v>1</v>
      </c>
      <c r="O34" s="761"/>
      <c r="R34" s="755">
        <f t="shared" si="7"/>
        <v>1</v>
      </c>
      <c r="S34" s="756">
        <f t="shared" si="8"/>
        <v>0.71500000000000008</v>
      </c>
    </row>
    <row r="35" spans="2:19">
      <c r="B35" s="757">
        <f t="shared" si="2"/>
        <v>2017</v>
      </c>
      <c r="C35" s="758">
        <f t="shared" si="3"/>
        <v>0</v>
      </c>
      <c r="D35" s="759">
        <f t="shared" si="3"/>
        <v>0</v>
      </c>
      <c r="E35" s="759">
        <f t="shared" si="3"/>
        <v>1</v>
      </c>
      <c r="F35" s="759">
        <f t="shared" si="3"/>
        <v>0</v>
      </c>
      <c r="G35" s="759">
        <f t="shared" si="3"/>
        <v>0</v>
      </c>
      <c r="H35" s="760">
        <f t="shared" si="4"/>
        <v>1</v>
      </c>
      <c r="I35" s="758">
        <f t="shared" si="5"/>
        <v>0.2</v>
      </c>
      <c r="J35" s="759">
        <f t="shared" si="5"/>
        <v>0.3</v>
      </c>
      <c r="K35" s="759">
        <f t="shared" si="5"/>
        <v>0.25</v>
      </c>
      <c r="L35" s="759">
        <f t="shared" si="5"/>
        <v>0.05</v>
      </c>
      <c r="M35" s="759">
        <f t="shared" si="5"/>
        <v>0.2</v>
      </c>
      <c r="N35" s="760">
        <f t="shared" si="6"/>
        <v>1</v>
      </c>
      <c r="O35" s="761"/>
      <c r="R35" s="755">
        <f t="shared" si="7"/>
        <v>1</v>
      </c>
      <c r="S35" s="756">
        <f t="shared" si="8"/>
        <v>0.71500000000000008</v>
      </c>
    </row>
    <row r="36" spans="2:19">
      <c r="B36" s="757">
        <f t="shared" si="2"/>
        <v>2018</v>
      </c>
      <c r="C36" s="758">
        <f t="shared" si="3"/>
        <v>0</v>
      </c>
      <c r="D36" s="759">
        <f t="shared" si="3"/>
        <v>0</v>
      </c>
      <c r="E36" s="759">
        <f t="shared" si="3"/>
        <v>1</v>
      </c>
      <c r="F36" s="759">
        <f t="shared" si="3"/>
        <v>0</v>
      </c>
      <c r="G36" s="759">
        <f t="shared" si="3"/>
        <v>0</v>
      </c>
      <c r="H36" s="760">
        <f t="shared" si="4"/>
        <v>1</v>
      </c>
      <c r="I36" s="758">
        <f t="shared" si="5"/>
        <v>0.2</v>
      </c>
      <c r="J36" s="759">
        <f t="shared" si="5"/>
        <v>0.3</v>
      </c>
      <c r="K36" s="759">
        <f t="shared" si="5"/>
        <v>0.25</v>
      </c>
      <c r="L36" s="759">
        <f t="shared" si="5"/>
        <v>0.05</v>
      </c>
      <c r="M36" s="759">
        <f t="shared" si="5"/>
        <v>0.2</v>
      </c>
      <c r="N36" s="760">
        <f t="shared" si="6"/>
        <v>1</v>
      </c>
      <c r="O36" s="761"/>
      <c r="R36" s="755">
        <f t="shared" si="7"/>
        <v>1</v>
      </c>
      <c r="S36" s="756">
        <f t="shared" si="8"/>
        <v>0.71500000000000008</v>
      </c>
    </row>
    <row r="37" spans="2:19">
      <c r="B37" s="757">
        <f t="shared" si="2"/>
        <v>2019</v>
      </c>
      <c r="C37" s="758">
        <f t="shared" si="3"/>
        <v>0</v>
      </c>
      <c r="D37" s="759">
        <f t="shared" si="3"/>
        <v>0</v>
      </c>
      <c r="E37" s="759">
        <f t="shared" si="3"/>
        <v>1</v>
      </c>
      <c r="F37" s="759">
        <f t="shared" si="3"/>
        <v>0</v>
      </c>
      <c r="G37" s="759">
        <f t="shared" si="3"/>
        <v>0</v>
      </c>
      <c r="H37" s="760">
        <f t="shared" si="4"/>
        <v>1</v>
      </c>
      <c r="I37" s="758">
        <f t="shared" si="5"/>
        <v>0.2</v>
      </c>
      <c r="J37" s="759">
        <f t="shared" si="5"/>
        <v>0.3</v>
      </c>
      <c r="K37" s="759">
        <f t="shared" si="5"/>
        <v>0.25</v>
      </c>
      <c r="L37" s="759">
        <f t="shared" si="5"/>
        <v>0.05</v>
      </c>
      <c r="M37" s="759">
        <f t="shared" si="5"/>
        <v>0.2</v>
      </c>
      <c r="N37" s="760">
        <f t="shared" si="6"/>
        <v>1</v>
      </c>
      <c r="O37" s="761"/>
      <c r="R37" s="755">
        <f t="shared" si="7"/>
        <v>1</v>
      </c>
      <c r="S37" s="756">
        <f t="shared" si="8"/>
        <v>0.71500000000000008</v>
      </c>
    </row>
    <row r="38" spans="2:19">
      <c r="B38" s="757">
        <f t="shared" si="2"/>
        <v>2020</v>
      </c>
      <c r="C38" s="758">
        <f t="shared" si="3"/>
        <v>0</v>
      </c>
      <c r="D38" s="759">
        <f t="shared" si="3"/>
        <v>0</v>
      </c>
      <c r="E38" s="759">
        <f t="shared" si="3"/>
        <v>1</v>
      </c>
      <c r="F38" s="759">
        <f t="shared" si="3"/>
        <v>0</v>
      </c>
      <c r="G38" s="759">
        <f t="shared" si="3"/>
        <v>0</v>
      </c>
      <c r="H38" s="760">
        <f t="shared" si="4"/>
        <v>1</v>
      </c>
      <c r="I38" s="758">
        <f t="shared" si="5"/>
        <v>0.2</v>
      </c>
      <c r="J38" s="759">
        <f t="shared" si="5"/>
        <v>0.3</v>
      </c>
      <c r="K38" s="759">
        <f t="shared" si="5"/>
        <v>0.25</v>
      </c>
      <c r="L38" s="759">
        <f t="shared" si="5"/>
        <v>0.05</v>
      </c>
      <c r="M38" s="759">
        <f t="shared" si="5"/>
        <v>0.2</v>
      </c>
      <c r="N38" s="760">
        <f t="shared" si="6"/>
        <v>1</v>
      </c>
      <c r="O38" s="761"/>
      <c r="R38" s="755">
        <f t="shared" si="7"/>
        <v>1</v>
      </c>
      <c r="S38" s="756">
        <f t="shared" si="8"/>
        <v>0.71500000000000008</v>
      </c>
    </row>
    <row r="39" spans="2:19">
      <c r="B39" s="757">
        <f t="shared" si="2"/>
        <v>2021</v>
      </c>
      <c r="C39" s="758">
        <f t="shared" si="3"/>
        <v>0</v>
      </c>
      <c r="D39" s="759">
        <f t="shared" si="3"/>
        <v>0</v>
      </c>
      <c r="E39" s="759">
        <f t="shared" si="3"/>
        <v>1</v>
      </c>
      <c r="F39" s="759">
        <f t="shared" si="3"/>
        <v>0</v>
      </c>
      <c r="G39" s="759">
        <f t="shared" si="3"/>
        <v>0</v>
      </c>
      <c r="H39" s="760">
        <f t="shared" si="4"/>
        <v>1</v>
      </c>
      <c r="I39" s="758">
        <f t="shared" si="5"/>
        <v>0.2</v>
      </c>
      <c r="J39" s="759">
        <f t="shared" si="5"/>
        <v>0.3</v>
      </c>
      <c r="K39" s="759">
        <f t="shared" si="5"/>
        <v>0.25</v>
      </c>
      <c r="L39" s="759">
        <f t="shared" si="5"/>
        <v>0.05</v>
      </c>
      <c r="M39" s="759">
        <f t="shared" si="5"/>
        <v>0.2</v>
      </c>
      <c r="N39" s="760">
        <f t="shared" si="6"/>
        <v>1</v>
      </c>
      <c r="O39" s="761"/>
      <c r="R39" s="755">
        <f t="shared" si="7"/>
        <v>1</v>
      </c>
      <c r="S39" s="756">
        <f t="shared" si="8"/>
        <v>0.71500000000000008</v>
      </c>
    </row>
    <row r="40" spans="2:19">
      <c r="B40" s="757">
        <f t="shared" si="2"/>
        <v>2022</v>
      </c>
      <c r="C40" s="758">
        <f t="shared" si="3"/>
        <v>0</v>
      </c>
      <c r="D40" s="759">
        <f t="shared" si="3"/>
        <v>0</v>
      </c>
      <c r="E40" s="759">
        <f t="shared" si="3"/>
        <v>1</v>
      </c>
      <c r="F40" s="759">
        <f t="shared" si="3"/>
        <v>0</v>
      </c>
      <c r="G40" s="759">
        <f t="shared" si="3"/>
        <v>0</v>
      </c>
      <c r="H40" s="760">
        <f t="shared" si="4"/>
        <v>1</v>
      </c>
      <c r="I40" s="758">
        <f t="shared" si="5"/>
        <v>0.2</v>
      </c>
      <c r="J40" s="759">
        <f t="shared" si="5"/>
        <v>0.3</v>
      </c>
      <c r="K40" s="759">
        <f t="shared" si="5"/>
        <v>0.25</v>
      </c>
      <c r="L40" s="759">
        <f t="shared" si="5"/>
        <v>0.05</v>
      </c>
      <c r="M40" s="759">
        <f t="shared" si="5"/>
        <v>0.2</v>
      </c>
      <c r="N40" s="760">
        <f t="shared" si="6"/>
        <v>1</v>
      </c>
      <c r="O40" s="761"/>
      <c r="R40" s="755">
        <f t="shared" si="7"/>
        <v>1</v>
      </c>
      <c r="S40" s="756">
        <f t="shared" si="8"/>
        <v>0.71500000000000008</v>
      </c>
    </row>
    <row r="41" spans="2:19">
      <c r="B41" s="757">
        <f t="shared" si="2"/>
        <v>2023</v>
      </c>
      <c r="C41" s="758">
        <f t="shared" si="3"/>
        <v>0</v>
      </c>
      <c r="D41" s="759">
        <f t="shared" si="3"/>
        <v>0</v>
      </c>
      <c r="E41" s="759">
        <f t="shared" si="3"/>
        <v>1</v>
      </c>
      <c r="F41" s="759">
        <f t="shared" si="3"/>
        <v>0</v>
      </c>
      <c r="G41" s="759">
        <f t="shared" si="3"/>
        <v>0</v>
      </c>
      <c r="H41" s="760">
        <f t="shared" si="4"/>
        <v>1</v>
      </c>
      <c r="I41" s="758">
        <f t="shared" si="5"/>
        <v>0.2</v>
      </c>
      <c r="J41" s="759">
        <f t="shared" si="5"/>
        <v>0.3</v>
      </c>
      <c r="K41" s="759">
        <f t="shared" si="5"/>
        <v>0.25</v>
      </c>
      <c r="L41" s="759">
        <f t="shared" si="5"/>
        <v>0.05</v>
      </c>
      <c r="M41" s="759">
        <f t="shared" si="5"/>
        <v>0.2</v>
      </c>
      <c r="N41" s="760">
        <f t="shared" si="6"/>
        <v>1</v>
      </c>
      <c r="O41" s="761"/>
      <c r="R41" s="755">
        <f t="shared" si="7"/>
        <v>1</v>
      </c>
      <c r="S41" s="756">
        <f t="shared" si="8"/>
        <v>0.71500000000000008</v>
      </c>
    </row>
    <row r="42" spans="2:19">
      <c r="B42" s="757">
        <f t="shared" si="2"/>
        <v>2024</v>
      </c>
      <c r="C42" s="758">
        <f t="shared" si="3"/>
        <v>0</v>
      </c>
      <c r="D42" s="759">
        <f t="shared" si="3"/>
        <v>0</v>
      </c>
      <c r="E42" s="759">
        <f t="shared" si="3"/>
        <v>1</v>
      </c>
      <c r="F42" s="759">
        <f t="shared" si="3"/>
        <v>0</v>
      </c>
      <c r="G42" s="759">
        <f t="shared" si="3"/>
        <v>0</v>
      </c>
      <c r="H42" s="760">
        <f t="shared" si="4"/>
        <v>1</v>
      </c>
      <c r="I42" s="758">
        <f t="shared" si="5"/>
        <v>0.2</v>
      </c>
      <c r="J42" s="759">
        <f t="shared" si="5"/>
        <v>0.3</v>
      </c>
      <c r="K42" s="759">
        <f t="shared" si="5"/>
        <v>0.25</v>
      </c>
      <c r="L42" s="759">
        <f t="shared" si="5"/>
        <v>0.05</v>
      </c>
      <c r="M42" s="759">
        <f t="shared" si="5"/>
        <v>0.2</v>
      </c>
      <c r="N42" s="760">
        <f t="shared" si="6"/>
        <v>1</v>
      </c>
      <c r="O42" s="761"/>
      <c r="R42" s="755">
        <f t="shared" si="7"/>
        <v>1</v>
      </c>
      <c r="S42" s="756">
        <f t="shared" si="8"/>
        <v>0.71500000000000008</v>
      </c>
    </row>
    <row r="43" spans="2:19">
      <c r="B43" s="757">
        <f t="shared" si="2"/>
        <v>2025</v>
      </c>
      <c r="C43" s="758">
        <f t="shared" si="3"/>
        <v>0</v>
      </c>
      <c r="D43" s="759">
        <f t="shared" si="3"/>
        <v>0</v>
      </c>
      <c r="E43" s="759">
        <f t="shared" si="3"/>
        <v>1</v>
      </c>
      <c r="F43" s="759">
        <f t="shared" si="3"/>
        <v>0</v>
      </c>
      <c r="G43" s="759">
        <f t="shared" si="3"/>
        <v>0</v>
      </c>
      <c r="H43" s="760">
        <f t="shared" si="4"/>
        <v>1</v>
      </c>
      <c r="I43" s="758">
        <f t="shared" si="5"/>
        <v>0.2</v>
      </c>
      <c r="J43" s="759">
        <f t="shared" si="5"/>
        <v>0.3</v>
      </c>
      <c r="K43" s="759">
        <f t="shared" si="5"/>
        <v>0.25</v>
      </c>
      <c r="L43" s="759">
        <f t="shared" si="5"/>
        <v>0.05</v>
      </c>
      <c r="M43" s="759">
        <f t="shared" si="5"/>
        <v>0.2</v>
      </c>
      <c r="N43" s="760">
        <f t="shared" si="6"/>
        <v>1</v>
      </c>
      <c r="O43" s="761"/>
      <c r="R43" s="755">
        <f t="shared" si="7"/>
        <v>1</v>
      </c>
      <c r="S43" s="756">
        <f t="shared" si="8"/>
        <v>0.71500000000000008</v>
      </c>
    </row>
    <row r="44" spans="2:19">
      <c r="B44" s="757">
        <f t="shared" si="2"/>
        <v>2026</v>
      </c>
      <c r="C44" s="758">
        <f t="shared" si="3"/>
        <v>0</v>
      </c>
      <c r="D44" s="759">
        <f t="shared" si="3"/>
        <v>0</v>
      </c>
      <c r="E44" s="759">
        <f t="shared" si="3"/>
        <v>1</v>
      </c>
      <c r="F44" s="759">
        <f t="shared" si="3"/>
        <v>0</v>
      </c>
      <c r="G44" s="759">
        <f t="shared" si="3"/>
        <v>0</v>
      </c>
      <c r="H44" s="760">
        <f t="shared" si="4"/>
        <v>1</v>
      </c>
      <c r="I44" s="758">
        <f t="shared" si="5"/>
        <v>0.2</v>
      </c>
      <c r="J44" s="759">
        <f t="shared" si="5"/>
        <v>0.3</v>
      </c>
      <c r="K44" s="759">
        <f t="shared" si="5"/>
        <v>0.25</v>
      </c>
      <c r="L44" s="759">
        <f t="shared" si="5"/>
        <v>0.05</v>
      </c>
      <c r="M44" s="759">
        <f t="shared" si="5"/>
        <v>0.2</v>
      </c>
      <c r="N44" s="760">
        <f t="shared" si="6"/>
        <v>1</v>
      </c>
      <c r="O44" s="761"/>
      <c r="R44" s="755">
        <f t="shared" si="7"/>
        <v>1</v>
      </c>
      <c r="S44" s="756">
        <f t="shared" si="8"/>
        <v>0.71500000000000008</v>
      </c>
    </row>
    <row r="45" spans="2:19">
      <c r="B45" s="757">
        <f t="shared" si="2"/>
        <v>2027</v>
      </c>
      <c r="C45" s="758">
        <f t="shared" si="3"/>
        <v>0</v>
      </c>
      <c r="D45" s="759">
        <f t="shared" si="3"/>
        <v>0</v>
      </c>
      <c r="E45" s="759">
        <f t="shared" si="3"/>
        <v>1</v>
      </c>
      <c r="F45" s="759">
        <f t="shared" si="3"/>
        <v>0</v>
      </c>
      <c r="G45" s="759">
        <f t="shared" si="3"/>
        <v>0</v>
      </c>
      <c r="H45" s="760">
        <f t="shared" si="4"/>
        <v>1</v>
      </c>
      <c r="I45" s="758">
        <f t="shared" si="5"/>
        <v>0.2</v>
      </c>
      <c r="J45" s="759">
        <f t="shared" si="5"/>
        <v>0.3</v>
      </c>
      <c r="K45" s="759">
        <f t="shared" si="5"/>
        <v>0.25</v>
      </c>
      <c r="L45" s="759">
        <f t="shared" si="5"/>
        <v>0.05</v>
      </c>
      <c r="M45" s="759">
        <f t="shared" si="5"/>
        <v>0.2</v>
      </c>
      <c r="N45" s="760">
        <f t="shared" si="6"/>
        <v>1</v>
      </c>
      <c r="O45" s="761"/>
      <c r="R45" s="755">
        <f t="shared" si="7"/>
        <v>1</v>
      </c>
      <c r="S45" s="756">
        <f t="shared" si="8"/>
        <v>0.71500000000000008</v>
      </c>
    </row>
    <row r="46" spans="2:19">
      <c r="B46" s="757">
        <f t="shared" si="2"/>
        <v>2028</v>
      </c>
      <c r="C46" s="758">
        <f t="shared" si="3"/>
        <v>0</v>
      </c>
      <c r="D46" s="759">
        <f t="shared" si="3"/>
        <v>0</v>
      </c>
      <c r="E46" s="759">
        <f t="shared" si="3"/>
        <v>1</v>
      </c>
      <c r="F46" s="759">
        <f t="shared" si="3"/>
        <v>0</v>
      </c>
      <c r="G46" s="759">
        <f t="shared" si="3"/>
        <v>0</v>
      </c>
      <c r="H46" s="760">
        <f t="shared" si="4"/>
        <v>1</v>
      </c>
      <c r="I46" s="758">
        <f t="shared" si="5"/>
        <v>0.2</v>
      </c>
      <c r="J46" s="759">
        <f t="shared" si="5"/>
        <v>0.3</v>
      </c>
      <c r="K46" s="759">
        <f t="shared" si="5"/>
        <v>0.25</v>
      </c>
      <c r="L46" s="759">
        <f t="shared" si="5"/>
        <v>0.05</v>
      </c>
      <c r="M46" s="759">
        <f t="shared" si="5"/>
        <v>0.2</v>
      </c>
      <c r="N46" s="760">
        <f t="shared" si="6"/>
        <v>1</v>
      </c>
      <c r="O46" s="761"/>
      <c r="R46" s="755">
        <f t="shared" si="7"/>
        <v>1</v>
      </c>
      <c r="S46" s="756">
        <f t="shared" si="8"/>
        <v>0.71500000000000008</v>
      </c>
    </row>
    <row r="47" spans="2:19">
      <c r="B47" s="757">
        <f t="shared" si="2"/>
        <v>2029</v>
      </c>
      <c r="C47" s="758">
        <f t="shared" si="3"/>
        <v>0</v>
      </c>
      <c r="D47" s="759">
        <f t="shared" si="3"/>
        <v>0</v>
      </c>
      <c r="E47" s="759">
        <f t="shared" si="3"/>
        <v>1</v>
      </c>
      <c r="F47" s="759">
        <f t="shared" si="3"/>
        <v>0</v>
      </c>
      <c r="G47" s="759">
        <f t="shared" si="3"/>
        <v>0</v>
      </c>
      <c r="H47" s="760">
        <f t="shared" si="4"/>
        <v>1</v>
      </c>
      <c r="I47" s="758">
        <f t="shared" si="5"/>
        <v>0.2</v>
      </c>
      <c r="J47" s="759">
        <f t="shared" si="5"/>
        <v>0.3</v>
      </c>
      <c r="K47" s="759">
        <f t="shared" si="5"/>
        <v>0.25</v>
      </c>
      <c r="L47" s="759">
        <f t="shared" si="5"/>
        <v>0.05</v>
      </c>
      <c r="M47" s="759">
        <f t="shared" si="5"/>
        <v>0.2</v>
      </c>
      <c r="N47" s="760">
        <f t="shared" si="6"/>
        <v>1</v>
      </c>
      <c r="O47" s="761"/>
      <c r="R47" s="755">
        <f t="shared" si="7"/>
        <v>1</v>
      </c>
      <c r="S47" s="756">
        <f t="shared" si="8"/>
        <v>0.71500000000000008</v>
      </c>
    </row>
    <row r="48" spans="2:19">
      <c r="B48" s="757">
        <f t="shared" si="2"/>
        <v>2030</v>
      </c>
      <c r="C48" s="758">
        <f t="shared" si="3"/>
        <v>0</v>
      </c>
      <c r="D48" s="759">
        <f t="shared" si="3"/>
        <v>0</v>
      </c>
      <c r="E48" s="759">
        <f t="shared" si="3"/>
        <v>1</v>
      </c>
      <c r="F48" s="759">
        <f t="shared" si="3"/>
        <v>0</v>
      </c>
      <c r="G48" s="759">
        <f t="shared" si="3"/>
        <v>0</v>
      </c>
      <c r="H48" s="760">
        <f t="shared" si="4"/>
        <v>1</v>
      </c>
      <c r="I48" s="758">
        <f t="shared" si="5"/>
        <v>0.2</v>
      </c>
      <c r="J48" s="759">
        <f t="shared" si="5"/>
        <v>0.3</v>
      </c>
      <c r="K48" s="759">
        <f t="shared" si="5"/>
        <v>0.25</v>
      </c>
      <c r="L48" s="759">
        <f t="shared" si="5"/>
        <v>0.05</v>
      </c>
      <c r="M48" s="759">
        <f t="shared" si="5"/>
        <v>0.2</v>
      </c>
      <c r="N48" s="760">
        <f t="shared" si="6"/>
        <v>1</v>
      </c>
      <c r="O48" s="761"/>
      <c r="R48" s="755">
        <f t="shared" si="7"/>
        <v>1</v>
      </c>
      <c r="S48" s="756">
        <f t="shared" si="8"/>
        <v>0.71500000000000008</v>
      </c>
    </row>
    <row r="49" spans="2:19">
      <c r="B49" s="757">
        <f t="shared" si="2"/>
        <v>2031</v>
      </c>
      <c r="C49" s="758">
        <f t="shared" si="3"/>
        <v>0</v>
      </c>
      <c r="D49" s="759">
        <f t="shared" si="3"/>
        <v>0</v>
      </c>
      <c r="E49" s="759">
        <f t="shared" si="3"/>
        <v>1</v>
      </c>
      <c r="F49" s="759">
        <f t="shared" si="3"/>
        <v>0</v>
      </c>
      <c r="G49" s="759">
        <f t="shared" si="3"/>
        <v>0</v>
      </c>
      <c r="H49" s="760">
        <f t="shared" si="4"/>
        <v>1</v>
      </c>
      <c r="I49" s="758">
        <f t="shared" si="5"/>
        <v>0.2</v>
      </c>
      <c r="J49" s="759">
        <f t="shared" si="5"/>
        <v>0.3</v>
      </c>
      <c r="K49" s="759">
        <f t="shared" si="5"/>
        <v>0.25</v>
      </c>
      <c r="L49" s="759">
        <f t="shared" si="5"/>
        <v>0.05</v>
      </c>
      <c r="M49" s="759">
        <f t="shared" si="5"/>
        <v>0.2</v>
      </c>
      <c r="N49" s="760">
        <f t="shared" si="6"/>
        <v>1</v>
      </c>
      <c r="O49" s="761"/>
      <c r="R49" s="755">
        <f t="shared" si="7"/>
        <v>1</v>
      </c>
      <c r="S49" s="756">
        <f t="shared" si="8"/>
        <v>0.71500000000000008</v>
      </c>
    </row>
    <row r="50" spans="2:19">
      <c r="B50" s="757">
        <f t="shared" si="2"/>
        <v>2032</v>
      </c>
      <c r="C50" s="758">
        <f t="shared" si="3"/>
        <v>0</v>
      </c>
      <c r="D50" s="759">
        <f t="shared" si="3"/>
        <v>0</v>
      </c>
      <c r="E50" s="759">
        <f t="shared" si="3"/>
        <v>1</v>
      </c>
      <c r="F50" s="759">
        <f t="shared" si="3"/>
        <v>0</v>
      </c>
      <c r="G50" s="759">
        <f t="shared" si="3"/>
        <v>0</v>
      </c>
      <c r="H50" s="760">
        <f t="shared" si="4"/>
        <v>1</v>
      </c>
      <c r="I50" s="758">
        <f t="shared" si="5"/>
        <v>0.2</v>
      </c>
      <c r="J50" s="759">
        <f t="shared" si="5"/>
        <v>0.3</v>
      </c>
      <c r="K50" s="759">
        <f t="shared" si="5"/>
        <v>0.25</v>
      </c>
      <c r="L50" s="759">
        <f t="shared" si="5"/>
        <v>0.05</v>
      </c>
      <c r="M50" s="759">
        <f t="shared" si="5"/>
        <v>0.2</v>
      </c>
      <c r="N50" s="760">
        <f t="shared" si="6"/>
        <v>1</v>
      </c>
      <c r="O50" s="761"/>
      <c r="R50" s="755">
        <f t="shared" si="7"/>
        <v>1</v>
      </c>
      <c r="S50" s="756">
        <f t="shared" si="8"/>
        <v>0.71500000000000008</v>
      </c>
    </row>
    <row r="51" spans="2:19">
      <c r="B51" s="757">
        <f t="shared" ref="B51:B82" si="9">B50+1</f>
        <v>2033</v>
      </c>
      <c r="C51" s="758">
        <f t="shared" ref="C51:G98" si="10">C$16</f>
        <v>0</v>
      </c>
      <c r="D51" s="759">
        <f t="shared" si="10"/>
        <v>0</v>
      </c>
      <c r="E51" s="759">
        <f t="shared" si="10"/>
        <v>1</v>
      </c>
      <c r="F51" s="759">
        <f t="shared" si="10"/>
        <v>0</v>
      </c>
      <c r="G51" s="759">
        <f t="shared" si="10"/>
        <v>0</v>
      </c>
      <c r="H51" s="760">
        <f t="shared" si="4"/>
        <v>1</v>
      </c>
      <c r="I51" s="758">
        <f t="shared" ref="I51:M98" si="11">I$16</f>
        <v>0.2</v>
      </c>
      <c r="J51" s="759">
        <f t="shared" si="11"/>
        <v>0.3</v>
      </c>
      <c r="K51" s="759">
        <f t="shared" si="11"/>
        <v>0.25</v>
      </c>
      <c r="L51" s="759">
        <f t="shared" si="11"/>
        <v>0.05</v>
      </c>
      <c r="M51" s="759">
        <f t="shared" si="11"/>
        <v>0.2</v>
      </c>
      <c r="N51" s="760">
        <f t="shared" si="6"/>
        <v>1</v>
      </c>
      <c r="O51" s="761"/>
      <c r="R51" s="755">
        <f t="shared" si="7"/>
        <v>1</v>
      </c>
      <c r="S51" s="756">
        <f t="shared" si="8"/>
        <v>0.71500000000000008</v>
      </c>
    </row>
    <row r="52" spans="2:19">
      <c r="B52" s="757">
        <f t="shared" si="9"/>
        <v>2034</v>
      </c>
      <c r="C52" s="758">
        <f t="shared" si="10"/>
        <v>0</v>
      </c>
      <c r="D52" s="759">
        <f t="shared" si="10"/>
        <v>0</v>
      </c>
      <c r="E52" s="759">
        <f t="shared" si="10"/>
        <v>1</v>
      </c>
      <c r="F52" s="759">
        <f t="shared" si="10"/>
        <v>0</v>
      </c>
      <c r="G52" s="759">
        <f t="shared" si="10"/>
        <v>0</v>
      </c>
      <c r="H52" s="760">
        <f t="shared" si="4"/>
        <v>1</v>
      </c>
      <c r="I52" s="758">
        <f t="shared" si="11"/>
        <v>0.2</v>
      </c>
      <c r="J52" s="759">
        <f t="shared" si="11"/>
        <v>0.3</v>
      </c>
      <c r="K52" s="759">
        <f t="shared" si="11"/>
        <v>0.25</v>
      </c>
      <c r="L52" s="759">
        <f t="shared" si="11"/>
        <v>0.05</v>
      </c>
      <c r="M52" s="759">
        <f t="shared" si="11"/>
        <v>0.2</v>
      </c>
      <c r="N52" s="760">
        <f t="shared" si="6"/>
        <v>1</v>
      </c>
      <c r="O52" s="761"/>
      <c r="R52" s="755">
        <f t="shared" si="7"/>
        <v>1</v>
      </c>
      <c r="S52" s="756">
        <f t="shared" si="8"/>
        <v>0.71500000000000008</v>
      </c>
    </row>
    <row r="53" spans="2:19">
      <c r="B53" s="757">
        <f t="shared" si="9"/>
        <v>2035</v>
      </c>
      <c r="C53" s="758">
        <f t="shared" si="10"/>
        <v>0</v>
      </c>
      <c r="D53" s="759">
        <f t="shared" si="10"/>
        <v>0</v>
      </c>
      <c r="E53" s="759">
        <f t="shared" si="10"/>
        <v>1</v>
      </c>
      <c r="F53" s="759">
        <f t="shared" si="10"/>
        <v>0</v>
      </c>
      <c r="G53" s="759">
        <f t="shared" si="10"/>
        <v>0</v>
      </c>
      <c r="H53" s="760">
        <f t="shared" si="4"/>
        <v>1</v>
      </c>
      <c r="I53" s="758">
        <f t="shared" si="11"/>
        <v>0.2</v>
      </c>
      <c r="J53" s="759">
        <f t="shared" si="11"/>
        <v>0.3</v>
      </c>
      <c r="K53" s="759">
        <f t="shared" si="11"/>
        <v>0.25</v>
      </c>
      <c r="L53" s="759">
        <f t="shared" si="11"/>
        <v>0.05</v>
      </c>
      <c r="M53" s="759">
        <f t="shared" si="11"/>
        <v>0.2</v>
      </c>
      <c r="N53" s="760">
        <f t="shared" si="6"/>
        <v>1</v>
      </c>
      <c r="O53" s="761"/>
      <c r="R53" s="755">
        <f t="shared" si="7"/>
        <v>1</v>
      </c>
      <c r="S53" s="756">
        <f t="shared" si="8"/>
        <v>0.71500000000000008</v>
      </c>
    </row>
    <row r="54" spans="2:19">
      <c r="B54" s="757">
        <f t="shared" si="9"/>
        <v>2036</v>
      </c>
      <c r="C54" s="758">
        <f t="shared" si="10"/>
        <v>0</v>
      </c>
      <c r="D54" s="759">
        <f t="shared" si="10"/>
        <v>0</v>
      </c>
      <c r="E54" s="759">
        <f t="shared" si="10"/>
        <v>1</v>
      </c>
      <c r="F54" s="759">
        <f t="shared" si="10"/>
        <v>0</v>
      </c>
      <c r="G54" s="759">
        <f t="shared" si="10"/>
        <v>0</v>
      </c>
      <c r="H54" s="760">
        <f t="shared" si="4"/>
        <v>1</v>
      </c>
      <c r="I54" s="758">
        <f t="shared" si="11"/>
        <v>0.2</v>
      </c>
      <c r="J54" s="759">
        <f t="shared" si="11"/>
        <v>0.3</v>
      </c>
      <c r="K54" s="759">
        <f t="shared" si="11"/>
        <v>0.25</v>
      </c>
      <c r="L54" s="759">
        <f t="shared" si="11"/>
        <v>0.05</v>
      </c>
      <c r="M54" s="759">
        <f t="shared" si="11"/>
        <v>0.2</v>
      </c>
      <c r="N54" s="760">
        <f t="shared" si="6"/>
        <v>1</v>
      </c>
      <c r="O54" s="761"/>
      <c r="R54" s="755">
        <f t="shared" si="7"/>
        <v>1</v>
      </c>
      <c r="S54" s="756">
        <f t="shared" si="8"/>
        <v>0.71500000000000008</v>
      </c>
    </row>
    <row r="55" spans="2:19">
      <c r="B55" s="757">
        <f t="shared" si="9"/>
        <v>2037</v>
      </c>
      <c r="C55" s="758">
        <f t="shared" si="10"/>
        <v>0</v>
      </c>
      <c r="D55" s="759">
        <f t="shared" si="10"/>
        <v>0</v>
      </c>
      <c r="E55" s="759">
        <f t="shared" si="10"/>
        <v>1</v>
      </c>
      <c r="F55" s="759">
        <f t="shared" si="10"/>
        <v>0</v>
      </c>
      <c r="G55" s="759">
        <f t="shared" si="10"/>
        <v>0</v>
      </c>
      <c r="H55" s="760">
        <f t="shared" si="4"/>
        <v>1</v>
      </c>
      <c r="I55" s="758">
        <f t="shared" si="11"/>
        <v>0.2</v>
      </c>
      <c r="J55" s="759">
        <f t="shared" si="11"/>
        <v>0.3</v>
      </c>
      <c r="K55" s="759">
        <f t="shared" si="11"/>
        <v>0.25</v>
      </c>
      <c r="L55" s="759">
        <f t="shared" si="11"/>
        <v>0.05</v>
      </c>
      <c r="M55" s="759">
        <f t="shared" si="11"/>
        <v>0.2</v>
      </c>
      <c r="N55" s="760">
        <f t="shared" si="6"/>
        <v>1</v>
      </c>
      <c r="O55" s="761"/>
      <c r="R55" s="755">
        <f t="shared" si="7"/>
        <v>1</v>
      </c>
      <c r="S55" s="756">
        <f t="shared" si="8"/>
        <v>0.71500000000000008</v>
      </c>
    </row>
    <row r="56" spans="2:19">
      <c r="B56" s="757">
        <f t="shared" si="9"/>
        <v>2038</v>
      </c>
      <c r="C56" s="758">
        <f t="shared" si="10"/>
        <v>0</v>
      </c>
      <c r="D56" s="759">
        <f t="shared" si="10"/>
        <v>0</v>
      </c>
      <c r="E56" s="759">
        <f t="shared" si="10"/>
        <v>1</v>
      </c>
      <c r="F56" s="759">
        <f t="shared" si="10"/>
        <v>0</v>
      </c>
      <c r="G56" s="759">
        <f t="shared" si="10"/>
        <v>0</v>
      </c>
      <c r="H56" s="760">
        <f t="shared" si="4"/>
        <v>1</v>
      </c>
      <c r="I56" s="758">
        <f t="shared" si="11"/>
        <v>0.2</v>
      </c>
      <c r="J56" s="759">
        <f t="shared" si="11"/>
        <v>0.3</v>
      </c>
      <c r="K56" s="759">
        <f t="shared" si="11"/>
        <v>0.25</v>
      </c>
      <c r="L56" s="759">
        <f t="shared" si="11"/>
        <v>0.05</v>
      </c>
      <c r="M56" s="759">
        <f t="shared" si="11"/>
        <v>0.2</v>
      </c>
      <c r="N56" s="760">
        <f t="shared" si="6"/>
        <v>1</v>
      </c>
      <c r="O56" s="761"/>
      <c r="R56" s="755">
        <f t="shared" si="7"/>
        <v>1</v>
      </c>
      <c r="S56" s="756">
        <f t="shared" si="8"/>
        <v>0.71500000000000008</v>
      </c>
    </row>
    <row r="57" spans="2:19">
      <c r="B57" s="757">
        <f t="shared" si="9"/>
        <v>2039</v>
      </c>
      <c r="C57" s="758">
        <f t="shared" si="10"/>
        <v>0</v>
      </c>
      <c r="D57" s="759">
        <f t="shared" si="10"/>
        <v>0</v>
      </c>
      <c r="E57" s="759">
        <f t="shared" si="10"/>
        <v>1</v>
      </c>
      <c r="F57" s="759">
        <f t="shared" si="10"/>
        <v>0</v>
      </c>
      <c r="G57" s="759">
        <f t="shared" si="10"/>
        <v>0</v>
      </c>
      <c r="H57" s="760">
        <f t="shared" si="4"/>
        <v>1</v>
      </c>
      <c r="I57" s="758">
        <f t="shared" si="11"/>
        <v>0.2</v>
      </c>
      <c r="J57" s="759">
        <f t="shared" si="11"/>
        <v>0.3</v>
      </c>
      <c r="K57" s="759">
        <f t="shared" si="11"/>
        <v>0.25</v>
      </c>
      <c r="L57" s="759">
        <f t="shared" si="11"/>
        <v>0.05</v>
      </c>
      <c r="M57" s="759">
        <f t="shared" si="11"/>
        <v>0.2</v>
      </c>
      <c r="N57" s="760">
        <f t="shared" si="6"/>
        <v>1</v>
      </c>
      <c r="O57" s="761"/>
      <c r="R57" s="755">
        <f t="shared" si="7"/>
        <v>1</v>
      </c>
      <c r="S57" s="756">
        <f t="shared" si="8"/>
        <v>0.71500000000000008</v>
      </c>
    </row>
    <row r="58" spans="2:19">
      <c r="B58" s="757">
        <f t="shared" si="9"/>
        <v>2040</v>
      </c>
      <c r="C58" s="758">
        <f t="shared" si="10"/>
        <v>0</v>
      </c>
      <c r="D58" s="759">
        <f t="shared" si="10"/>
        <v>0</v>
      </c>
      <c r="E58" s="759">
        <f t="shared" si="10"/>
        <v>1</v>
      </c>
      <c r="F58" s="759">
        <f t="shared" si="10"/>
        <v>0</v>
      </c>
      <c r="G58" s="759">
        <f t="shared" si="10"/>
        <v>0</v>
      </c>
      <c r="H58" s="760">
        <f t="shared" si="4"/>
        <v>1</v>
      </c>
      <c r="I58" s="758">
        <f t="shared" si="11"/>
        <v>0.2</v>
      </c>
      <c r="J58" s="759">
        <f t="shared" si="11"/>
        <v>0.3</v>
      </c>
      <c r="K58" s="759">
        <f t="shared" si="11"/>
        <v>0.25</v>
      </c>
      <c r="L58" s="759">
        <f t="shared" si="11"/>
        <v>0.05</v>
      </c>
      <c r="M58" s="759">
        <f t="shared" si="11"/>
        <v>0.2</v>
      </c>
      <c r="N58" s="760">
        <f t="shared" si="6"/>
        <v>1</v>
      </c>
      <c r="O58" s="761"/>
      <c r="R58" s="755">
        <f t="shared" si="7"/>
        <v>1</v>
      </c>
      <c r="S58" s="756">
        <f t="shared" si="8"/>
        <v>0.71500000000000008</v>
      </c>
    </row>
    <row r="59" spans="2:19">
      <c r="B59" s="757">
        <f t="shared" si="9"/>
        <v>2041</v>
      </c>
      <c r="C59" s="758">
        <f t="shared" si="10"/>
        <v>0</v>
      </c>
      <c r="D59" s="759">
        <f t="shared" si="10"/>
        <v>0</v>
      </c>
      <c r="E59" s="759">
        <f t="shared" si="10"/>
        <v>1</v>
      </c>
      <c r="F59" s="759">
        <f t="shared" si="10"/>
        <v>0</v>
      </c>
      <c r="G59" s="759">
        <f t="shared" si="10"/>
        <v>0</v>
      </c>
      <c r="H59" s="760">
        <f t="shared" si="4"/>
        <v>1</v>
      </c>
      <c r="I59" s="758">
        <f t="shared" si="11"/>
        <v>0.2</v>
      </c>
      <c r="J59" s="759">
        <f t="shared" si="11"/>
        <v>0.3</v>
      </c>
      <c r="K59" s="759">
        <f t="shared" si="11"/>
        <v>0.25</v>
      </c>
      <c r="L59" s="759">
        <f t="shared" si="11"/>
        <v>0.05</v>
      </c>
      <c r="M59" s="759">
        <f t="shared" si="11"/>
        <v>0.2</v>
      </c>
      <c r="N59" s="760">
        <f t="shared" si="6"/>
        <v>1</v>
      </c>
      <c r="O59" s="761"/>
      <c r="R59" s="755">
        <f t="shared" si="7"/>
        <v>1</v>
      </c>
      <c r="S59" s="756">
        <f t="shared" si="8"/>
        <v>0.71500000000000008</v>
      </c>
    </row>
    <row r="60" spans="2:19">
      <c r="B60" s="757">
        <f t="shared" si="9"/>
        <v>2042</v>
      </c>
      <c r="C60" s="758">
        <f t="shared" si="10"/>
        <v>0</v>
      </c>
      <c r="D60" s="759">
        <f t="shared" si="10"/>
        <v>0</v>
      </c>
      <c r="E60" s="759">
        <f t="shared" si="10"/>
        <v>1</v>
      </c>
      <c r="F60" s="759">
        <f t="shared" si="10"/>
        <v>0</v>
      </c>
      <c r="G60" s="759">
        <f t="shared" si="10"/>
        <v>0</v>
      </c>
      <c r="H60" s="760">
        <f t="shared" si="4"/>
        <v>1</v>
      </c>
      <c r="I60" s="758">
        <f t="shared" si="11"/>
        <v>0.2</v>
      </c>
      <c r="J60" s="759">
        <f t="shared" si="11"/>
        <v>0.3</v>
      </c>
      <c r="K60" s="759">
        <f t="shared" si="11"/>
        <v>0.25</v>
      </c>
      <c r="L60" s="759">
        <f t="shared" si="11"/>
        <v>0.05</v>
      </c>
      <c r="M60" s="759">
        <f t="shared" si="11"/>
        <v>0.2</v>
      </c>
      <c r="N60" s="760">
        <f t="shared" si="6"/>
        <v>1</v>
      </c>
      <c r="O60" s="761"/>
      <c r="R60" s="755">
        <f t="shared" si="7"/>
        <v>1</v>
      </c>
      <c r="S60" s="756">
        <f t="shared" si="8"/>
        <v>0.71500000000000008</v>
      </c>
    </row>
    <row r="61" spans="2:19">
      <c r="B61" s="757">
        <f t="shared" si="9"/>
        <v>2043</v>
      </c>
      <c r="C61" s="758">
        <f t="shared" si="10"/>
        <v>0</v>
      </c>
      <c r="D61" s="759">
        <f t="shared" si="10"/>
        <v>0</v>
      </c>
      <c r="E61" s="759">
        <f t="shared" si="10"/>
        <v>1</v>
      </c>
      <c r="F61" s="759">
        <f t="shared" si="10"/>
        <v>0</v>
      </c>
      <c r="G61" s="759">
        <f t="shared" si="10"/>
        <v>0</v>
      </c>
      <c r="H61" s="760">
        <f t="shared" si="4"/>
        <v>1</v>
      </c>
      <c r="I61" s="758">
        <f t="shared" si="11"/>
        <v>0.2</v>
      </c>
      <c r="J61" s="759">
        <f t="shared" si="11"/>
        <v>0.3</v>
      </c>
      <c r="K61" s="759">
        <f t="shared" si="11"/>
        <v>0.25</v>
      </c>
      <c r="L61" s="759">
        <f t="shared" si="11"/>
        <v>0.05</v>
      </c>
      <c r="M61" s="759">
        <f t="shared" si="11"/>
        <v>0.2</v>
      </c>
      <c r="N61" s="760">
        <f t="shared" si="6"/>
        <v>1</v>
      </c>
      <c r="O61" s="761"/>
      <c r="R61" s="755">
        <f t="shared" si="7"/>
        <v>1</v>
      </c>
      <c r="S61" s="756">
        <f t="shared" si="8"/>
        <v>0.71500000000000008</v>
      </c>
    </row>
    <row r="62" spans="2:19">
      <c r="B62" s="757">
        <f t="shared" si="9"/>
        <v>2044</v>
      </c>
      <c r="C62" s="758">
        <f t="shared" si="10"/>
        <v>0</v>
      </c>
      <c r="D62" s="759">
        <f t="shared" si="10"/>
        <v>0</v>
      </c>
      <c r="E62" s="759">
        <f t="shared" si="10"/>
        <v>1</v>
      </c>
      <c r="F62" s="759">
        <f t="shared" si="10"/>
        <v>0</v>
      </c>
      <c r="G62" s="759">
        <f t="shared" si="10"/>
        <v>0</v>
      </c>
      <c r="H62" s="760">
        <f t="shared" si="4"/>
        <v>1</v>
      </c>
      <c r="I62" s="758">
        <f t="shared" si="11"/>
        <v>0.2</v>
      </c>
      <c r="J62" s="759">
        <f t="shared" si="11"/>
        <v>0.3</v>
      </c>
      <c r="K62" s="759">
        <f t="shared" si="11"/>
        <v>0.25</v>
      </c>
      <c r="L62" s="759">
        <f t="shared" si="11"/>
        <v>0.05</v>
      </c>
      <c r="M62" s="759">
        <f t="shared" si="11"/>
        <v>0.2</v>
      </c>
      <c r="N62" s="760">
        <f t="shared" si="6"/>
        <v>1</v>
      </c>
      <c r="O62" s="761"/>
      <c r="R62" s="755">
        <f t="shared" si="7"/>
        <v>1</v>
      </c>
      <c r="S62" s="756">
        <f t="shared" si="8"/>
        <v>0.71500000000000008</v>
      </c>
    </row>
    <row r="63" spans="2:19">
      <c r="B63" s="757">
        <f t="shared" si="9"/>
        <v>2045</v>
      </c>
      <c r="C63" s="758">
        <f t="shared" si="10"/>
        <v>0</v>
      </c>
      <c r="D63" s="759">
        <f t="shared" si="10"/>
        <v>0</v>
      </c>
      <c r="E63" s="759">
        <f t="shared" si="10"/>
        <v>1</v>
      </c>
      <c r="F63" s="759">
        <f t="shared" si="10"/>
        <v>0</v>
      </c>
      <c r="G63" s="759">
        <f t="shared" si="10"/>
        <v>0</v>
      </c>
      <c r="H63" s="760">
        <f t="shared" si="4"/>
        <v>1</v>
      </c>
      <c r="I63" s="758">
        <f t="shared" si="11"/>
        <v>0.2</v>
      </c>
      <c r="J63" s="759">
        <f t="shared" si="11"/>
        <v>0.3</v>
      </c>
      <c r="K63" s="759">
        <f t="shared" si="11"/>
        <v>0.25</v>
      </c>
      <c r="L63" s="759">
        <f t="shared" si="11"/>
        <v>0.05</v>
      </c>
      <c r="M63" s="759">
        <f t="shared" si="11"/>
        <v>0.2</v>
      </c>
      <c r="N63" s="760">
        <f t="shared" si="6"/>
        <v>1</v>
      </c>
      <c r="O63" s="761"/>
      <c r="R63" s="755">
        <f t="shared" si="7"/>
        <v>1</v>
      </c>
      <c r="S63" s="756">
        <f t="shared" si="8"/>
        <v>0.71500000000000008</v>
      </c>
    </row>
    <row r="64" spans="2:19">
      <c r="B64" s="757">
        <f t="shared" si="9"/>
        <v>2046</v>
      </c>
      <c r="C64" s="758">
        <f t="shared" si="10"/>
        <v>0</v>
      </c>
      <c r="D64" s="759">
        <f t="shared" si="10"/>
        <v>0</v>
      </c>
      <c r="E64" s="759">
        <f t="shared" si="10"/>
        <v>1</v>
      </c>
      <c r="F64" s="759">
        <f t="shared" si="10"/>
        <v>0</v>
      </c>
      <c r="G64" s="759">
        <f t="shared" si="10"/>
        <v>0</v>
      </c>
      <c r="H64" s="760">
        <f t="shared" si="4"/>
        <v>1</v>
      </c>
      <c r="I64" s="758">
        <f t="shared" si="11"/>
        <v>0.2</v>
      </c>
      <c r="J64" s="759">
        <f t="shared" si="11"/>
        <v>0.3</v>
      </c>
      <c r="K64" s="759">
        <f t="shared" si="11"/>
        <v>0.25</v>
      </c>
      <c r="L64" s="759">
        <f t="shared" si="11"/>
        <v>0.05</v>
      </c>
      <c r="M64" s="759">
        <f t="shared" si="11"/>
        <v>0.2</v>
      </c>
      <c r="N64" s="760">
        <f t="shared" si="6"/>
        <v>1</v>
      </c>
      <c r="O64" s="761"/>
      <c r="R64" s="755">
        <f t="shared" si="7"/>
        <v>1</v>
      </c>
      <c r="S64" s="756">
        <f t="shared" si="8"/>
        <v>0.71500000000000008</v>
      </c>
    </row>
    <row r="65" spans="2:19">
      <c r="B65" s="757">
        <f t="shared" si="9"/>
        <v>2047</v>
      </c>
      <c r="C65" s="758">
        <f t="shared" si="10"/>
        <v>0</v>
      </c>
      <c r="D65" s="759">
        <f t="shared" si="10"/>
        <v>0</v>
      </c>
      <c r="E65" s="759">
        <f t="shared" si="10"/>
        <v>1</v>
      </c>
      <c r="F65" s="759">
        <f t="shared" si="10"/>
        <v>0</v>
      </c>
      <c r="G65" s="759">
        <f t="shared" si="10"/>
        <v>0</v>
      </c>
      <c r="H65" s="760">
        <f t="shared" si="4"/>
        <v>1</v>
      </c>
      <c r="I65" s="758">
        <f t="shared" si="11"/>
        <v>0.2</v>
      </c>
      <c r="J65" s="759">
        <f t="shared" si="11"/>
        <v>0.3</v>
      </c>
      <c r="K65" s="759">
        <f t="shared" si="11"/>
        <v>0.25</v>
      </c>
      <c r="L65" s="759">
        <f t="shared" si="11"/>
        <v>0.05</v>
      </c>
      <c r="M65" s="759">
        <f t="shared" si="11"/>
        <v>0.2</v>
      </c>
      <c r="N65" s="760">
        <f t="shared" si="6"/>
        <v>1</v>
      </c>
      <c r="O65" s="761"/>
      <c r="R65" s="755">
        <f t="shared" si="7"/>
        <v>1</v>
      </c>
      <c r="S65" s="756">
        <f t="shared" si="8"/>
        <v>0.71500000000000008</v>
      </c>
    </row>
    <row r="66" spans="2:19">
      <c r="B66" s="757">
        <f t="shared" si="9"/>
        <v>2048</v>
      </c>
      <c r="C66" s="758">
        <f t="shared" si="10"/>
        <v>0</v>
      </c>
      <c r="D66" s="759">
        <f t="shared" si="10"/>
        <v>0</v>
      </c>
      <c r="E66" s="759">
        <f t="shared" si="10"/>
        <v>1</v>
      </c>
      <c r="F66" s="759">
        <f t="shared" si="10"/>
        <v>0</v>
      </c>
      <c r="G66" s="759">
        <f t="shared" si="10"/>
        <v>0</v>
      </c>
      <c r="H66" s="760">
        <f t="shared" si="4"/>
        <v>1</v>
      </c>
      <c r="I66" s="758">
        <f t="shared" si="11"/>
        <v>0.2</v>
      </c>
      <c r="J66" s="759">
        <f t="shared" si="11"/>
        <v>0.3</v>
      </c>
      <c r="K66" s="759">
        <f t="shared" si="11"/>
        <v>0.25</v>
      </c>
      <c r="L66" s="759">
        <f t="shared" si="11"/>
        <v>0.05</v>
      </c>
      <c r="M66" s="759">
        <f t="shared" si="11"/>
        <v>0.2</v>
      </c>
      <c r="N66" s="760">
        <f t="shared" si="6"/>
        <v>1</v>
      </c>
      <c r="O66" s="761"/>
      <c r="R66" s="755">
        <f t="shared" si="7"/>
        <v>1</v>
      </c>
      <c r="S66" s="756">
        <f t="shared" si="8"/>
        <v>0.71500000000000008</v>
      </c>
    </row>
    <row r="67" spans="2:19">
      <c r="B67" s="757">
        <f t="shared" si="9"/>
        <v>2049</v>
      </c>
      <c r="C67" s="758">
        <f t="shared" si="10"/>
        <v>0</v>
      </c>
      <c r="D67" s="759">
        <f t="shared" si="10"/>
        <v>0</v>
      </c>
      <c r="E67" s="759">
        <f t="shared" si="10"/>
        <v>1</v>
      </c>
      <c r="F67" s="759">
        <f t="shared" si="10"/>
        <v>0</v>
      </c>
      <c r="G67" s="759">
        <f t="shared" si="10"/>
        <v>0</v>
      </c>
      <c r="H67" s="760">
        <f t="shared" si="4"/>
        <v>1</v>
      </c>
      <c r="I67" s="758">
        <f t="shared" si="11"/>
        <v>0.2</v>
      </c>
      <c r="J67" s="759">
        <f t="shared" si="11"/>
        <v>0.3</v>
      </c>
      <c r="K67" s="759">
        <f t="shared" si="11"/>
        <v>0.25</v>
      </c>
      <c r="L67" s="759">
        <f t="shared" si="11"/>
        <v>0.05</v>
      </c>
      <c r="M67" s="759">
        <f t="shared" si="11"/>
        <v>0.2</v>
      </c>
      <c r="N67" s="760">
        <f t="shared" si="6"/>
        <v>1</v>
      </c>
      <c r="O67" s="761"/>
      <c r="R67" s="755">
        <f t="shared" si="7"/>
        <v>1</v>
      </c>
      <c r="S67" s="756">
        <f t="shared" si="8"/>
        <v>0.71500000000000008</v>
      </c>
    </row>
    <row r="68" spans="2:19">
      <c r="B68" s="757">
        <f t="shared" si="9"/>
        <v>2050</v>
      </c>
      <c r="C68" s="758">
        <f t="shared" si="10"/>
        <v>0</v>
      </c>
      <c r="D68" s="759">
        <f t="shared" si="10"/>
        <v>0</v>
      </c>
      <c r="E68" s="759">
        <f t="shared" si="10"/>
        <v>1</v>
      </c>
      <c r="F68" s="759">
        <f t="shared" si="10"/>
        <v>0</v>
      </c>
      <c r="G68" s="759">
        <f t="shared" si="10"/>
        <v>0</v>
      </c>
      <c r="H68" s="760">
        <f t="shared" si="4"/>
        <v>1</v>
      </c>
      <c r="I68" s="758">
        <f t="shared" si="11"/>
        <v>0.2</v>
      </c>
      <c r="J68" s="759">
        <f t="shared" si="11"/>
        <v>0.3</v>
      </c>
      <c r="K68" s="759">
        <f t="shared" si="11"/>
        <v>0.25</v>
      </c>
      <c r="L68" s="759">
        <f t="shared" si="11"/>
        <v>0.05</v>
      </c>
      <c r="M68" s="759">
        <f t="shared" si="11"/>
        <v>0.2</v>
      </c>
      <c r="N68" s="760">
        <f t="shared" si="6"/>
        <v>1</v>
      </c>
      <c r="O68" s="761"/>
      <c r="R68" s="755">
        <f t="shared" si="7"/>
        <v>1</v>
      </c>
      <c r="S68" s="756">
        <f t="shared" si="8"/>
        <v>0.71500000000000008</v>
      </c>
    </row>
    <row r="69" spans="2:19">
      <c r="B69" s="757">
        <f t="shared" si="9"/>
        <v>2051</v>
      </c>
      <c r="C69" s="758">
        <f t="shared" si="10"/>
        <v>0</v>
      </c>
      <c r="D69" s="759">
        <f t="shared" si="10"/>
        <v>0</v>
      </c>
      <c r="E69" s="759">
        <f t="shared" si="10"/>
        <v>1</v>
      </c>
      <c r="F69" s="759">
        <f t="shared" si="10"/>
        <v>0</v>
      </c>
      <c r="G69" s="759">
        <f t="shared" si="10"/>
        <v>0</v>
      </c>
      <c r="H69" s="760">
        <f t="shared" si="4"/>
        <v>1</v>
      </c>
      <c r="I69" s="758">
        <f t="shared" si="11"/>
        <v>0.2</v>
      </c>
      <c r="J69" s="759">
        <f t="shared" si="11"/>
        <v>0.3</v>
      </c>
      <c r="K69" s="759">
        <f t="shared" si="11"/>
        <v>0.25</v>
      </c>
      <c r="L69" s="759">
        <f t="shared" si="11"/>
        <v>0.05</v>
      </c>
      <c r="M69" s="759">
        <f t="shared" si="11"/>
        <v>0.2</v>
      </c>
      <c r="N69" s="760">
        <f t="shared" si="6"/>
        <v>1</v>
      </c>
      <c r="O69" s="761"/>
      <c r="R69" s="755">
        <f t="shared" si="7"/>
        <v>1</v>
      </c>
      <c r="S69" s="756">
        <f t="shared" si="8"/>
        <v>0.71500000000000008</v>
      </c>
    </row>
    <row r="70" spans="2:19">
      <c r="B70" s="757">
        <f t="shared" si="9"/>
        <v>2052</v>
      </c>
      <c r="C70" s="758">
        <f t="shared" si="10"/>
        <v>0</v>
      </c>
      <c r="D70" s="759">
        <f t="shared" si="10"/>
        <v>0</v>
      </c>
      <c r="E70" s="759">
        <f t="shared" si="10"/>
        <v>1</v>
      </c>
      <c r="F70" s="759">
        <f t="shared" si="10"/>
        <v>0</v>
      </c>
      <c r="G70" s="759">
        <f t="shared" si="10"/>
        <v>0</v>
      </c>
      <c r="H70" s="760">
        <f t="shared" si="4"/>
        <v>1</v>
      </c>
      <c r="I70" s="758">
        <f t="shared" si="11"/>
        <v>0.2</v>
      </c>
      <c r="J70" s="759">
        <f t="shared" si="11"/>
        <v>0.3</v>
      </c>
      <c r="K70" s="759">
        <f t="shared" si="11"/>
        <v>0.25</v>
      </c>
      <c r="L70" s="759">
        <f t="shared" si="11"/>
        <v>0.05</v>
      </c>
      <c r="M70" s="759">
        <f t="shared" si="11"/>
        <v>0.2</v>
      </c>
      <c r="N70" s="760">
        <f t="shared" si="6"/>
        <v>1</v>
      </c>
      <c r="O70" s="761"/>
      <c r="R70" s="755">
        <f t="shared" si="7"/>
        <v>1</v>
      </c>
      <c r="S70" s="756">
        <f t="shared" si="8"/>
        <v>0.71500000000000008</v>
      </c>
    </row>
    <row r="71" spans="2:19">
      <c r="B71" s="757">
        <f t="shared" si="9"/>
        <v>2053</v>
      </c>
      <c r="C71" s="758">
        <f t="shared" si="10"/>
        <v>0</v>
      </c>
      <c r="D71" s="759">
        <f t="shared" si="10"/>
        <v>0</v>
      </c>
      <c r="E71" s="759">
        <f t="shared" si="10"/>
        <v>1</v>
      </c>
      <c r="F71" s="759">
        <f t="shared" si="10"/>
        <v>0</v>
      </c>
      <c r="G71" s="759">
        <f t="shared" si="10"/>
        <v>0</v>
      </c>
      <c r="H71" s="760">
        <f t="shared" si="4"/>
        <v>1</v>
      </c>
      <c r="I71" s="758">
        <f t="shared" si="11"/>
        <v>0.2</v>
      </c>
      <c r="J71" s="759">
        <f t="shared" si="11"/>
        <v>0.3</v>
      </c>
      <c r="K71" s="759">
        <f t="shared" si="11"/>
        <v>0.25</v>
      </c>
      <c r="L71" s="759">
        <f t="shared" si="11"/>
        <v>0.05</v>
      </c>
      <c r="M71" s="759">
        <f t="shared" si="11"/>
        <v>0.2</v>
      </c>
      <c r="N71" s="760">
        <f t="shared" si="6"/>
        <v>1</v>
      </c>
      <c r="O71" s="761"/>
      <c r="R71" s="755">
        <f t="shared" si="7"/>
        <v>1</v>
      </c>
      <c r="S71" s="756">
        <f t="shared" si="8"/>
        <v>0.71500000000000008</v>
      </c>
    </row>
    <row r="72" spans="2:19">
      <c r="B72" s="757">
        <f t="shared" si="9"/>
        <v>2054</v>
      </c>
      <c r="C72" s="758">
        <f t="shared" si="10"/>
        <v>0</v>
      </c>
      <c r="D72" s="759">
        <f t="shared" si="10"/>
        <v>0</v>
      </c>
      <c r="E72" s="759">
        <f t="shared" si="10"/>
        <v>1</v>
      </c>
      <c r="F72" s="759">
        <f t="shared" si="10"/>
        <v>0</v>
      </c>
      <c r="G72" s="759">
        <f t="shared" si="10"/>
        <v>0</v>
      </c>
      <c r="H72" s="760">
        <f t="shared" si="4"/>
        <v>1</v>
      </c>
      <c r="I72" s="758">
        <f t="shared" si="11"/>
        <v>0.2</v>
      </c>
      <c r="J72" s="759">
        <f t="shared" si="11"/>
        <v>0.3</v>
      </c>
      <c r="K72" s="759">
        <f t="shared" si="11"/>
        <v>0.25</v>
      </c>
      <c r="L72" s="759">
        <f t="shared" si="11"/>
        <v>0.05</v>
      </c>
      <c r="M72" s="759">
        <f t="shared" si="11"/>
        <v>0.2</v>
      </c>
      <c r="N72" s="760">
        <f t="shared" si="6"/>
        <v>1</v>
      </c>
      <c r="O72" s="761"/>
      <c r="R72" s="755">
        <f t="shared" si="7"/>
        <v>1</v>
      </c>
      <c r="S72" s="756">
        <f t="shared" si="8"/>
        <v>0.71500000000000008</v>
      </c>
    </row>
    <row r="73" spans="2:19">
      <c r="B73" s="757">
        <f t="shared" si="9"/>
        <v>2055</v>
      </c>
      <c r="C73" s="758">
        <f t="shared" si="10"/>
        <v>0</v>
      </c>
      <c r="D73" s="759">
        <f t="shared" si="10"/>
        <v>0</v>
      </c>
      <c r="E73" s="759">
        <f t="shared" si="10"/>
        <v>1</v>
      </c>
      <c r="F73" s="759">
        <f t="shared" si="10"/>
        <v>0</v>
      </c>
      <c r="G73" s="759">
        <f t="shared" si="10"/>
        <v>0</v>
      </c>
      <c r="H73" s="760">
        <f t="shared" si="4"/>
        <v>1</v>
      </c>
      <c r="I73" s="758">
        <f t="shared" si="11"/>
        <v>0.2</v>
      </c>
      <c r="J73" s="759">
        <f t="shared" si="11"/>
        <v>0.3</v>
      </c>
      <c r="K73" s="759">
        <f t="shared" si="11"/>
        <v>0.25</v>
      </c>
      <c r="L73" s="759">
        <f t="shared" si="11"/>
        <v>0.05</v>
      </c>
      <c r="M73" s="759">
        <f t="shared" si="11"/>
        <v>0.2</v>
      </c>
      <c r="N73" s="760">
        <f t="shared" si="6"/>
        <v>1</v>
      </c>
      <c r="O73" s="761"/>
      <c r="R73" s="755">
        <f t="shared" si="7"/>
        <v>1</v>
      </c>
      <c r="S73" s="756">
        <f t="shared" si="8"/>
        <v>0.71500000000000008</v>
      </c>
    </row>
    <row r="74" spans="2:19">
      <c r="B74" s="757">
        <f t="shared" si="9"/>
        <v>2056</v>
      </c>
      <c r="C74" s="758">
        <f t="shared" si="10"/>
        <v>0</v>
      </c>
      <c r="D74" s="759">
        <f t="shared" si="10"/>
        <v>0</v>
      </c>
      <c r="E74" s="759">
        <f t="shared" si="10"/>
        <v>1</v>
      </c>
      <c r="F74" s="759">
        <f t="shared" si="10"/>
        <v>0</v>
      </c>
      <c r="G74" s="759">
        <f t="shared" si="10"/>
        <v>0</v>
      </c>
      <c r="H74" s="760">
        <f t="shared" si="4"/>
        <v>1</v>
      </c>
      <c r="I74" s="758">
        <f t="shared" si="11"/>
        <v>0.2</v>
      </c>
      <c r="J74" s="759">
        <f t="shared" si="11"/>
        <v>0.3</v>
      </c>
      <c r="K74" s="759">
        <f t="shared" si="11"/>
        <v>0.25</v>
      </c>
      <c r="L74" s="759">
        <f t="shared" si="11"/>
        <v>0.05</v>
      </c>
      <c r="M74" s="759">
        <f t="shared" si="11"/>
        <v>0.2</v>
      </c>
      <c r="N74" s="760">
        <f t="shared" si="6"/>
        <v>1</v>
      </c>
      <c r="O74" s="761"/>
      <c r="R74" s="755">
        <f t="shared" si="7"/>
        <v>1</v>
      </c>
      <c r="S74" s="756">
        <f t="shared" si="8"/>
        <v>0.71500000000000008</v>
      </c>
    </row>
    <row r="75" spans="2:19">
      <c r="B75" s="757">
        <f t="shared" si="9"/>
        <v>2057</v>
      </c>
      <c r="C75" s="758">
        <f t="shared" si="10"/>
        <v>0</v>
      </c>
      <c r="D75" s="759">
        <f t="shared" si="10"/>
        <v>0</v>
      </c>
      <c r="E75" s="759">
        <f t="shared" si="10"/>
        <v>1</v>
      </c>
      <c r="F75" s="759">
        <f t="shared" si="10"/>
        <v>0</v>
      </c>
      <c r="G75" s="759">
        <f t="shared" si="10"/>
        <v>0</v>
      </c>
      <c r="H75" s="760">
        <f t="shared" si="4"/>
        <v>1</v>
      </c>
      <c r="I75" s="758">
        <f t="shared" si="11"/>
        <v>0.2</v>
      </c>
      <c r="J75" s="759">
        <f t="shared" si="11"/>
        <v>0.3</v>
      </c>
      <c r="K75" s="759">
        <f t="shared" si="11"/>
        <v>0.25</v>
      </c>
      <c r="L75" s="759">
        <f t="shared" si="11"/>
        <v>0.05</v>
      </c>
      <c r="M75" s="759">
        <f t="shared" si="11"/>
        <v>0.2</v>
      </c>
      <c r="N75" s="760">
        <f t="shared" si="6"/>
        <v>1</v>
      </c>
      <c r="O75" s="761"/>
      <c r="R75" s="755">
        <f t="shared" si="7"/>
        <v>1</v>
      </c>
      <c r="S75" s="756">
        <f t="shared" si="8"/>
        <v>0.71500000000000008</v>
      </c>
    </row>
    <row r="76" spans="2:19">
      <c r="B76" s="757">
        <f t="shared" si="9"/>
        <v>2058</v>
      </c>
      <c r="C76" s="758">
        <f t="shared" si="10"/>
        <v>0</v>
      </c>
      <c r="D76" s="759">
        <f t="shared" si="10"/>
        <v>0</v>
      </c>
      <c r="E76" s="759">
        <f t="shared" si="10"/>
        <v>1</v>
      </c>
      <c r="F76" s="759">
        <f t="shared" si="10"/>
        <v>0</v>
      </c>
      <c r="G76" s="759">
        <f t="shared" si="10"/>
        <v>0</v>
      </c>
      <c r="H76" s="760">
        <f t="shared" si="4"/>
        <v>1</v>
      </c>
      <c r="I76" s="758">
        <f t="shared" si="11"/>
        <v>0.2</v>
      </c>
      <c r="J76" s="759">
        <f t="shared" si="11"/>
        <v>0.3</v>
      </c>
      <c r="K76" s="759">
        <f t="shared" si="11"/>
        <v>0.25</v>
      </c>
      <c r="L76" s="759">
        <f t="shared" si="11"/>
        <v>0.05</v>
      </c>
      <c r="M76" s="759">
        <f t="shared" si="11"/>
        <v>0.2</v>
      </c>
      <c r="N76" s="760">
        <f t="shared" si="6"/>
        <v>1</v>
      </c>
      <c r="O76" s="761"/>
      <c r="R76" s="755">
        <f t="shared" si="7"/>
        <v>1</v>
      </c>
      <c r="S76" s="756">
        <f t="shared" si="8"/>
        <v>0.71500000000000008</v>
      </c>
    </row>
    <row r="77" spans="2:19">
      <c r="B77" s="757">
        <f t="shared" si="9"/>
        <v>2059</v>
      </c>
      <c r="C77" s="758">
        <f t="shared" si="10"/>
        <v>0</v>
      </c>
      <c r="D77" s="759">
        <f t="shared" si="10"/>
        <v>0</v>
      </c>
      <c r="E77" s="759">
        <f t="shared" si="10"/>
        <v>1</v>
      </c>
      <c r="F77" s="759">
        <f t="shared" si="10"/>
        <v>0</v>
      </c>
      <c r="G77" s="759">
        <f t="shared" si="10"/>
        <v>0</v>
      </c>
      <c r="H77" s="760">
        <f t="shared" si="4"/>
        <v>1</v>
      </c>
      <c r="I77" s="758">
        <f t="shared" si="11"/>
        <v>0.2</v>
      </c>
      <c r="J77" s="759">
        <f t="shared" si="11"/>
        <v>0.3</v>
      </c>
      <c r="K77" s="759">
        <f t="shared" si="11"/>
        <v>0.25</v>
      </c>
      <c r="L77" s="759">
        <f t="shared" si="11"/>
        <v>0.05</v>
      </c>
      <c r="M77" s="759">
        <f t="shared" si="11"/>
        <v>0.2</v>
      </c>
      <c r="N77" s="760">
        <f t="shared" si="6"/>
        <v>1</v>
      </c>
      <c r="O77" s="761"/>
      <c r="R77" s="755">
        <f t="shared" si="7"/>
        <v>1</v>
      </c>
      <c r="S77" s="756">
        <f t="shared" si="8"/>
        <v>0.71500000000000008</v>
      </c>
    </row>
    <row r="78" spans="2:19">
      <c r="B78" s="757">
        <f t="shared" si="9"/>
        <v>2060</v>
      </c>
      <c r="C78" s="758">
        <f t="shared" si="10"/>
        <v>0</v>
      </c>
      <c r="D78" s="759">
        <f t="shared" si="10"/>
        <v>0</v>
      </c>
      <c r="E78" s="759">
        <f t="shared" si="10"/>
        <v>1</v>
      </c>
      <c r="F78" s="759">
        <f t="shared" si="10"/>
        <v>0</v>
      </c>
      <c r="G78" s="759">
        <f t="shared" si="10"/>
        <v>0</v>
      </c>
      <c r="H78" s="760">
        <f t="shared" si="4"/>
        <v>1</v>
      </c>
      <c r="I78" s="758">
        <f t="shared" si="11"/>
        <v>0.2</v>
      </c>
      <c r="J78" s="759">
        <f t="shared" si="11"/>
        <v>0.3</v>
      </c>
      <c r="K78" s="759">
        <f t="shared" si="11"/>
        <v>0.25</v>
      </c>
      <c r="L78" s="759">
        <f t="shared" si="11"/>
        <v>0.05</v>
      </c>
      <c r="M78" s="759">
        <f t="shared" si="11"/>
        <v>0.2</v>
      </c>
      <c r="N78" s="760">
        <f t="shared" si="6"/>
        <v>1</v>
      </c>
      <c r="O78" s="761"/>
      <c r="R78" s="755">
        <f t="shared" si="7"/>
        <v>1</v>
      </c>
      <c r="S78" s="756">
        <f t="shared" si="8"/>
        <v>0.71500000000000008</v>
      </c>
    </row>
    <row r="79" spans="2:19">
      <c r="B79" s="757">
        <f t="shared" si="9"/>
        <v>2061</v>
      </c>
      <c r="C79" s="758">
        <f t="shared" si="10"/>
        <v>0</v>
      </c>
      <c r="D79" s="759">
        <f t="shared" si="10"/>
        <v>0</v>
      </c>
      <c r="E79" s="759">
        <f t="shared" si="10"/>
        <v>1</v>
      </c>
      <c r="F79" s="759">
        <f t="shared" si="10"/>
        <v>0</v>
      </c>
      <c r="G79" s="759">
        <f t="shared" si="10"/>
        <v>0</v>
      </c>
      <c r="H79" s="760">
        <f t="shared" si="4"/>
        <v>1</v>
      </c>
      <c r="I79" s="758">
        <f t="shared" si="11"/>
        <v>0.2</v>
      </c>
      <c r="J79" s="759">
        <f t="shared" si="11"/>
        <v>0.3</v>
      </c>
      <c r="K79" s="759">
        <f t="shared" si="11"/>
        <v>0.25</v>
      </c>
      <c r="L79" s="759">
        <f t="shared" si="11"/>
        <v>0.05</v>
      </c>
      <c r="M79" s="759">
        <f t="shared" si="11"/>
        <v>0.2</v>
      </c>
      <c r="N79" s="760">
        <f t="shared" si="6"/>
        <v>1</v>
      </c>
      <c r="O79" s="761"/>
      <c r="R79" s="755">
        <f t="shared" si="7"/>
        <v>1</v>
      </c>
      <c r="S79" s="756">
        <f t="shared" si="8"/>
        <v>0.71500000000000008</v>
      </c>
    </row>
    <row r="80" spans="2:19">
      <c r="B80" s="757">
        <f t="shared" si="9"/>
        <v>2062</v>
      </c>
      <c r="C80" s="758">
        <f t="shared" si="10"/>
        <v>0</v>
      </c>
      <c r="D80" s="759">
        <f t="shared" si="10"/>
        <v>0</v>
      </c>
      <c r="E80" s="759">
        <f t="shared" si="10"/>
        <v>1</v>
      </c>
      <c r="F80" s="759">
        <f t="shared" si="10"/>
        <v>0</v>
      </c>
      <c r="G80" s="759">
        <f t="shared" si="10"/>
        <v>0</v>
      </c>
      <c r="H80" s="760">
        <f t="shared" si="4"/>
        <v>1</v>
      </c>
      <c r="I80" s="758">
        <f t="shared" si="11"/>
        <v>0.2</v>
      </c>
      <c r="J80" s="759">
        <f t="shared" si="11"/>
        <v>0.3</v>
      </c>
      <c r="K80" s="759">
        <f t="shared" si="11"/>
        <v>0.25</v>
      </c>
      <c r="L80" s="759">
        <f t="shared" si="11"/>
        <v>0.05</v>
      </c>
      <c r="M80" s="759">
        <f t="shared" si="11"/>
        <v>0.2</v>
      </c>
      <c r="N80" s="760">
        <f t="shared" si="6"/>
        <v>1</v>
      </c>
      <c r="O80" s="761"/>
      <c r="R80" s="755">
        <f t="shared" si="7"/>
        <v>1</v>
      </c>
      <c r="S80" s="756">
        <f t="shared" si="8"/>
        <v>0.71500000000000008</v>
      </c>
    </row>
    <row r="81" spans="2:19">
      <c r="B81" s="757">
        <f t="shared" si="9"/>
        <v>2063</v>
      </c>
      <c r="C81" s="758">
        <f t="shared" si="10"/>
        <v>0</v>
      </c>
      <c r="D81" s="759">
        <f t="shared" si="10"/>
        <v>0</v>
      </c>
      <c r="E81" s="759">
        <f t="shared" si="10"/>
        <v>1</v>
      </c>
      <c r="F81" s="759">
        <f t="shared" si="10"/>
        <v>0</v>
      </c>
      <c r="G81" s="759">
        <f t="shared" si="10"/>
        <v>0</v>
      </c>
      <c r="H81" s="760">
        <f t="shared" si="4"/>
        <v>1</v>
      </c>
      <c r="I81" s="758">
        <f t="shared" si="11"/>
        <v>0.2</v>
      </c>
      <c r="J81" s="759">
        <f t="shared" si="11"/>
        <v>0.3</v>
      </c>
      <c r="K81" s="759">
        <f t="shared" si="11"/>
        <v>0.25</v>
      </c>
      <c r="L81" s="759">
        <f t="shared" si="11"/>
        <v>0.05</v>
      </c>
      <c r="M81" s="759">
        <f t="shared" si="11"/>
        <v>0.2</v>
      </c>
      <c r="N81" s="760">
        <f t="shared" si="6"/>
        <v>1</v>
      </c>
      <c r="O81" s="761"/>
      <c r="R81" s="755">
        <f t="shared" si="7"/>
        <v>1</v>
      </c>
      <c r="S81" s="756">
        <f t="shared" si="8"/>
        <v>0.71500000000000008</v>
      </c>
    </row>
    <row r="82" spans="2:19">
      <c r="B82" s="757">
        <f t="shared" si="9"/>
        <v>2064</v>
      </c>
      <c r="C82" s="758">
        <f t="shared" si="10"/>
        <v>0</v>
      </c>
      <c r="D82" s="759">
        <f t="shared" si="10"/>
        <v>0</v>
      </c>
      <c r="E82" s="759">
        <f t="shared" si="10"/>
        <v>1</v>
      </c>
      <c r="F82" s="759">
        <f t="shared" si="10"/>
        <v>0</v>
      </c>
      <c r="G82" s="759">
        <f t="shared" si="10"/>
        <v>0</v>
      </c>
      <c r="H82" s="760">
        <f t="shared" si="4"/>
        <v>1</v>
      </c>
      <c r="I82" s="758">
        <f t="shared" si="11"/>
        <v>0.2</v>
      </c>
      <c r="J82" s="759">
        <f t="shared" si="11"/>
        <v>0.3</v>
      </c>
      <c r="K82" s="759">
        <f t="shared" si="11"/>
        <v>0.25</v>
      </c>
      <c r="L82" s="759">
        <f t="shared" si="11"/>
        <v>0.05</v>
      </c>
      <c r="M82" s="759">
        <f t="shared" si="11"/>
        <v>0.2</v>
      </c>
      <c r="N82" s="760">
        <f t="shared" si="6"/>
        <v>1</v>
      </c>
      <c r="O82" s="761"/>
      <c r="R82" s="755">
        <f t="shared" si="7"/>
        <v>1</v>
      </c>
      <c r="S82" s="756">
        <f t="shared" si="8"/>
        <v>0.71500000000000008</v>
      </c>
    </row>
    <row r="83" spans="2:19">
      <c r="B83" s="757">
        <f t="shared" ref="B83:B98" si="12">B82+1</f>
        <v>2065</v>
      </c>
      <c r="C83" s="758">
        <f t="shared" si="10"/>
        <v>0</v>
      </c>
      <c r="D83" s="759">
        <f t="shared" si="10"/>
        <v>0</v>
      </c>
      <c r="E83" s="759">
        <f t="shared" si="10"/>
        <v>1</v>
      </c>
      <c r="F83" s="759">
        <f t="shared" si="10"/>
        <v>0</v>
      </c>
      <c r="G83" s="759">
        <f t="shared" si="10"/>
        <v>0</v>
      </c>
      <c r="H83" s="760">
        <f t="shared" ref="H83:H98" si="13">SUM(C83:G83)</f>
        <v>1</v>
      </c>
      <c r="I83" s="758">
        <f t="shared" si="11"/>
        <v>0.2</v>
      </c>
      <c r="J83" s="759">
        <f t="shared" si="11"/>
        <v>0.3</v>
      </c>
      <c r="K83" s="759">
        <f t="shared" si="11"/>
        <v>0.25</v>
      </c>
      <c r="L83" s="759">
        <f t="shared" si="11"/>
        <v>0.05</v>
      </c>
      <c r="M83" s="759">
        <f t="shared" si="11"/>
        <v>0.2</v>
      </c>
      <c r="N83" s="760">
        <f t="shared" ref="N83:N98" si="14">SUM(I83:M83)</f>
        <v>1</v>
      </c>
      <c r="O83" s="761"/>
      <c r="R83" s="755">
        <f t="shared" ref="R83:R98" si="15">C83*C$13+D83*D$13+E83*E$13+F83*F$13+G83*G$13</f>
        <v>1</v>
      </c>
      <c r="S83" s="756">
        <f t="shared" ref="S83:S98" si="16">I83*I$13+J83*J$13+K83*K$13+L83*L$13+M83*M$13</f>
        <v>0.71500000000000008</v>
      </c>
    </row>
    <row r="84" spans="2:19">
      <c r="B84" s="757">
        <f t="shared" si="12"/>
        <v>2066</v>
      </c>
      <c r="C84" s="758">
        <f t="shared" si="10"/>
        <v>0</v>
      </c>
      <c r="D84" s="759">
        <f t="shared" si="10"/>
        <v>0</v>
      </c>
      <c r="E84" s="759">
        <f t="shared" si="10"/>
        <v>1</v>
      </c>
      <c r="F84" s="759">
        <f t="shared" si="10"/>
        <v>0</v>
      </c>
      <c r="G84" s="759">
        <f t="shared" si="10"/>
        <v>0</v>
      </c>
      <c r="H84" s="760">
        <f t="shared" si="13"/>
        <v>1</v>
      </c>
      <c r="I84" s="758">
        <f t="shared" si="11"/>
        <v>0.2</v>
      </c>
      <c r="J84" s="759">
        <f t="shared" si="11"/>
        <v>0.3</v>
      </c>
      <c r="K84" s="759">
        <f t="shared" si="11"/>
        <v>0.25</v>
      </c>
      <c r="L84" s="759">
        <f t="shared" si="11"/>
        <v>0.05</v>
      </c>
      <c r="M84" s="759">
        <f t="shared" si="11"/>
        <v>0.2</v>
      </c>
      <c r="N84" s="760">
        <f t="shared" si="14"/>
        <v>1</v>
      </c>
      <c r="O84" s="761"/>
      <c r="R84" s="755">
        <f t="shared" si="15"/>
        <v>1</v>
      </c>
      <c r="S84" s="756">
        <f t="shared" si="16"/>
        <v>0.71500000000000008</v>
      </c>
    </row>
    <row r="85" spans="2:19">
      <c r="B85" s="757">
        <f t="shared" si="12"/>
        <v>2067</v>
      </c>
      <c r="C85" s="758">
        <f t="shared" si="10"/>
        <v>0</v>
      </c>
      <c r="D85" s="759">
        <f t="shared" si="10"/>
        <v>0</v>
      </c>
      <c r="E85" s="759">
        <f t="shared" si="10"/>
        <v>1</v>
      </c>
      <c r="F85" s="759">
        <f t="shared" si="10"/>
        <v>0</v>
      </c>
      <c r="G85" s="759">
        <f t="shared" si="10"/>
        <v>0</v>
      </c>
      <c r="H85" s="760">
        <f t="shared" si="13"/>
        <v>1</v>
      </c>
      <c r="I85" s="758">
        <f t="shared" si="11"/>
        <v>0.2</v>
      </c>
      <c r="J85" s="759">
        <f t="shared" si="11"/>
        <v>0.3</v>
      </c>
      <c r="K85" s="759">
        <f t="shared" si="11"/>
        <v>0.25</v>
      </c>
      <c r="L85" s="759">
        <f t="shared" si="11"/>
        <v>0.05</v>
      </c>
      <c r="M85" s="759">
        <f t="shared" si="11"/>
        <v>0.2</v>
      </c>
      <c r="N85" s="760">
        <f t="shared" si="14"/>
        <v>1</v>
      </c>
      <c r="O85" s="761"/>
      <c r="R85" s="755">
        <f t="shared" si="15"/>
        <v>1</v>
      </c>
      <c r="S85" s="756">
        <f t="shared" si="16"/>
        <v>0.71500000000000008</v>
      </c>
    </row>
    <row r="86" spans="2:19">
      <c r="B86" s="757">
        <f t="shared" si="12"/>
        <v>2068</v>
      </c>
      <c r="C86" s="758">
        <f t="shared" si="10"/>
        <v>0</v>
      </c>
      <c r="D86" s="759">
        <f t="shared" si="10"/>
        <v>0</v>
      </c>
      <c r="E86" s="759">
        <f t="shared" si="10"/>
        <v>1</v>
      </c>
      <c r="F86" s="759">
        <f t="shared" si="10"/>
        <v>0</v>
      </c>
      <c r="G86" s="759">
        <f t="shared" si="10"/>
        <v>0</v>
      </c>
      <c r="H86" s="760">
        <f t="shared" si="13"/>
        <v>1</v>
      </c>
      <c r="I86" s="758">
        <f t="shared" si="11"/>
        <v>0.2</v>
      </c>
      <c r="J86" s="759">
        <f t="shared" si="11"/>
        <v>0.3</v>
      </c>
      <c r="K86" s="759">
        <f t="shared" si="11"/>
        <v>0.25</v>
      </c>
      <c r="L86" s="759">
        <f t="shared" si="11"/>
        <v>0.05</v>
      </c>
      <c r="M86" s="759">
        <f t="shared" si="11"/>
        <v>0.2</v>
      </c>
      <c r="N86" s="760">
        <f t="shared" si="14"/>
        <v>1</v>
      </c>
      <c r="O86" s="761"/>
      <c r="R86" s="755">
        <f t="shared" si="15"/>
        <v>1</v>
      </c>
      <c r="S86" s="756">
        <f t="shared" si="16"/>
        <v>0.71500000000000008</v>
      </c>
    </row>
    <row r="87" spans="2:19">
      <c r="B87" s="757">
        <f t="shared" si="12"/>
        <v>2069</v>
      </c>
      <c r="C87" s="758">
        <f t="shared" si="10"/>
        <v>0</v>
      </c>
      <c r="D87" s="759">
        <f t="shared" si="10"/>
        <v>0</v>
      </c>
      <c r="E87" s="759">
        <f t="shared" si="10"/>
        <v>1</v>
      </c>
      <c r="F87" s="759">
        <f t="shared" si="10"/>
        <v>0</v>
      </c>
      <c r="G87" s="759">
        <f t="shared" si="10"/>
        <v>0</v>
      </c>
      <c r="H87" s="760">
        <f t="shared" si="13"/>
        <v>1</v>
      </c>
      <c r="I87" s="758">
        <f t="shared" si="11"/>
        <v>0.2</v>
      </c>
      <c r="J87" s="759">
        <f t="shared" si="11"/>
        <v>0.3</v>
      </c>
      <c r="K87" s="759">
        <f t="shared" si="11"/>
        <v>0.25</v>
      </c>
      <c r="L87" s="759">
        <f t="shared" si="11"/>
        <v>0.05</v>
      </c>
      <c r="M87" s="759">
        <f t="shared" si="11"/>
        <v>0.2</v>
      </c>
      <c r="N87" s="760">
        <f t="shared" si="14"/>
        <v>1</v>
      </c>
      <c r="O87" s="761"/>
      <c r="R87" s="755">
        <f t="shared" si="15"/>
        <v>1</v>
      </c>
      <c r="S87" s="756">
        <f t="shared" si="16"/>
        <v>0.71500000000000008</v>
      </c>
    </row>
    <row r="88" spans="2:19">
      <c r="B88" s="757">
        <f t="shared" si="12"/>
        <v>2070</v>
      </c>
      <c r="C88" s="758">
        <f t="shared" si="10"/>
        <v>0</v>
      </c>
      <c r="D88" s="759">
        <f t="shared" si="10"/>
        <v>0</v>
      </c>
      <c r="E88" s="759">
        <f t="shared" si="10"/>
        <v>1</v>
      </c>
      <c r="F88" s="759">
        <f t="shared" si="10"/>
        <v>0</v>
      </c>
      <c r="G88" s="759">
        <f t="shared" si="10"/>
        <v>0</v>
      </c>
      <c r="H88" s="760">
        <f t="shared" si="13"/>
        <v>1</v>
      </c>
      <c r="I88" s="758">
        <f t="shared" si="11"/>
        <v>0.2</v>
      </c>
      <c r="J88" s="759">
        <f t="shared" si="11"/>
        <v>0.3</v>
      </c>
      <c r="K88" s="759">
        <f t="shared" si="11"/>
        <v>0.25</v>
      </c>
      <c r="L88" s="759">
        <f t="shared" si="11"/>
        <v>0.05</v>
      </c>
      <c r="M88" s="759">
        <f t="shared" si="11"/>
        <v>0.2</v>
      </c>
      <c r="N88" s="760">
        <f t="shared" si="14"/>
        <v>1</v>
      </c>
      <c r="O88" s="761"/>
      <c r="R88" s="755">
        <f t="shared" si="15"/>
        <v>1</v>
      </c>
      <c r="S88" s="756">
        <f t="shared" si="16"/>
        <v>0.71500000000000008</v>
      </c>
    </row>
    <row r="89" spans="2:19">
      <c r="B89" s="757">
        <f t="shared" si="12"/>
        <v>2071</v>
      </c>
      <c r="C89" s="758">
        <f t="shared" si="10"/>
        <v>0</v>
      </c>
      <c r="D89" s="759">
        <f t="shared" si="10"/>
        <v>0</v>
      </c>
      <c r="E89" s="759">
        <f t="shared" si="10"/>
        <v>1</v>
      </c>
      <c r="F89" s="759">
        <f t="shared" si="10"/>
        <v>0</v>
      </c>
      <c r="G89" s="759">
        <f t="shared" si="10"/>
        <v>0</v>
      </c>
      <c r="H89" s="760">
        <f t="shared" si="13"/>
        <v>1</v>
      </c>
      <c r="I89" s="758">
        <f t="shared" si="11"/>
        <v>0.2</v>
      </c>
      <c r="J89" s="759">
        <f t="shared" si="11"/>
        <v>0.3</v>
      </c>
      <c r="K89" s="759">
        <f t="shared" si="11"/>
        <v>0.25</v>
      </c>
      <c r="L89" s="759">
        <f t="shared" si="11"/>
        <v>0.05</v>
      </c>
      <c r="M89" s="759">
        <f t="shared" si="11"/>
        <v>0.2</v>
      </c>
      <c r="N89" s="760">
        <f t="shared" si="14"/>
        <v>1</v>
      </c>
      <c r="O89" s="761"/>
      <c r="R89" s="755">
        <f t="shared" si="15"/>
        <v>1</v>
      </c>
      <c r="S89" s="756">
        <f t="shared" si="16"/>
        <v>0.71500000000000008</v>
      </c>
    </row>
    <row r="90" spans="2:19">
      <c r="B90" s="757">
        <f t="shared" si="12"/>
        <v>2072</v>
      </c>
      <c r="C90" s="758">
        <f t="shared" si="10"/>
        <v>0</v>
      </c>
      <c r="D90" s="759">
        <f t="shared" si="10"/>
        <v>0</v>
      </c>
      <c r="E90" s="759">
        <f t="shared" si="10"/>
        <v>1</v>
      </c>
      <c r="F90" s="759">
        <f t="shared" si="10"/>
        <v>0</v>
      </c>
      <c r="G90" s="759">
        <f t="shared" si="10"/>
        <v>0</v>
      </c>
      <c r="H90" s="760">
        <f t="shared" si="13"/>
        <v>1</v>
      </c>
      <c r="I90" s="758">
        <f t="shared" si="11"/>
        <v>0.2</v>
      </c>
      <c r="J90" s="759">
        <f t="shared" si="11"/>
        <v>0.3</v>
      </c>
      <c r="K90" s="759">
        <f t="shared" si="11"/>
        <v>0.25</v>
      </c>
      <c r="L90" s="759">
        <f t="shared" si="11"/>
        <v>0.05</v>
      </c>
      <c r="M90" s="759">
        <f t="shared" si="11"/>
        <v>0.2</v>
      </c>
      <c r="N90" s="760">
        <f t="shared" si="14"/>
        <v>1</v>
      </c>
      <c r="O90" s="761"/>
      <c r="R90" s="755">
        <f t="shared" si="15"/>
        <v>1</v>
      </c>
      <c r="S90" s="756">
        <f t="shared" si="16"/>
        <v>0.71500000000000008</v>
      </c>
    </row>
    <row r="91" spans="2:19">
      <c r="B91" s="757">
        <f t="shared" si="12"/>
        <v>2073</v>
      </c>
      <c r="C91" s="758">
        <f t="shared" si="10"/>
        <v>0</v>
      </c>
      <c r="D91" s="759">
        <f t="shared" si="10"/>
        <v>0</v>
      </c>
      <c r="E91" s="759">
        <f t="shared" si="10"/>
        <v>1</v>
      </c>
      <c r="F91" s="759">
        <f t="shared" si="10"/>
        <v>0</v>
      </c>
      <c r="G91" s="759">
        <f t="shared" si="10"/>
        <v>0</v>
      </c>
      <c r="H91" s="760">
        <f t="shared" si="13"/>
        <v>1</v>
      </c>
      <c r="I91" s="758">
        <f t="shared" si="11"/>
        <v>0.2</v>
      </c>
      <c r="J91" s="759">
        <f t="shared" si="11"/>
        <v>0.3</v>
      </c>
      <c r="K91" s="759">
        <f t="shared" si="11"/>
        <v>0.25</v>
      </c>
      <c r="L91" s="759">
        <f t="shared" si="11"/>
        <v>0.05</v>
      </c>
      <c r="M91" s="759">
        <f t="shared" si="11"/>
        <v>0.2</v>
      </c>
      <c r="N91" s="760">
        <f t="shared" si="14"/>
        <v>1</v>
      </c>
      <c r="O91" s="761"/>
      <c r="R91" s="755">
        <f t="shared" si="15"/>
        <v>1</v>
      </c>
      <c r="S91" s="756">
        <f t="shared" si="16"/>
        <v>0.71500000000000008</v>
      </c>
    </row>
    <row r="92" spans="2:19">
      <c r="B92" s="757">
        <f t="shared" si="12"/>
        <v>2074</v>
      </c>
      <c r="C92" s="758">
        <f t="shared" si="10"/>
        <v>0</v>
      </c>
      <c r="D92" s="759">
        <f t="shared" si="10"/>
        <v>0</v>
      </c>
      <c r="E92" s="759">
        <f t="shared" si="10"/>
        <v>1</v>
      </c>
      <c r="F92" s="759">
        <f t="shared" si="10"/>
        <v>0</v>
      </c>
      <c r="G92" s="759">
        <f t="shared" si="10"/>
        <v>0</v>
      </c>
      <c r="H92" s="760">
        <f t="shared" si="13"/>
        <v>1</v>
      </c>
      <c r="I92" s="758">
        <f t="shared" si="11"/>
        <v>0.2</v>
      </c>
      <c r="J92" s="759">
        <f t="shared" si="11"/>
        <v>0.3</v>
      </c>
      <c r="K92" s="759">
        <f t="shared" si="11"/>
        <v>0.25</v>
      </c>
      <c r="L92" s="759">
        <f t="shared" si="11"/>
        <v>0.05</v>
      </c>
      <c r="M92" s="759">
        <f t="shared" si="11"/>
        <v>0.2</v>
      </c>
      <c r="N92" s="760">
        <f t="shared" si="14"/>
        <v>1</v>
      </c>
      <c r="O92" s="761"/>
      <c r="R92" s="755">
        <f t="shared" si="15"/>
        <v>1</v>
      </c>
      <c r="S92" s="756">
        <f t="shared" si="16"/>
        <v>0.71500000000000008</v>
      </c>
    </row>
    <row r="93" spans="2:19">
      <c r="B93" s="757">
        <f t="shared" si="12"/>
        <v>2075</v>
      </c>
      <c r="C93" s="758">
        <f t="shared" si="10"/>
        <v>0</v>
      </c>
      <c r="D93" s="759">
        <f t="shared" si="10"/>
        <v>0</v>
      </c>
      <c r="E93" s="759">
        <f t="shared" si="10"/>
        <v>1</v>
      </c>
      <c r="F93" s="759">
        <f t="shared" si="10"/>
        <v>0</v>
      </c>
      <c r="G93" s="759">
        <f t="shared" si="10"/>
        <v>0</v>
      </c>
      <c r="H93" s="760">
        <f t="shared" si="13"/>
        <v>1</v>
      </c>
      <c r="I93" s="758">
        <f t="shared" si="11"/>
        <v>0.2</v>
      </c>
      <c r="J93" s="759">
        <f t="shared" si="11"/>
        <v>0.3</v>
      </c>
      <c r="K93" s="759">
        <f t="shared" si="11"/>
        <v>0.25</v>
      </c>
      <c r="L93" s="759">
        <f t="shared" si="11"/>
        <v>0.05</v>
      </c>
      <c r="M93" s="759">
        <f t="shared" si="11"/>
        <v>0.2</v>
      </c>
      <c r="N93" s="760">
        <f t="shared" si="14"/>
        <v>1</v>
      </c>
      <c r="O93" s="761"/>
      <c r="R93" s="755">
        <f t="shared" si="15"/>
        <v>1</v>
      </c>
      <c r="S93" s="756">
        <f t="shared" si="16"/>
        <v>0.71500000000000008</v>
      </c>
    </row>
    <row r="94" spans="2:19">
      <c r="B94" s="757">
        <f t="shared" si="12"/>
        <v>2076</v>
      </c>
      <c r="C94" s="758">
        <f t="shared" si="10"/>
        <v>0</v>
      </c>
      <c r="D94" s="759">
        <f t="shared" si="10"/>
        <v>0</v>
      </c>
      <c r="E94" s="759">
        <f t="shared" si="10"/>
        <v>1</v>
      </c>
      <c r="F94" s="759">
        <f t="shared" si="10"/>
        <v>0</v>
      </c>
      <c r="G94" s="759">
        <f t="shared" si="10"/>
        <v>0</v>
      </c>
      <c r="H94" s="760">
        <f t="shared" si="13"/>
        <v>1</v>
      </c>
      <c r="I94" s="758">
        <f t="shared" si="11"/>
        <v>0.2</v>
      </c>
      <c r="J94" s="759">
        <f t="shared" si="11"/>
        <v>0.3</v>
      </c>
      <c r="K94" s="759">
        <f t="shared" si="11"/>
        <v>0.25</v>
      </c>
      <c r="L94" s="759">
        <f t="shared" si="11"/>
        <v>0.05</v>
      </c>
      <c r="M94" s="759">
        <f t="shared" si="11"/>
        <v>0.2</v>
      </c>
      <c r="N94" s="760">
        <f t="shared" si="14"/>
        <v>1</v>
      </c>
      <c r="O94" s="761"/>
      <c r="R94" s="755">
        <f t="shared" si="15"/>
        <v>1</v>
      </c>
      <c r="S94" s="756">
        <f t="shared" si="16"/>
        <v>0.71500000000000008</v>
      </c>
    </row>
    <row r="95" spans="2:19">
      <c r="B95" s="757">
        <f t="shared" si="12"/>
        <v>2077</v>
      </c>
      <c r="C95" s="758">
        <f t="shared" si="10"/>
        <v>0</v>
      </c>
      <c r="D95" s="759">
        <f t="shared" si="10"/>
        <v>0</v>
      </c>
      <c r="E95" s="759">
        <f t="shared" si="10"/>
        <v>1</v>
      </c>
      <c r="F95" s="759">
        <f t="shared" si="10"/>
        <v>0</v>
      </c>
      <c r="G95" s="759">
        <f t="shared" si="10"/>
        <v>0</v>
      </c>
      <c r="H95" s="760">
        <f t="shared" si="13"/>
        <v>1</v>
      </c>
      <c r="I95" s="758">
        <f t="shared" si="11"/>
        <v>0.2</v>
      </c>
      <c r="J95" s="759">
        <f t="shared" si="11"/>
        <v>0.3</v>
      </c>
      <c r="K95" s="759">
        <f t="shared" si="11"/>
        <v>0.25</v>
      </c>
      <c r="L95" s="759">
        <f t="shared" si="11"/>
        <v>0.05</v>
      </c>
      <c r="M95" s="759">
        <f t="shared" si="11"/>
        <v>0.2</v>
      </c>
      <c r="N95" s="760">
        <f t="shared" si="14"/>
        <v>1</v>
      </c>
      <c r="O95" s="761"/>
      <c r="R95" s="755">
        <f t="shared" si="15"/>
        <v>1</v>
      </c>
      <c r="S95" s="756">
        <f t="shared" si="16"/>
        <v>0.71500000000000008</v>
      </c>
    </row>
    <row r="96" spans="2:19">
      <c r="B96" s="757">
        <f t="shared" si="12"/>
        <v>2078</v>
      </c>
      <c r="C96" s="758">
        <f t="shared" si="10"/>
        <v>0</v>
      </c>
      <c r="D96" s="759">
        <f t="shared" si="10"/>
        <v>0</v>
      </c>
      <c r="E96" s="759">
        <f t="shared" si="10"/>
        <v>1</v>
      </c>
      <c r="F96" s="759">
        <f t="shared" si="10"/>
        <v>0</v>
      </c>
      <c r="G96" s="759">
        <f t="shared" si="10"/>
        <v>0</v>
      </c>
      <c r="H96" s="760">
        <f t="shared" si="13"/>
        <v>1</v>
      </c>
      <c r="I96" s="758">
        <f t="shared" si="11"/>
        <v>0.2</v>
      </c>
      <c r="J96" s="759">
        <f t="shared" si="11"/>
        <v>0.3</v>
      </c>
      <c r="K96" s="759">
        <f t="shared" si="11"/>
        <v>0.25</v>
      </c>
      <c r="L96" s="759">
        <f t="shared" si="11"/>
        <v>0.05</v>
      </c>
      <c r="M96" s="759">
        <f t="shared" si="11"/>
        <v>0.2</v>
      </c>
      <c r="N96" s="760">
        <f t="shared" si="14"/>
        <v>1</v>
      </c>
      <c r="O96" s="761"/>
      <c r="R96" s="755">
        <f t="shared" si="15"/>
        <v>1</v>
      </c>
      <c r="S96" s="756">
        <f t="shared" si="16"/>
        <v>0.71500000000000008</v>
      </c>
    </row>
    <row r="97" spans="2:19">
      <c r="B97" s="757">
        <f t="shared" si="12"/>
        <v>2079</v>
      </c>
      <c r="C97" s="758">
        <f t="shared" si="10"/>
        <v>0</v>
      </c>
      <c r="D97" s="759">
        <f t="shared" si="10"/>
        <v>0</v>
      </c>
      <c r="E97" s="759">
        <f t="shared" si="10"/>
        <v>1</v>
      </c>
      <c r="F97" s="759">
        <f t="shared" si="10"/>
        <v>0</v>
      </c>
      <c r="G97" s="759">
        <f t="shared" si="10"/>
        <v>0</v>
      </c>
      <c r="H97" s="760">
        <f t="shared" si="13"/>
        <v>1</v>
      </c>
      <c r="I97" s="758">
        <f t="shared" si="11"/>
        <v>0.2</v>
      </c>
      <c r="J97" s="759">
        <f t="shared" si="11"/>
        <v>0.3</v>
      </c>
      <c r="K97" s="759">
        <f t="shared" si="11"/>
        <v>0.25</v>
      </c>
      <c r="L97" s="759">
        <f t="shared" si="11"/>
        <v>0.05</v>
      </c>
      <c r="M97" s="759">
        <f t="shared" si="11"/>
        <v>0.2</v>
      </c>
      <c r="N97" s="760">
        <f t="shared" si="14"/>
        <v>1</v>
      </c>
      <c r="O97" s="761"/>
      <c r="R97" s="755">
        <f t="shared" si="15"/>
        <v>1</v>
      </c>
      <c r="S97" s="756">
        <f t="shared" si="16"/>
        <v>0.71500000000000008</v>
      </c>
    </row>
    <row r="98" spans="2:19" ht="13.5" thickBot="1">
      <c r="B98" s="762">
        <f t="shared" si="12"/>
        <v>2080</v>
      </c>
      <c r="C98" s="763">
        <f t="shared" si="10"/>
        <v>0</v>
      </c>
      <c r="D98" s="764">
        <f t="shared" si="10"/>
        <v>0</v>
      </c>
      <c r="E98" s="764">
        <f t="shared" si="10"/>
        <v>1</v>
      </c>
      <c r="F98" s="764">
        <f t="shared" si="10"/>
        <v>0</v>
      </c>
      <c r="G98" s="764">
        <f t="shared" si="10"/>
        <v>0</v>
      </c>
      <c r="H98" s="765">
        <f t="shared" si="13"/>
        <v>1</v>
      </c>
      <c r="I98" s="763">
        <f t="shared" si="11"/>
        <v>0.2</v>
      </c>
      <c r="J98" s="764">
        <f t="shared" si="11"/>
        <v>0.3</v>
      </c>
      <c r="K98" s="764">
        <f t="shared" si="11"/>
        <v>0.25</v>
      </c>
      <c r="L98" s="764">
        <f t="shared" si="11"/>
        <v>0.05</v>
      </c>
      <c r="M98" s="764">
        <f t="shared" si="11"/>
        <v>0.2</v>
      </c>
      <c r="N98" s="765">
        <f t="shared" si="14"/>
        <v>1</v>
      </c>
      <c r="O98" s="766"/>
      <c r="R98" s="767">
        <f t="shared" si="15"/>
        <v>1</v>
      </c>
      <c r="S98" s="767">
        <f t="shared" si="16"/>
        <v>0.71500000000000008</v>
      </c>
    </row>
    <row r="99" spans="2:19">
      <c r="H99" s="768"/>
    </row>
    <row r="100" spans="2:19">
      <c r="H100" s="768"/>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zoomScaleNormal="100" workbookViewId="0">
      <pane xSplit="1" ySplit="12" topLeftCell="B19" activePane="bottomRight" state="frozen"/>
      <selection activeCell="E19" sqref="E19"/>
      <selection pane="topRight" activeCell="E19" sqref="E19"/>
      <selection pane="bottomLeft" activeCell="E19" sqref="E19"/>
      <selection pane="bottomRight" activeCell="C23" sqref="C23"/>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774">
        <v>6.2100000000000002E-2</v>
      </c>
      <c r="E8" s="590">
        <f>AD2</f>
        <v>0.435</v>
      </c>
      <c r="F8" s="591">
        <f>AD3</f>
        <v>0.129</v>
      </c>
      <c r="G8" s="591">
        <v>0</v>
      </c>
      <c r="H8" s="591">
        <v>0</v>
      </c>
      <c r="I8" s="591">
        <f>AD4</f>
        <v>9.9000000000000005E-2</v>
      </c>
      <c r="J8" s="591">
        <f>AD5</f>
        <v>2.7E-2</v>
      </c>
      <c r="K8" s="591">
        <f>AD6</f>
        <v>8.9999999999999993E-3</v>
      </c>
      <c r="L8" s="591">
        <f>AD7</f>
        <v>7.1999999999999995E-2</v>
      </c>
      <c r="M8" s="591">
        <f>AD8</f>
        <v>3.3000000000000002E-2</v>
      </c>
      <c r="N8" s="591">
        <f>AD9</f>
        <v>0.04</v>
      </c>
      <c r="O8" s="591">
        <f>AD10</f>
        <v>0.156</v>
      </c>
      <c r="P8" s="592">
        <f>SUM(E8:O8)</f>
        <v>1</v>
      </c>
      <c r="S8" s="588"/>
      <c r="T8" s="588"/>
      <c r="AC8" s="586" t="s">
        <v>231</v>
      </c>
      <c r="AD8" s="775">
        <v>3.3000000000000002E-2</v>
      </c>
    </row>
    <row r="9" spans="2:30" ht="13.5" thickBot="1">
      <c r="B9" s="593"/>
      <c r="C9" s="594"/>
      <c r="D9" s="595"/>
      <c r="E9" s="819" t="s">
        <v>41</v>
      </c>
      <c r="F9" s="820"/>
      <c r="G9" s="820"/>
      <c r="H9" s="820"/>
      <c r="I9" s="820"/>
      <c r="J9" s="820"/>
      <c r="K9" s="820"/>
      <c r="L9" s="820"/>
      <c r="M9" s="820"/>
      <c r="N9" s="820"/>
      <c r="O9" s="820"/>
      <c r="P9" s="596"/>
      <c r="AC9" s="586" t="s">
        <v>232</v>
      </c>
      <c r="AD9" s="775">
        <v>0.04</v>
      </c>
    </row>
    <row r="10" spans="2:30" ht="21.75" customHeight="1" thickBot="1">
      <c r="B10" s="817" t="s">
        <v>1</v>
      </c>
      <c r="C10" s="817" t="s">
        <v>33</v>
      </c>
      <c r="D10" s="817" t="s">
        <v>40</v>
      </c>
      <c r="E10" s="817" t="s">
        <v>228</v>
      </c>
      <c r="F10" s="817" t="s">
        <v>271</v>
      </c>
      <c r="G10" s="809" t="s">
        <v>267</v>
      </c>
      <c r="H10" s="817" t="s">
        <v>270</v>
      </c>
      <c r="I10" s="809" t="s">
        <v>2</v>
      </c>
      <c r="J10" s="817" t="s">
        <v>16</v>
      </c>
      <c r="K10" s="809" t="s">
        <v>229</v>
      </c>
      <c r="L10" s="806" t="s">
        <v>273</v>
      </c>
      <c r="M10" s="807"/>
      <c r="N10" s="807"/>
      <c r="O10" s="808"/>
      <c r="P10" s="817" t="s">
        <v>27</v>
      </c>
      <c r="AC10" s="586" t="s">
        <v>233</v>
      </c>
      <c r="AD10" s="775">
        <v>0.156</v>
      </c>
    </row>
    <row r="11" spans="2:30" s="598" customFormat="1" ht="42" customHeight="1" thickBot="1">
      <c r="B11" s="818"/>
      <c r="C11" s="818"/>
      <c r="D11" s="818"/>
      <c r="E11" s="818"/>
      <c r="F11" s="818"/>
      <c r="G11" s="811"/>
      <c r="H11" s="818"/>
      <c r="I11" s="811"/>
      <c r="J11" s="818"/>
      <c r="K11" s="811"/>
      <c r="L11" s="597" t="s">
        <v>230</v>
      </c>
      <c r="M11" s="597" t="s">
        <v>231</v>
      </c>
      <c r="N11" s="597" t="s">
        <v>232</v>
      </c>
      <c r="O11" s="597" t="s">
        <v>233</v>
      </c>
      <c r="P11" s="818"/>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BaU'!B30</f>
        <v>0</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BaU'!B31</f>
        <v>0</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BaU'!B32</f>
        <v>0</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BaU'!B33</f>
        <v>0</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BaU'!B34</f>
        <v>0</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BaU'!B35</f>
        <v>0</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BaU'!B36</f>
        <v>0</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BaU'!B37</f>
        <v>0</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BaU'!B38</f>
        <v>0</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BaU'!B39</f>
        <v>0</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BaU'!B40</f>
        <v>0</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BaU'!B29</f>
        <v>1.5206338209999999</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BaU'!B30</f>
        <v>1.5328257980000002</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BaU'!B31</f>
        <v>1.5421950019999997</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BaU'!B32</f>
        <v>1.555167746</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BaU'!B33</f>
        <v>1.5597322300000001</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BaU'!B34</f>
        <v>1.5668792509999998</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BaU'!B35</f>
        <v>1.57871027341</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BaU'!B36</f>
        <v>1.58799359304</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BaU'!B37</f>
        <v>1.5972769126699999</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BaU'!B38</f>
        <v>1.6065602323000001</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BaU'!B39</f>
        <v>1.6158435519300001</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BaU'!B40</f>
        <v>1.62512687156</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BaU'!B41</f>
        <v>1.6344101911900002</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BaU'!B42</f>
        <v>1.6436935108199999</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BaU'!B43</f>
        <v>1.6529768304499999</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BaU'!B44</f>
        <v>1.6622601500800001</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BaU'!B45</f>
        <v>1.67154346971</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BaU'!B46</f>
        <v>1.68082678934</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BaU'!B47</f>
        <v>1.6901101089700001</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BaU'!B48</f>
        <v>1.6993934286000001</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pageSetup paperSize="9" orientation="portrait" r:id="rId1"/>
  <headerFooter alignWithMargins="0"/>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Mahakam Hulu</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9">
        <f>Activity!$C13*Activity!$D13*Activity!E13</f>
        <v>0</v>
      </c>
      <c r="D14" s="548">
        <f>Activity!$C13*Activity!$D13*Activity!F13</f>
        <v>0</v>
      </c>
      <c r="E14" s="548">
        <f>Activity!$C13*Activity!$D13*Activity!G13</f>
        <v>0</v>
      </c>
      <c r="F14" s="548">
        <f>Activity!$C13*Activity!$D13*Activity!H13</f>
        <v>0</v>
      </c>
      <c r="G14" s="548">
        <f>Activity!$C13*Activity!$D13*Activity!I13</f>
        <v>0</v>
      </c>
      <c r="H14" s="548">
        <f>Activity!$C13*Activity!$D13*Activity!J13</f>
        <v>0</v>
      </c>
      <c r="I14" s="548">
        <f>Activity!$C13*Activity!$D13*Activity!K13</f>
        <v>0</v>
      </c>
      <c r="J14" s="548">
        <f>Activity!$C13*Activity!$D13*Activity!L13</f>
        <v>0</v>
      </c>
      <c r="K14" s="549">
        <f>Activity!$C13*Activity!$D13*Activity!M13</f>
        <v>0</v>
      </c>
      <c r="L14" s="549">
        <f>Activity!$C13*Activity!$D13*Activity!N13</f>
        <v>0</v>
      </c>
      <c r="M14" s="548">
        <f>Activity!$C13*Activity!$D13*Activity!O13</f>
        <v>0</v>
      </c>
      <c r="N14" s="412">
        <v>0</v>
      </c>
      <c r="O14" s="556">
        <f>Activity!C13*Activity!D13</f>
        <v>0</v>
      </c>
      <c r="P14" s="557">
        <f>Activity!X13</f>
        <v>0</v>
      </c>
    </row>
    <row r="15" spans="2:16">
      <c r="B15" s="34">
        <f>B14+1</f>
        <v>2001</v>
      </c>
      <c r="C15" s="770">
        <f>Activity!$C14*Activity!$D14*Activity!E14</f>
        <v>0</v>
      </c>
      <c r="D15" s="551">
        <f>Activity!$C14*Activity!$D14*Activity!F14</f>
        <v>0</v>
      </c>
      <c r="E15" s="549">
        <f>Activity!$C14*Activity!$D14*Activity!G14</f>
        <v>0</v>
      </c>
      <c r="F15" s="551">
        <f>Activity!$C14*Activity!$D14*Activity!H14</f>
        <v>0</v>
      </c>
      <c r="G15" s="551">
        <f>Activity!$C14*Activity!$D14*Activity!I14</f>
        <v>0</v>
      </c>
      <c r="H15" s="551">
        <f>Activity!$C14*Activity!$D14*Activity!J14</f>
        <v>0</v>
      </c>
      <c r="I15" s="551">
        <f>Activity!$C14*Activity!$D14*Activity!K14</f>
        <v>0</v>
      </c>
      <c r="J15" s="552">
        <f>Activity!$C14*Activity!$D14*Activity!L14</f>
        <v>0</v>
      </c>
      <c r="K15" s="551">
        <f>Activity!$C14*Activity!$D14*Activity!M14</f>
        <v>0</v>
      </c>
      <c r="L15" s="551">
        <f>Activity!$C14*Activity!$D14*Activity!N14</f>
        <v>0</v>
      </c>
      <c r="M15" s="549">
        <f>Activity!$C14*Activity!$D14*Activity!O14</f>
        <v>0</v>
      </c>
      <c r="N15" s="413">
        <v>0</v>
      </c>
      <c r="O15" s="551">
        <f>Activity!C14*Activity!D14</f>
        <v>0</v>
      </c>
      <c r="P15" s="558">
        <f>Activity!X14</f>
        <v>0</v>
      </c>
    </row>
    <row r="16" spans="2:16">
      <c r="B16" s="7">
        <f t="shared" ref="B16:B21" si="0">B15+1</f>
        <v>2002</v>
      </c>
      <c r="C16" s="770">
        <f>Activity!$C15*Activity!$D15*Activity!E15</f>
        <v>0</v>
      </c>
      <c r="D16" s="551">
        <f>Activity!$C15*Activity!$D15*Activity!F15</f>
        <v>0</v>
      </c>
      <c r="E16" s="549">
        <f>Activity!$C15*Activity!$D15*Activity!G15</f>
        <v>0</v>
      </c>
      <c r="F16" s="551">
        <f>Activity!$C15*Activity!$D15*Activity!H15</f>
        <v>0</v>
      </c>
      <c r="G16" s="551">
        <f>Activity!$C15*Activity!$D15*Activity!I15</f>
        <v>0</v>
      </c>
      <c r="H16" s="551">
        <f>Activity!$C15*Activity!$D15*Activity!J15</f>
        <v>0</v>
      </c>
      <c r="I16" s="551">
        <f>Activity!$C15*Activity!$D15*Activity!K15</f>
        <v>0</v>
      </c>
      <c r="J16" s="552">
        <f>Activity!$C15*Activity!$D15*Activity!L15</f>
        <v>0</v>
      </c>
      <c r="K16" s="551">
        <f>Activity!$C15*Activity!$D15*Activity!M15</f>
        <v>0</v>
      </c>
      <c r="L16" s="551">
        <f>Activity!$C15*Activity!$D15*Activity!N15</f>
        <v>0</v>
      </c>
      <c r="M16" s="549">
        <f>Activity!$C15*Activity!$D15*Activity!O15</f>
        <v>0</v>
      </c>
      <c r="N16" s="413">
        <v>0</v>
      </c>
      <c r="O16" s="551">
        <f>Activity!C15*Activity!D15</f>
        <v>0</v>
      </c>
      <c r="P16" s="558">
        <f>Activity!X15</f>
        <v>0</v>
      </c>
    </row>
    <row r="17" spans="2:16">
      <c r="B17" s="7">
        <f t="shared" si="0"/>
        <v>2003</v>
      </c>
      <c r="C17" s="770">
        <f>Activity!$C16*Activity!$D16*Activity!E16</f>
        <v>0</v>
      </c>
      <c r="D17" s="551">
        <f>Activity!$C16*Activity!$D16*Activity!F16</f>
        <v>0</v>
      </c>
      <c r="E17" s="549">
        <f>Activity!$C16*Activity!$D16*Activity!G16</f>
        <v>0</v>
      </c>
      <c r="F17" s="551">
        <f>Activity!$C16*Activity!$D16*Activity!H16</f>
        <v>0</v>
      </c>
      <c r="G17" s="551">
        <f>Activity!$C16*Activity!$D16*Activity!I16</f>
        <v>0</v>
      </c>
      <c r="H17" s="551">
        <f>Activity!$C16*Activity!$D16*Activity!J16</f>
        <v>0</v>
      </c>
      <c r="I17" s="551">
        <f>Activity!$C16*Activity!$D16*Activity!K16</f>
        <v>0</v>
      </c>
      <c r="J17" s="552">
        <f>Activity!$C16*Activity!$D16*Activity!L16</f>
        <v>0</v>
      </c>
      <c r="K17" s="551">
        <f>Activity!$C16*Activity!$D16*Activity!M16</f>
        <v>0</v>
      </c>
      <c r="L17" s="551">
        <f>Activity!$C16*Activity!$D16*Activity!N16</f>
        <v>0</v>
      </c>
      <c r="M17" s="549">
        <f>Activity!$C16*Activity!$D16*Activity!O16</f>
        <v>0</v>
      </c>
      <c r="N17" s="413">
        <v>0</v>
      </c>
      <c r="O17" s="551">
        <f>Activity!C16*Activity!D16</f>
        <v>0</v>
      </c>
      <c r="P17" s="558">
        <f>Activity!X16</f>
        <v>0</v>
      </c>
    </row>
    <row r="18" spans="2:16">
      <c r="B18" s="7">
        <f t="shared" si="0"/>
        <v>2004</v>
      </c>
      <c r="C18" s="770">
        <f>Activity!$C17*Activity!$D17*Activity!E17</f>
        <v>0</v>
      </c>
      <c r="D18" s="551">
        <f>Activity!$C17*Activity!$D17*Activity!F17</f>
        <v>0</v>
      </c>
      <c r="E18" s="549">
        <f>Activity!$C17*Activity!$D17*Activity!G17</f>
        <v>0</v>
      </c>
      <c r="F18" s="551">
        <f>Activity!$C17*Activity!$D17*Activity!H17</f>
        <v>0</v>
      </c>
      <c r="G18" s="551">
        <f>Activity!$C17*Activity!$D17*Activity!I17</f>
        <v>0</v>
      </c>
      <c r="H18" s="551">
        <f>Activity!$C17*Activity!$D17*Activity!J17</f>
        <v>0</v>
      </c>
      <c r="I18" s="551">
        <f>Activity!$C17*Activity!$D17*Activity!K17</f>
        <v>0</v>
      </c>
      <c r="J18" s="552">
        <f>Activity!$C17*Activity!$D17*Activity!L17</f>
        <v>0</v>
      </c>
      <c r="K18" s="551">
        <f>Activity!$C17*Activity!$D17*Activity!M17</f>
        <v>0</v>
      </c>
      <c r="L18" s="551">
        <f>Activity!$C17*Activity!$D17*Activity!N17</f>
        <v>0</v>
      </c>
      <c r="M18" s="549">
        <f>Activity!$C17*Activity!$D17*Activity!O17</f>
        <v>0</v>
      </c>
      <c r="N18" s="413">
        <v>0</v>
      </c>
      <c r="O18" s="551">
        <f>Activity!C17*Activity!D17</f>
        <v>0</v>
      </c>
      <c r="P18" s="558">
        <f>Activity!X17</f>
        <v>0</v>
      </c>
    </row>
    <row r="19" spans="2:16">
      <c r="B19" s="7">
        <f t="shared" si="0"/>
        <v>2005</v>
      </c>
      <c r="C19" s="770">
        <f>Activity!$C18*Activity!$D18*Activity!E18</f>
        <v>0</v>
      </c>
      <c r="D19" s="551">
        <f>Activity!$C18*Activity!$D18*Activity!F18</f>
        <v>0</v>
      </c>
      <c r="E19" s="549">
        <f>Activity!$C18*Activity!$D18*Activity!G18</f>
        <v>0</v>
      </c>
      <c r="F19" s="551">
        <f>Activity!$C18*Activity!$D18*Activity!H18</f>
        <v>0</v>
      </c>
      <c r="G19" s="551">
        <f>Activity!$C18*Activity!$D18*Activity!I18</f>
        <v>0</v>
      </c>
      <c r="H19" s="551">
        <f>Activity!$C18*Activity!$D18*Activity!J18</f>
        <v>0</v>
      </c>
      <c r="I19" s="551">
        <f>Activity!$C18*Activity!$D18*Activity!K18</f>
        <v>0</v>
      </c>
      <c r="J19" s="552">
        <f>Activity!$C18*Activity!$D18*Activity!L18</f>
        <v>0</v>
      </c>
      <c r="K19" s="551">
        <f>Activity!$C18*Activity!$D18*Activity!M18</f>
        <v>0</v>
      </c>
      <c r="L19" s="551">
        <f>Activity!$C18*Activity!$D18*Activity!N18</f>
        <v>0</v>
      </c>
      <c r="M19" s="549">
        <f>Activity!$C18*Activity!$D18*Activity!O18</f>
        <v>0</v>
      </c>
      <c r="N19" s="413">
        <v>0</v>
      </c>
      <c r="O19" s="551">
        <f>Activity!C18*Activity!D18</f>
        <v>0</v>
      </c>
      <c r="P19" s="558">
        <f>Activity!X18</f>
        <v>0</v>
      </c>
    </row>
    <row r="20" spans="2:16">
      <c r="B20" s="7">
        <f t="shared" si="0"/>
        <v>2006</v>
      </c>
      <c r="C20" s="770">
        <f>Activity!$C19*Activity!$D19*Activity!E19</f>
        <v>0</v>
      </c>
      <c r="D20" s="551">
        <f>Activity!$C19*Activity!$D19*Activity!F19</f>
        <v>0</v>
      </c>
      <c r="E20" s="549">
        <f>Activity!$C19*Activity!$D19*Activity!G19</f>
        <v>0</v>
      </c>
      <c r="F20" s="551">
        <f>Activity!$C19*Activity!$D19*Activity!H19</f>
        <v>0</v>
      </c>
      <c r="G20" s="551">
        <f>Activity!$C19*Activity!$D19*Activity!I19</f>
        <v>0</v>
      </c>
      <c r="H20" s="551">
        <f>Activity!$C19*Activity!$D19*Activity!J19</f>
        <v>0</v>
      </c>
      <c r="I20" s="551">
        <f>Activity!$C19*Activity!$D19*Activity!K19</f>
        <v>0</v>
      </c>
      <c r="J20" s="552">
        <f>Activity!$C19*Activity!$D19*Activity!L19</f>
        <v>0</v>
      </c>
      <c r="K20" s="551">
        <f>Activity!$C19*Activity!$D19*Activity!M19</f>
        <v>0</v>
      </c>
      <c r="L20" s="551">
        <f>Activity!$C19*Activity!$D19*Activity!N19</f>
        <v>0</v>
      </c>
      <c r="M20" s="549">
        <f>Activity!$C19*Activity!$D19*Activity!O19</f>
        <v>0</v>
      </c>
      <c r="N20" s="413">
        <v>0</v>
      </c>
      <c r="O20" s="551">
        <f>Activity!C19*Activity!D19</f>
        <v>0</v>
      </c>
      <c r="P20" s="558">
        <f>Activity!X19</f>
        <v>0</v>
      </c>
    </row>
    <row r="21" spans="2:16">
      <c r="B21" s="7">
        <f t="shared" si="0"/>
        <v>2007</v>
      </c>
      <c r="C21" s="770">
        <f>Activity!$C20*Activity!$D20*Activity!E20</f>
        <v>0</v>
      </c>
      <c r="D21" s="551">
        <f>Activity!$C20*Activity!$D20*Activity!F20</f>
        <v>0</v>
      </c>
      <c r="E21" s="549">
        <f>Activity!$C20*Activity!$D20*Activity!G20</f>
        <v>0</v>
      </c>
      <c r="F21" s="551">
        <f>Activity!$C20*Activity!$D20*Activity!H20</f>
        <v>0</v>
      </c>
      <c r="G21" s="551">
        <f>Activity!$C20*Activity!$D20*Activity!I20</f>
        <v>0</v>
      </c>
      <c r="H21" s="551">
        <f>Activity!$C20*Activity!$D20*Activity!J20</f>
        <v>0</v>
      </c>
      <c r="I21" s="551">
        <f>Activity!$C20*Activity!$D20*Activity!K20</f>
        <v>0</v>
      </c>
      <c r="J21" s="552">
        <f>Activity!$C20*Activity!$D20*Activity!L20</f>
        <v>0</v>
      </c>
      <c r="K21" s="551">
        <f>Activity!$C20*Activity!$D20*Activity!M20</f>
        <v>0</v>
      </c>
      <c r="L21" s="551">
        <f>Activity!$C20*Activity!$D20*Activity!N20</f>
        <v>0</v>
      </c>
      <c r="M21" s="549">
        <f>Activity!$C20*Activity!$D20*Activity!O20</f>
        <v>0</v>
      </c>
      <c r="N21" s="413">
        <v>0</v>
      </c>
      <c r="O21" s="551">
        <f>Activity!C20*Activity!D20</f>
        <v>0</v>
      </c>
      <c r="P21" s="558">
        <f>Activity!X20</f>
        <v>0</v>
      </c>
    </row>
    <row r="22" spans="2:16">
      <c r="B22" s="7">
        <f t="shared" ref="B22:B85" si="1">B21+1</f>
        <v>2008</v>
      </c>
      <c r="C22" s="770">
        <f>Activity!$C21*Activity!$D21*Activity!E21</f>
        <v>0</v>
      </c>
      <c r="D22" s="551">
        <f>Activity!$C21*Activity!$D21*Activity!F21</f>
        <v>0</v>
      </c>
      <c r="E22" s="549">
        <f>Activity!$C21*Activity!$D21*Activity!G21</f>
        <v>0</v>
      </c>
      <c r="F22" s="551">
        <f>Activity!$C21*Activity!$D21*Activity!H21</f>
        <v>0</v>
      </c>
      <c r="G22" s="551">
        <f>Activity!$C21*Activity!$D21*Activity!I21</f>
        <v>0</v>
      </c>
      <c r="H22" s="551">
        <f>Activity!$C21*Activity!$D21*Activity!J21</f>
        <v>0</v>
      </c>
      <c r="I22" s="551">
        <f>Activity!$C21*Activity!$D21*Activity!K21</f>
        <v>0</v>
      </c>
      <c r="J22" s="552">
        <f>Activity!$C21*Activity!$D21*Activity!L21</f>
        <v>0</v>
      </c>
      <c r="K22" s="551">
        <f>Activity!$C21*Activity!$D21*Activity!M21</f>
        <v>0</v>
      </c>
      <c r="L22" s="551">
        <f>Activity!$C21*Activity!$D21*Activity!N21</f>
        <v>0</v>
      </c>
      <c r="M22" s="549">
        <f>Activity!$C21*Activity!$D21*Activity!O21</f>
        <v>0</v>
      </c>
      <c r="N22" s="413">
        <v>0</v>
      </c>
      <c r="O22" s="551">
        <f>Activity!C21*Activity!D21</f>
        <v>0</v>
      </c>
      <c r="P22" s="558">
        <f>Activity!X21</f>
        <v>0</v>
      </c>
    </row>
    <row r="23" spans="2:16">
      <c r="B23" s="7">
        <f t="shared" si="1"/>
        <v>2009</v>
      </c>
      <c r="C23" s="770">
        <f>Activity!$C22*Activity!$D22*Activity!E22</f>
        <v>0</v>
      </c>
      <c r="D23" s="551">
        <f>Activity!$C22*Activity!$D22*Activity!F22</f>
        <v>0</v>
      </c>
      <c r="E23" s="549">
        <f>Activity!$C22*Activity!$D22*Activity!G22</f>
        <v>0</v>
      </c>
      <c r="F23" s="551">
        <f>Activity!$C22*Activity!$D22*Activity!H22</f>
        <v>0</v>
      </c>
      <c r="G23" s="551">
        <f>Activity!$C22*Activity!$D22*Activity!I22</f>
        <v>0</v>
      </c>
      <c r="H23" s="551">
        <f>Activity!$C22*Activity!$D22*Activity!J22</f>
        <v>0</v>
      </c>
      <c r="I23" s="551">
        <f>Activity!$C22*Activity!$D22*Activity!K22</f>
        <v>0</v>
      </c>
      <c r="J23" s="552">
        <f>Activity!$C22*Activity!$D22*Activity!L22</f>
        <v>0</v>
      </c>
      <c r="K23" s="551">
        <f>Activity!$C22*Activity!$D22*Activity!M22</f>
        <v>0</v>
      </c>
      <c r="L23" s="551">
        <f>Activity!$C22*Activity!$D22*Activity!N22</f>
        <v>0</v>
      </c>
      <c r="M23" s="549">
        <f>Activity!$C22*Activity!$D22*Activity!O22</f>
        <v>0</v>
      </c>
      <c r="N23" s="413">
        <v>0</v>
      </c>
      <c r="O23" s="551">
        <f>Activity!C22*Activity!D22</f>
        <v>0</v>
      </c>
      <c r="P23" s="558">
        <f>Activity!X22</f>
        <v>0</v>
      </c>
    </row>
    <row r="24" spans="2:16">
      <c r="B24" s="7">
        <f t="shared" si="1"/>
        <v>2010</v>
      </c>
      <c r="C24" s="770">
        <f>Activity!$C23*Activity!$D23*Activity!E23</f>
        <v>0</v>
      </c>
      <c r="D24" s="551">
        <f>Activity!$C23*Activity!$D23*Activity!F23</f>
        <v>0</v>
      </c>
      <c r="E24" s="549">
        <f>Activity!$C23*Activity!$D23*Activity!G23</f>
        <v>0</v>
      </c>
      <c r="F24" s="551">
        <f>Activity!$C23*Activity!$D23*Activity!H23</f>
        <v>0</v>
      </c>
      <c r="G24" s="551">
        <f>Activity!$C23*Activity!$D23*Activity!I23</f>
        <v>0</v>
      </c>
      <c r="H24" s="551">
        <f>Activity!$C23*Activity!$D23*Activity!J23</f>
        <v>0</v>
      </c>
      <c r="I24" s="551">
        <f>Activity!$C23*Activity!$D23*Activity!K23</f>
        <v>0</v>
      </c>
      <c r="J24" s="552">
        <f>Activity!$C23*Activity!$D23*Activity!L23</f>
        <v>0</v>
      </c>
      <c r="K24" s="551">
        <f>Activity!$C23*Activity!$D23*Activity!M23</f>
        <v>0</v>
      </c>
      <c r="L24" s="551">
        <f>Activity!$C23*Activity!$D23*Activity!N23</f>
        <v>0</v>
      </c>
      <c r="M24" s="549">
        <f>Activity!$C23*Activity!$D23*Activity!O23</f>
        <v>0</v>
      </c>
      <c r="N24" s="413">
        <v>0</v>
      </c>
      <c r="O24" s="551">
        <f>Activity!C23*Activity!D23</f>
        <v>0</v>
      </c>
      <c r="P24" s="558">
        <f>Activity!X23</f>
        <v>0</v>
      </c>
    </row>
    <row r="25" spans="2:16">
      <c r="B25" s="7">
        <f t="shared" si="1"/>
        <v>2011</v>
      </c>
      <c r="C25" s="773">
        <f>Activity!$C24*Activity!$D24*Activity!E24</f>
        <v>0.66147571213499989</v>
      </c>
      <c r="D25" s="551">
        <f>Activity!$C24*Activity!$D24*Activity!F24</f>
        <v>0.196161762909</v>
      </c>
      <c r="E25" s="549">
        <f>Activity!$C24*Activity!$D24*Activity!G24</f>
        <v>0</v>
      </c>
      <c r="F25" s="551">
        <f>Activity!$C24*Activity!$D24*Activity!H24</f>
        <v>0</v>
      </c>
      <c r="G25" s="551">
        <f>Activity!$C24*Activity!$D24*Activity!I24</f>
        <v>0.15054274827899999</v>
      </c>
      <c r="H25" s="551">
        <f>Activity!$C24*Activity!$D24*Activity!J24</f>
        <v>4.1057113166999996E-2</v>
      </c>
      <c r="I25" s="551">
        <f>Activity!$C24*Activity!$D24*Activity!K24</f>
        <v>1.3685704388999999E-2</v>
      </c>
      <c r="J25" s="552">
        <f>Activity!$C24*Activity!$D24*Activity!L24</f>
        <v>0.10948563511199999</v>
      </c>
      <c r="K25" s="551">
        <f>Activity!$C24*Activity!$D24*Activity!M24</f>
        <v>5.0180916092999996E-2</v>
      </c>
      <c r="L25" s="551">
        <f>Activity!$C24*Activity!$D24*Activity!N24</f>
        <v>6.0825352839999999E-2</v>
      </c>
      <c r="M25" s="549">
        <f>Activity!$C24*Activity!$D24*Activity!O24</f>
        <v>0.23721887607599998</v>
      </c>
      <c r="N25" s="413">
        <v>0</v>
      </c>
      <c r="O25" s="551">
        <f>Activity!C24*Activity!D24</f>
        <v>1.5206338209999999</v>
      </c>
      <c r="P25" s="558">
        <f>Activity!X24</f>
        <v>0</v>
      </c>
    </row>
    <row r="26" spans="2:16">
      <c r="B26" s="7">
        <f t="shared" si="1"/>
        <v>2012</v>
      </c>
      <c r="C26" s="773">
        <f>Activity!$C25*Activity!$D25*Activity!E25</f>
        <v>0.66677922213000007</v>
      </c>
      <c r="D26" s="551">
        <f>Activity!$C25*Activity!$D25*Activity!F25</f>
        <v>0.19773452794200003</v>
      </c>
      <c r="E26" s="549">
        <f>Activity!$C25*Activity!$D25*Activity!G25</f>
        <v>0</v>
      </c>
      <c r="F26" s="551">
        <f>Activity!$C25*Activity!$D25*Activity!H25</f>
        <v>0</v>
      </c>
      <c r="G26" s="551">
        <f>Activity!$C25*Activity!$D25*Activity!I25</f>
        <v>0.15174975400200003</v>
      </c>
      <c r="H26" s="551">
        <f>Activity!$C25*Activity!$D25*Activity!J25</f>
        <v>4.1386296546000005E-2</v>
      </c>
      <c r="I26" s="551">
        <f>Activity!$C25*Activity!$D25*Activity!K25</f>
        <v>1.3795432182E-2</v>
      </c>
      <c r="J26" s="552">
        <f>Activity!$C25*Activity!$D25*Activity!L25</f>
        <v>0.110363457456</v>
      </c>
      <c r="K26" s="551">
        <f>Activity!$C25*Activity!$D25*Activity!M25</f>
        <v>5.0583251334000011E-2</v>
      </c>
      <c r="L26" s="551">
        <f>Activity!$C25*Activity!$D25*Activity!N25</f>
        <v>6.1313031920000011E-2</v>
      </c>
      <c r="M26" s="549">
        <f>Activity!$C25*Activity!$D25*Activity!O25</f>
        <v>0.23912082448800004</v>
      </c>
      <c r="N26" s="413">
        <v>0</v>
      </c>
      <c r="O26" s="551">
        <f>Activity!C25*Activity!D25</f>
        <v>1.5328257980000002</v>
      </c>
      <c r="P26" s="558">
        <f>Activity!X25</f>
        <v>0</v>
      </c>
    </row>
    <row r="27" spans="2:16">
      <c r="B27" s="7">
        <f t="shared" si="1"/>
        <v>2013</v>
      </c>
      <c r="C27" s="773">
        <f>Activity!$C26*Activity!$D26*Activity!E26</f>
        <v>0.67085482586999989</v>
      </c>
      <c r="D27" s="551">
        <f>Activity!$C26*Activity!$D26*Activity!F26</f>
        <v>0.19894315525799997</v>
      </c>
      <c r="E27" s="549">
        <f>Activity!$C26*Activity!$D26*Activity!G26</f>
        <v>0</v>
      </c>
      <c r="F27" s="551">
        <f>Activity!$C26*Activity!$D26*Activity!H26</f>
        <v>0</v>
      </c>
      <c r="G27" s="551">
        <f>Activity!$C26*Activity!$D26*Activity!I26</f>
        <v>0.15267730519799999</v>
      </c>
      <c r="H27" s="551">
        <f>Activity!$C26*Activity!$D26*Activity!J26</f>
        <v>4.1639265053999994E-2</v>
      </c>
      <c r="I27" s="551">
        <f>Activity!$C26*Activity!$D26*Activity!K26</f>
        <v>1.3879755017999996E-2</v>
      </c>
      <c r="J27" s="552">
        <f>Activity!$C26*Activity!$D26*Activity!L26</f>
        <v>0.11103804014399997</v>
      </c>
      <c r="K27" s="551">
        <f>Activity!$C26*Activity!$D26*Activity!M26</f>
        <v>5.089243506599999E-2</v>
      </c>
      <c r="L27" s="551">
        <f>Activity!$C26*Activity!$D26*Activity!N26</f>
        <v>6.1687800079999987E-2</v>
      </c>
      <c r="M27" s="549">
        <f>Activity!$C26*Activity!$D26*Activity!O26</f>
        <v>0.24058242031199994</v>
      </c>
      <c r="N27" s="413">
        <v>0</v>
      </c>
      <c r="O27" s="551">
        <f>Activity!C26*Activity!D26</f>
        <v>1.5421950019999997</v>
      </c>
      <c r="P27" s="558">
        <f>Activity!X26</f>
        <v>0</v>
      </c>
    </row>
    <row r="28" spans="2:16">
      <c r="B28" s="7">
        <f t="shared" si="1"/>
        <v>2014</v>
      </c>
      <c r="C28" s="773">
        <f>Activity!$C27*Activity!$D27*Activity!E27</f>
        <v>0.67649796950999996</v>
      </c>
      <c r="D28" s="551">
        <f>Activity!$C27*Activity!$D27*Activity!F27</f>
        <v>0.200616639234</v>
      </c>
      <c r="E28" s="549">
        <f>Activity!$C27*Activity!$D27*Activity!G27</f>
        <v>0</v>
      </c>
      <c r="F28" s="551">
        <f>Activity!$C27*Activity!$D27*Activity!H27</f>
        <v>0</v>
      </c>
      <c r="G28" s="551">
        <f>Activity!$C27*Activity!$D27*Activity!I27</f>
        <v>0.15396160685400001</v>
      </c>
      <c r="H28" s="551">
        <f>Activity!$C27*Activity!$D27*Activity!J27</f>
        <v>4.1989529142E-2</v>
      </c>
      <c r="I28" s="551">
        <f>Activity!$C27*Activity!$D27*Activity!K27</f>
        <v>1.3996509713999999E-2</v>
      </c>
      <c r="J28" s="552">
        <f>Activity!$C27*Activity!$D27*Activity!L27</f>
        <v>0.11197207771199999</v>
      </c>
      <c r="K28" s="551">
        <f>Activity!$C27*Activity!$D27*Activity!M27</f>
        <v>5.1320535617999999E-2</v>
      </c>
      <c r="L28" s="551">
        <f>Activity!$C27*Activity!$D27*Activity!N27</f>
        <v>6.2206709839999999E-2</v>
      </c>
      <c r="M28" s="549">
        <f>Activity!$C27*Activity!$D27*Activity!O27</f>
        <v>0.24260616837599999</v>
      </c>
      <c r="N28" s="413">
        <v>0</v>
      </c>
      <c r="O28" s="551">
        <f>Activity!C27*Activity!D27</f>
        <v>1.555167746</v>
      </c>
      <c r="P28" s="558">
        <f>Activity!X27</f>
        <v>0</v>
      </c>
    </row>
    <row r="29" spans="2:16">
      <c r="B29" s="7">
        <f t="shared" si="1"/>
        <v>2015</v>
      </c>
      <c r="C29" s="773">
        <f>Activity!$C28*Activity!$D28*Activity!E28</f>
        <v>0.67848352005000001</v>
      </c>
      <c r="D29" s="551">
        <f>Activity!$C28*Activity!$D28*Activity!F28</f>
        <v>0.20120545767</v>
      </c>
      <c r="E29" s="549">
        <f>Activity!$C28*Activity!$D28*Activity!G28</f>
        <v>0</v>
      </c>
      <c r="F29" s="551">
        <f>Activity!$C28*Activity!$D28*Activity!H28</f>
        <v>0</v>
      </c>
      <c r="G29" s="551">
        <f>Activity!$C28*Activity!$D28*Activity!I28</f>
        <v>0.15441349077000002</v>
      </c>
      <c r="H29" s="551">
        <f>Activity!$C28*Activity!$D28*Activity!J28</f>
        <v>4.2112770210000004E-2</v>
      </c>
      <c r="I29" s="551">
        <f>Activity!$C28*Activity!$D28*Activity!K28</f>
        <v>1.403759007E-2</v>
      </c>
      <c r="J29" s="552">
        <f>Activity!$C28*Activity!$D28*Activity!L28</f>
        <v>0.11230072056</v>
      </c>
      <c r="K29" s="551">
        <f>Activity!$C28*Activity!$D28*Activity!M28</f>
        <v>5.1471163590000008E-2</v>
      </c>
      <c r="L29" s="551">
        <f>Activity!$C28*Activity!$D28*Activity!N28</f>
        <v>6.2389289200000003E-2</v>
      </c>
      <c r="M29" s="549">
        <f>Activity!$C28*Activity!$D28*Activity!O28</f>
        <v>0.24331822788000002</v>
      </c>
      <c r="N29" s="413">
        <v>0</v>
      </c>
      <c r="O29" s="551">
        <f>Activity!C28*Activity!D28</f>
        <v>1.5597322300000001</v>
      </c>
      <c r="P29" s="558">
        <f>Activity!X28</f>
        <v>0</v>
      </c>
    </row>
    <row r="30" spans="2:16">
      <c r="B30" s="7">
        <f t="shared" si="1"/>
        <v>2016</v>
      </c>
      <c r="C30" s="773">
        <f>Activity!$C29*Activity!$D29*Activity!E29</f>
        <v>0.68159247418499991</v>
      </c>
      <c r="D30" s="551">
        <f>Activity!$C29*Activity!$D29*Activity!F29</f>
        <v>0.20212742337899997</v>
      </c>
      <c r="E30" s="549">
        <f>Activity!$C29*Activity!$D29*Activity!G29</f>
        <v>0</v>
      </c>
      <c r="F30" s="551">
        <f>Activity!$C29*Activity!$D29*Activity!H29</f>
        <v>0</v>
      </c>
      <c r="G30" s="551">
        <f>Activity!$C29*Activity!$D29*Activity!I29</f>
        <v>0.15512104584899999</v>
      </c>
      <c r="H30" s="551">
        <f>Activity!$C29*Activity!$D29*Activity!J29</f>
        <v>4.2305739776999994E-2</v>
      </c>
      <c r="I30" s="551">
        <f>Activity!$C29*Activity!$D29*Activity!K29</f>
        <v>1.4101913258999997E-2</v>
      </c>
      <c r="J30" s="552">
        <f>Activity!$C29*Activity!$D29*Activity!L29</f>
        <v>0.11281530607199998</v>
      </c>
      <c r="K30" s="551">
        <f>Activity!$C29*Activity!$D29*Activity!M29</f>
        <v>5.1707015282999993E-2</v>
      </c>
      <c r="L30" s="551">
        <f>Activity!$C29*Activity!$D29*Activity!N29</f>
        <v>6.2675170039999992E-2</v>
      </c>
      <c r="M30" s="549">
        <f>Activity!$C29*Activity!$D29*Activity!O29</f>
        <v>0.24443316315599997</v>
      </c>
      <c r="N30" s="413">
        <v>0</v>
      </c>
      <c r="O30" s="551">
        <f>Activity!C29*Activity!D29</f>
        <v>1.5668792509999998</v>
      </c>
      <c r="P30" s="558">
        <f>Activity!X29</f>
        <v>0</v>
      </c>
    </row>
    <row r="31" spans="2:16">
      <c r="B31" s="7">
        <f t="shared" si="1"/>
        <v>2017</v>
      </c>
      <c r="C31" s="773">
        <f>Activity!$C30*Activity!$D30*Activity!E30</f>
        <v>0.68673896893334996</v>
      </c>
      <c r="D31" s="551">
        <f>Activity!$C30*Activity!$D30*Activity!F30</f>
        <v>0.20365362526989</v>
      </c>
      <c r="E31" s="549">
        <f>Activity!$C30*Activity!$D30*Activity!G30</f>
        <v>0</v>
      </c>
      <c r="F31" s="551">
        <f>Activity!$C30*Activity!$D30*Activity!H30</f>
        <v>0</v>
      </c>
      <c r="G31" s="551">
        <f>Activity!$C30*Activity!$D30*Activity!I30</f>
        <v>0.15629231706759</v>
      </c>
      <c r="H31" s="551">
        <f>Activity!$C30*Activity!$D30*Activity!J30</f>
        <v>4.2625177382070001E-2</v>
      </c>
      <c r="I31" s="551">
        <f>Activity!$C30*Activity!$D30*Activity!K30</f>
        <v>1.4208392460689999E-2</v>
      </c>
      <c r="J31" s="552">
        <f>Activity!$C30*Activity!$D30*Activity!L30</f>
        <v>0.11366713968551999</v>
      </c>
      <c r="K31" s="551">
        <f>Activity!$C30*Activity!$D30*Activity!M30</f>
        <v>5.2097439022530001E-2</v>
      </c>
      <c r="L31" s="551">
        <f>Activity!$C30*Activity!$D30*Activity!N30</f>
        <v>6.3148410936400001E-2</v>
      </c>
      <c r="M31" s="549">
        <f>Activity!$C30*Activity!$D30*Activity!O30</f>
        <v>0.24627880265196</v>
      </c>
      <c r="N31" s="413">
        <v>0</v>
      </c>
      <c r="O31" s="551">
        <f>Activity!C30*Activity!D30</f>
        <v>1.57871027341</v>
      </c>
      <c r="P31" s="558">
        <f>Activity!X30</f>
        <v>0</v>
      </c>
    </row>
    <row r="32" spans="2:16">
      <c r="B32" s="7">
        <f t="shared" si="1"/>
        <v>2018</v>
      </c>
      <c r="C32" s="773">
        <f>Activity!$C31*Activity!$D31*Activity!E31</f>
        <v>0.69077721297240002</v>
      </c>
      <c r="D32" s="551">
        <f>Activity!$C31*Activity!$D31*Activity!F31</f>
        <v>0.20485117350216001</v>
      </c>
      <c r="E32" s="549">
        <f>Activity!$C31*Activity!$D31*Activity!G31</f>
        <v>0</v>
      </c>
      <c r="F32" s="551">
        <f>Activity!$C31*Activity!$D31*Activity!H31</f>
        <v>0</v>
      </c>
      <c r="G32" s="551">
        <f>Activity!$C31*Activity!$D31*Activity!I31</f>
        <v>0.15721136571096</v>
      </c>
      <c r="H32" s="551">
        <f>Activity!$C31*Activity!$D31*Activity!J31</f>
        <v>4.2875827012080002E-2</v>
      </c>
      <c r="I32" s="551">
        <f>Activity!$C31*Activity!$D31*Activity!K31</f>
        <v>1.4291942337359999E-2</v>
      </c>
      <c r="J32" s="552">
        <f>Activity!$C31*Activity!$D31*Activity!L31</f>
        <v>0.11433553869888</v>
      </c>
      <c r="K32" s="551">
        <f>Activity!$C31*Activity!$D31*Activity!M31</f>
        <v>5.2403788570319999E-2</v>
      </c>
      <c r="L32" s="551">
        <f>Activity!$C31*Activity!$D31*Activity!N31</f>
        <v>6.3519743721600005E-2</v>
      </c>
      <c r="M32" s="549">
        <f>Activity!$C31*Activity!$D31*Activity!O31</f>
        <v>0.24772700051423999</v>
      </c>
      <c r="N32" s="413">
        <v>0</v>
      </c>
      <c r="O32" s="551">
        <f>Activity!C31*Activity!D31</f>
        <v>1.58799359304</v>
      </c>
      <c r="P32" s="558">
        <f>Activity!X31</f>
        <v>0</v>
      </c>
    </row>
    <row r="33" spans="2:16">
      <c r="B33" s="7">
        <f t="shared" si="1"/>
        <v>2019</v>
      </c>
      <c r="C33" s="773">
        <f>Activity!$C32*Activity!$D32*Activity!E32</f>
        <v>0.69481545701144998</v>
      </c>
      <c r="D33" s="551">
        <f>Activity!$C32*Activity!$D32*Activity!F32</f>
        <v>0.20604872173443001</v>
      </c>
      <c r="E33" s="549">
        <f>Activity!$C32*Activity!$D32*Activity!G32</f>
        <v>0</v>
      </c>
      <c r="F33" s="551">
        <f>Activity!$C32*Activity!$D32*Activity!H32</f>
        <v>0</v>
      </c>
      <c r="G33" s="551">
        <f>Activity!$C32*Activity!$D32*Activity!I32</f>
        <v>0.15813041435433001</v>
      </c>
      <c r="H33" s="551">
        <f>Activity!$C32*Activity!$D32*Activity!J32</f>
        <v>4.3126476642089996E-2</v>
      </c>
      <c r="I33" s="551">
        <f>Activity!$C32*Activity!$D32*Activity!K32</f>
        <v>1.4375492214029999E-2</v>
      </c>
      <c r="J33" s="552">
        <f>Activity!$C32*Activity!$D32*Activity!L32</f>
        <v>0.11500393771223999</v>
      </c>
      <c r="K33" s="551">
        <f>Activity!$C32*Activity!$D32*Activity!M32</f>
        <v>5.2710138118109998E-2</v>
      </c>
      <c r="L33" s="551">
        <f>Activity!$C32*Activity!$D32*Activity!N32</f>
        <v>6.3891076506799996E-2</v>
      </c>
      <c r="M33" s="549">
        <f>Activity!$C32*Activity!$D32*Activity!O32</f>
        <v>0.24917519837652</v>
      </c>
      <c r="N33" s="413">
        <v>0</v>
      </c>
      <c r="O33" s="551">
        <f>Activity!C32*Activity!D32</f>
        <v>1.5972769126699999</v>
      </c>
      <c r="P33" s="558">
        <f>Activity!X32</f>
        <v>0</v>
      </c>
    </row>
    <row r="34" spans="2:16">
      <c r="B34" s="7">
        <f t="shared" si="1"/>
        <v>2020</v>
      </c>
      <c r="C34" s="773">
        <f>Activity!$C33*Activity!$D33*Activity!E33</f>
        <v>0.69885370105050004</v>
      </c>
      <c r="D34" s="551">
        <f>Activity!$C33*Activity!$D33*Activity!F33</f>
        <v>0.20724626996670001</v>
      </c>
      <c r="E34" s="549">
        <f>Activity!$C33*Activity!$D33*Activity!G33</f>
        <v>0</v>
      </c>
      <c r="F34" s="551">
        <f>Activity!$C33*Activity!$D33*Activity!H33</f>
        <v>0</v>
      </c>
      <c r="G34" s="551">
        <f>Activity!$C33*Activity!$D33*Activity!I33</f>
        <v>0.15904946299770001</v>
      </c>
      <c r="H34" s="551">
        <f>Activity!$C33*Activity!$D33*Activity!J33</f>
        <v>4.3377126272100004E-2</v>
      </c>
      <c r="I34" s="551">
        <f>Activity!$C33*Activity!$D33*Activity!K33</f>
        <v>1.44590420907E-2</v>
      </c>
      <c r="J34" s="552">
        <f>Activity!$C33*Activity!$D33*Activity!L33</f>
        <v>0.1156723367256</v>
      </c>
      <c r="K34" s="551">
        <f>Activity!$C33*Activity!$D33*Activity!M33</f>
        <v>5.3016487665900003E-2</v>
      </c>
      <c r="L34" s="551">
        <f>Activity!$C33*Activity!$D33*Activity!N33</f>
        <v>6.4262409292E-2</v>
      </c>
      <c r="M34" s="549">
        <f>Activity!$C33*Activity!$D33*Activity!O33</f>
        <v>0.25062339623880003</v>
      </c>
      <c r="N34" s="413">
        <v>0</v>
      </c>
      <c r="O34" s="551">
        <f>Activity!C33*Activity!D33</f>
        <v>1.6065602323000001</v>
      </c>
      <c r="P34" s="558">
        <f>Activity!X33</f>
        <v>0</v>
      </c>
    </row>
    <row r="35" spans="2:16">
      <c r="B35" s="7">
        <f t="shared" si="1"/>
        <v>2021</v>
      </c>
      <c r="C35" s="773">
        <f>Activity!$C34*Activity!$D34*Activity!E34</f>
        <v>0.70289194508955</v>
      </c>
      <c r="D35" s="551">
        <f>Activity!$C34*Activity!$D34*Activity!F34</f>
        <v>0.20844381819897001</v>
      </c>
      <c r="E35" s="549">
        <f>Activity!$C34*Activity!$D34*Activity!G34</f>
        <v>0</v>
      </c>
      <c r="F35" s="551">
        <f>Activity!$C34*Activity!$D34*Activity!H34</f>
        <v>0</v>
      </c>
      <c r="G35" s="551">
        <f>Activity!$C34*Activity!$D34*Activity!I34</f>
        <v>0.15996851164107001</v>
      </c>
      <c r="H35" s="551">
        <f>Activity!$C34*Activity!$D34*Activity!J34</f>
        <v>4.3627775902109998E-2</v>
      </c>
      <c r="I35" s="551">
        <f>Activity!$C34*Activity!$D34*Activity!K34</f>
        <v>1.4542591967369999E-2</v>
      </c>
      <c r="J35" s="552">
        <f>Activity!$C34*Activity!$D34*Activity!L34</f>
        <v>0.11634073573895999</v>
      </c>
      <c r="K35" s="551">
        <f>Activity!$C34*Activity!$D34*Activity!M34</f>
        <v>5.3322837213690008E-2</v>
      </c>
      <c r="L35" s="551">
        <f>Activity!$C34*Activity!$D34*Activity!N34</f>
        <v>6.4633742077200004E-2</v>
      </c>
      <c r="M35" s="549">
        <f>Activity!$C34*Activity!$D34*Activity!O34</f>
        <v>0.25207159410107999</v>
      </c>
      <c r="N35" s="413">
        <v>0</v>
      </c>
      <c r="O35" s="551">
        <f>Activity!C34*Activity!D34</f>
        <v>1.6158435519300001</v>
      </c>
      <c r="P35" s="558">
        <f>Activity!X34</f>
        <v>0</v>
      </c>
    </row>
    <row r="36" spans="2:16">
      <c r="B36" s="7">
        <f t="shared" si="1"/>
        <v>2022</v>
      </c>
      <c r="C36" s="773">
        <f>Activity!$C35*Activity!$D35*Activity!E35</f>
        <v>0.70693018912859995</v>
      </c>
      <c r="D36" s="551">
        <f>Activity!$C35*Activity!$D35*Activity!F35</f>
        <v>0.20964136643124001</v>
      </c>
      <c r="E36" s="549">
        <f>Activity!$C35*Activity!$D35*Activity!G35</f>
        <v>0</v>
      </c>
      <c r="F36" s="551">
        <f>Activity!$C35*Activity!$D35*Activity!H35</f>
        <v>0</v>
      </c>
      <c r="G36" s="551">
        <f>Activity!$C35*Activity!$D35*Activity!I35</f>
        <v>0.16088756028444001</v>
      </c>
      <c r="H36" s="551">
        <f>Activity!$C35*Activity!$D35*Activity!J35</f>
        <v>4.387842553212E-2</v>
      </c>
      <c r="I36" s="551">
        <f>Activity!$C35*Activity!$D35*Activity!K35</f>
        <v>1.462614184404E-2</v>
      </c>
      <c r="J36" s="552">
        <f>Activity!$C35*Activity!$D35*Activity!L35</f>
        <v>0.11700913475232</v>
      </c>
      <c r="K36" s="551">
        <f>Activity!$C35*Activity!$D35*Activity!M35</f>
        <v>5.3629186761480006E-2</v>
      </c>
      <c r="L36" s="551">
        <f>Activity!$C35*Activity!$D35*Activity!N35</f>
        <v>6.5005074862400009E-2</v>
      </c>
      <c r="M36" s="549">
        <f>Activity!$C35*Activity!$D35*Activity!O35</f>
        <v>0.25351979196336</v>
      </c>
      <c r="N36" s="413">
        <v>0</v>
      </c>
      <c r="O36" s="551">
        <f>Activity!C35*Activity!D35</f>
        <v>1.62512687156</v>
      </c>
      <c r="P36" s="558">
        <f>Activity!X35</f>
        <v>0</v>
      </c>
    </row>
    <row r="37" spans="2:16">
      <c r="B37" s="7">
        <f t="shared" si="1"/>
        <v>2023</v>
      </c>
      <c r="C37" s="773">
        <f>Activity!$C36*Activity!$D36*Activity!E36</f>
        <v>0.71096843316765013</v>
      </c>
      <c r="D37" s="551">
        <f>Activity!$C36*Activity!$D36*Activity!F36</f>
        <v>0.21083891466351004</v>
      </c>
      <c r="E37" s="549">
        <f>Activity!$C36*Activity!$D36*Activity!G36</f>
        <v>0</v>
      </c>
      <c r="F37" s="551">
        <f>Activity!$C36*Activity!$D36*Activity!H36</f>
        <v>0</v>
      </c>
      <c r="G37" s="551">
        <f>Activity!$C36*Activity!$D36*Activity!I36</f>
        <v>0.16180660892781001</v>
      </c>
      <c r="H37" s="551">
        <f>Activity!$C36*Activity!$D36*Activity!J36</f>
        <v>4.4129075162130008E-2</v>
      </c>
      <c r="I37" s="551">
        <f>Activity!$C36*Activity!$D36*Activity!K36</f>
        <v>1.4709691720710001E-2</v>
      </c>
      <c r="J37" s="552">
        <f>Activity!$C36*Activity!$D36*Activity!L36</f>
        <v>0.11767753376568001</v>
      </c>
      <c r="K37" s="551">
        <f>Activity!$C36*Activity!$D36*Activity!M36</f>
        <v>5.3935536309270012E-2</v>
      </c>
      <c r="L37" s="551">
        <f>Activity!$C36*Activity!$D36*Activity!N36</f>
        <v>6.5376407647600013E-2</v>
      </c>
      <c r="M37" s="549">
        <f>Activity!$C36*Activity!$D36*Activity!O36</f>
        <v>0.25496798982564001</v>
      </c>
      <c r="N37" s="413">
        <v>0</v>
      </c>
      <c r="O37" s="551">
        <f>Activity!C36*Activity!D36</f>
        <v>1.6344101911900002</v>
      </c>
      <c r="P37" s="558">
        <f>Activity!X36</f>
        <v>0</v>
      </c>
    </row>
    <row r="38" spans="2:16">
      <c r="B38" s="7">
        <f t="shared" si="1"/>
        <v>2024</v>
      </c>
      <c r="C38" s="773">
        <f>Activity!$C37*Activity!$D37*Activity!E37</f>
        <v>0.71500667720669997</v>
      </c>
      <c r="D38" s="551">
        <f>Activity!$C37*Activity!$D37*Activity!F37</f>
        <v>0.21203646289577999</v>
      </c>
      <c r="E38" s="549">
        <f>Activity!$C37*Activity!$D37*Activity!G37</f>
        <v>0</v>
      </c>
      <c r="F38" s="551">
        <f>Activity!$C37*Activity!$D37*Activity!H37</f>
        <v>0</v>
      </c>
      <c r="G38" s="551">
        <f>Activity!$C37*Activity!$D37*Activity!I37</f>
        <v>0.16272565757117999</v>
      </c>
      <c r="H38" s="551">
        <f>Activity!$C37*Activity!$D37*Activity!J37</f>
        <v>4.4379724792139995E-2</v>
      </c>
      <c r="I38" s="551">
        <f>Activity!$C37*Activity!$D37*Activity!K37</f>
        <v>1.4793241597379998E-2</v>
      </c>
      <c r="J38" s="552">
        <f>Activity!$C37*Activity!$D37*Activity!L37</f>
        <v>0.11834593277903999</v>
      </c>
      <c r="K38" s="551">
        <f>Activity!$C37*Activity!$D37*Activity!M37</f>
        <v>5.4241885857060003E-2</v>
      </c>
      <c r="L38" s="551">
        <f>Activity!$C37*Activity!$D37*Activity!N37</f>
        <v>6.5747740432800003E-2</v>
      </c>
      <c r="M38" s="549">
        <f>Activity!$C37*Activity!$D37*Activity!O37</f>
        <v>0.25641618768791996</v>
      </c>
      <c r="N38" s="413">
        <v>0</v>
      </c>
      <c r="O38" s="551">
        <f>Activity!C37*Activity!D37</f>
        <v>1.6436935108199999</v>
      </c>
      <c r="P38" s="558">
        <f>Activity!X37</f>
        <v>0</v>
      </c>
    </row>
    <row r="39" spans="2:16">
      <c r="B39" s="7">
        <f t="shared" si="1"/>
        <v>2025</v>
      </c>
      <c r="C39" s="773">
        <f>Activity!$C38*Activity!$D38*Activity!E38</f>
        <v>0.71904492124574992</v>
      </c>
      <c r="D39" s="551">
        <f>Activity!$C38*Activity!$D38*Activity!F38</f>
        <v>0.21323401112804999</v>
      </c>
      <c r="E39" s="549">
        <f>Activity!$C38*Activity!$D38*Activity!G38</f>
        <v>0</v>
      </c>
      <c r="F39" s="551">
        <f>Activity!$C38*Activity!$D38*Activity!H38</f>
        <v>0</v>
      </c>
      <c r="G39" s="551">
        <f>Activity!$C38*Activity!$D38*Activity!I38</f>
        <v>0.16364470621454999</v>
      </c>
      <c r="H39" s="551">
        <f>Activity!$C38*Activity!$D38*Activity!J38</f>
        <v>4.4630374422149996E-2</v>
      </c>
      <c r="I39" s="551">
        <f>Activity!$C38*Activity!$D38*Activity!K38</f>
        <v>1.4876791474049997E-2</v>
      </c>
      <c r="J39" s="552">
        <f>Activity!$C38*Activity!$D38*Activity!L38</f>
        <v>0.11901433179239998</v>
      </c>
      <c r="K39" s="551">
        <f>Activity!$C38*Activity!$D38*Activity!M38</f>
        <v>5.4548235404850001E-2</v>
      </c>
      <c r="L39" s="551">
        <f>Activity!$C38*Activity!$D38*Activity!N38</f>
        <v>6.6119073217999993E-2</v>
      </c>
      <c r="M39" s="549">
        <f>Activity!$C38*Activity!$D38*Activity!O38</f>
        <v>0.25786438555019997</v>
      </c>
      <c r="N39" s="413">
        <v>0</v>
      </c>
      <c r="O39" s="551">
        <f>Activity!C38*Activity!D38</f>
        <v>1.6529768304499999</v>
      </c>
      <c r="P39" s="558">
        <f>Activity!X38</f>
        <v>0</v>
      </c>
    </row>
    <row r="40" spans="2:16">
      <c r="B40" s="7">
        <f t="shared" si="1"/>
        <v>2026</v>
      </c>
      <c r="C40" s="773">
        <f>Activity!$C39*Activity!$D39*Activity!E39</f>
        <v>0.72308316528479999</v>
      </c>
      <c r="D40" s="551">
        <f>Activity!$C39*Activity!$D39*Activity!F39</f>
        <v>0.21443155936032002</v>
      </c>
      <c r="E40" s="549">
        <f>Activity!$C39*Activity!$D39*Activity!G39</f>
        <v>0</v>
      </c>
      <c r="F40" s="551">
        <f>Activity!$C39*Activity!$D39*Activity!H39</f>
        <v>0</v>
      </c>
      <c r="G40" s="551">
        <f>Activity!$C39*Activity!$D39*Activity!I39</f>
        <v>0.16456375485792002</v>
      </c>
      <c r="H40" s="551">
        <f>Activity!$C39*Activity!$D39*Activity!J39</f>
        <v>4.4881024052160004E-2</v>
      </c>
      <c r="I40" s="551">
        <f>Activity!$C39*Activity!$D39*Activity!K39</f>
        <v>1.496034135072E-2</v>
      </c>
      <c r="J40" s="552">
        <f>Activity!$C39*Activity!$D39*Activity!L39</f>
        <v>0.11968273080576</v>
      </c>
      <c r="K40" s="551">
        <f>Activity!$C39*Activity!$D39*Activity!M39</f>
        <v>5.4854584952640006E-2</v>
      </c>
      <c r="L40" s="551">
        <f>Activity!$C39*Activity!$D39*Activity!N39</f>
        <v>6.6490406003199998E-2</v>
      </c>
      <c r="M40" s="549">
        <f>Activity!$C39*Activity!$D39*Activity!O39</f>
        <v>0.25931258341248004</v>
      </c>
      <c r="N40" s="413">
        <v>0</v>
      </c>
      <c r="O40" s="551">
        <f>Activity!C39*Activity!D39</f>
        <v>1.6622601500800001</v>
      </c>
      <c r="P40" s="558">
        <f>Activity!X39</f>
        <v>0</v>
      </c>
    </row>
    <row r="41" spans="2:16">
      <c r="B41" s="7">
        <f t="shared" si="1"/>
        <v>2027</v>
      </c>
      <c r="C41" s="773">
        <f>Activity!$C40*Activity!$D40*Activity!E40</f>
        <v>0.72712140932385005</v>
      </c>
      <c r="D41" s="551">
        <f>Activity!$C40*Activity!$D40*Activity!F40</f>
        <v>0.21562910759259002</v>
      </c>
      <c r="E41" s="549">
        <f>Activity!$C40*Activity!$D40*Activity!G40</f>
        <v>0</v>
      </c>
      <c r="F41" s="551">
        <f>Activity!$C40*Activity!$D40*Activity!H40</f>
        <v>0</v>
      </c>
      <c r="G41" s="551">
        <f>Activity!$C40*Activity!$D40*Activity!I40</f>
        <v>0.16548280350129002</v>
      </c>
      <c r="H41" s="551">
        <f>Activity!$C40*Activity!$D40*Activity!J40</f>
        <v>4.5131673682169998E-2</v>
      </c>
      <c r="I41" s="551">
        <f>Activity!$C40*Activity!$D40*Activity!K40</f>
        <v>1.5043891227389999E-2</v>
      </c>
      <c r="J41" s="552">
        <f>Activity!$C40*Activity!$D40*Activity!L40</f>
        <v>0.12035112981912</v>
      </c>
      <c r="K41" s="551">
        <f>Activity!$C40*Activity!$D40*Activity!M40</f>
        <v>5.5160934500430005E-2</v>
      </c>
      <c r="L41" s="551">
        <f>Activity!$C40*Activity!$D40*Activity!N40</f>
        <v>6.6861738788400002E-2</v>
      </c>
      <c r="M41" s="549">
        <f>Activity!$C40*Activity!$D40*Activity!O40</f>
        <v>0.26076078127475999</v>
      </c>
      <c r="N41" s="413">
        <v>0</v>
      </c>
      <c r="O41" s="551">
        <f>Activity!C40*Activity!D40</f>
        <v>1.67154346971</v>
      </c>
      <c r="P41" s="558">
        <f>Activity!X40</f>
        <v>0</v>
      </c>
    </row>
    <row r="42" spans="2:16">
      <c r="B42" s="7">
        <f t="shared" si="1"/>
        <v>2028</v>
      </c>
      <c r="C42" s="773">
        <f>Activity!$C41*Activity!$D41*Activity!E41</f>
        <v>0.73115965336290001</v>
      </c>
      <c r="D42" s="551">
        <f>Activity!$C41*Activity!$D41*Activity!F41</f>
        <v>0.21682665582485999</v>
      </c>
      <c r="E42" s="549">
        <f>Activity!$C41*Activity!$D41*Activity!G41</f>
        <v>0</v>
      </c>
      <c r="F42" s="551">
        <f>Activity!$C41*Activity!$D41*Activity!H41</f>
        <v>0</v>
      </c>
      <c r="G42" s="551">
        <f>Activity!$C41*Activity!$D41*Activity!I41</f>
        <v>0.16640185214466</v>
      </c>
      <c r="H42" s="551">
        <f>Activity!$C41*Activity!$D41*Activity!J41</f>
        <v>4.5382323312179999E-2</v>
      </c>
      <c r="I42" s="551">
        <f>Activity!$C41*Activity!$D41*Activity!K41</f>
        <v>1.5127441104059999E-2</v>
      </c>
      <c r="J42" s="552">
        <f>Activity!$C41*Activity!$D41*Activity!L41</f>
        <v>0.12101952883247999</v>
      </c>
      <c r="K42" s="551">
        <f>Activity!$C41*Activity!$D41*Activity!M41</f>
        <v>5.5467284048220003E-2</v>
      </c>
      <c r="L42" s="551">
        <f>Activity!$C41*Activity!$D41*Activity!N41</f>
        <v>6.7233071573600006E-2</v>
      </c>
      <c r="M42" s="549">
        <f>Activity!$C41*Activity!$D41*Activity!O41</f>
        <v>0.26220897913704</v>
      </c>
      <c r="N42" s="413">
        <v>0</v>
      </c>
      <c r="O42" s="551">
        <f>Activity!C41*Activity!D41</f>
        <v>1.68082678934</v>
      </c>
      <c r="P42" s="558">
        <f>Activity!X41</f>
        <v>0</v>
      </c>
    </row>
    <row r="43" spans="2:16">
      <c r="B43" s="7">
        <f t="shared" si="1"/>
        <v>2029</v>
      </c>
      <c r="C43" s="773">
        <f>Activity!$C42*Activity!$D42*Activity!E42</f>
        <v>0.73519789740195007</v>
      </c>
      <c r="D43" s="551">
        <f>Activity!$C42*Activity!$D42*Activity!F42</f>
        <v>0.21802420405713002</v>
      </c>
      <c r="E43" s="549">
        <f>Activity!$C42*Activity!$D42*Activity!G42</f>
        <v>0</v>
      </c>
      <c r="F43" s="551">
        <f>Activity!$C42*Activity!$D42*Activity!H42</f>
        <v>0</v>
      </c>
      <c r="G43" s="551">
        <f>Activity!$C42*Activity!$D42*Activity!I42</f>
        <v>0.16732090078803002</v>
      </c>
      <c r="H43" s="551">
        <f>Activity!$C42*Activity!$D42*Activity!J42</f>
        <v>4.563297294219E-2</v>
      </c>
      <c r="I43" s="551">
        <f>Activity!$C42*Activity!$D42*Activity!K42</f>
        <v>1.521099098073E-2</v>
      </c>
      <c r="J43" s="552">
        <f>Activity!$C42*Activity!$D42*Activity!L42</f>
        <v>0.12168792784584</v>
      </c>
      <c r="K43" s="551">
        <f>Activity!$C42*Activity!$D42*Activity!M42</f>
        <v>5.5773633596010008E-2</v>
      </c>
      <c r="L43" s="551">
        <f>Activity!$C42*Activity!$D42*Activity!N42</f>
        <v>6.760440435880001E-2</v>
      </c>
      <c r="M43" s="549">
        <f>Activity!$C42*Activity!$D42*Activity!O42</f>
        <v>0.26365717699932001</v>
      </c>
      <c r="N43" s="413">
        <v>0</v>
      </c>
      <c r="O43" s="551">
        <f>Activity!C42*Activity!D42</f>
        <v>1.6901101089700001</v>
      </c>
      <c r="P43" s="558">
        <f>Activity!X42</f>
        <v>0</v>
      </c>
    </row>
    <row r="44" spans="2:16">
      <c r="B44" s="7">
        <f t="shared" si="1"/>
        <v>2030</v>
      </c>
      <c r="C44" s="773">
        <f>Activity!$C43*Activity!$D43*Activity!E43</f>
        <v>0.73923614144100003</v>
      </c>
      <c r="D44" s="551">
        <f>Activity!$C43*Activity!$D43*Activity!F43</f>
        <v>0.21922175228940002</v>
      </c>
      <c r="E44" s="549">
        <f>Activity!$C43*Activity!$D43*Activity!G43</f>
        <v>0</v>
      </c>
      <c r="F44" s="551">
        <f>Activity!$C43*Activity!$D43*Activity!H43</f>
        <v>0</v>
      </c>
      <c r="G44" s="551">
        <f>Activity!$C43*Activity!$D43*Activity!I43</f>
        <v>0.16823994943140003</v>
      </c>
      <c r="H44" s="551">
        <f>Activity!$C43*Activity!$D43*Activity!J43</f>
        <v>4.5883622572200002E-2</v>
      </c>
      <c r="I44" s="551">
        <f>Activity!$C43*Activity!$D43*Activity!K43</f>
        <v>1.5294540857399999E-2</v>
      </c>
      <c r="J44" s="552">
        <f>Activity!$C43*Activity!$D43*Activity!L43</f>
        <v>0.12235632685919999</v>
      </c>
      <c r="K44" s="551">
        <f>Activity!$C43*Activity!$D43*Activity!M43</f>
        <v>5.6079983143800007E-2</v>
      </c>
      <c r="L44" s="551">
        <f>Activity!$C43*Activity!$D43*Activity!N43</f>
        <v>6.7975737144000001E-2</v>
      </c>
      <c r="M44" s="549">
        <f>Activity!$C43*Activity!$D43*Activity!O43</f>
        <v>0.26510537486160002</v>
      </c>
      <c r="N44" s="413">
        <v>0</v>
      </c>
      <c r="O44" s="551">
        <f>Activity!C43*Activity!D43</f>
        <v>1.6993934286000001</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4" zoomScaleNormal="100" workbookViewId="0">
      <selection activeCell="B28" sqref="B28"/>
    </sheetView>
  </sheetViews>
  <sheetFormatPr defaultColWidth="8.85546875" defaultRowHeight="12.75"/>
  <cols>
    <col min="1" max="1" width="8.85546875" style="640"/>
    <col min="2" max="2" width="7" style="636" customWidth="1"/>
    <col min="3" max="3" width="8.85546875" style="636"/>
    <col min="4" max="4" width="10.85546875" style="636" customWidth="1"/>
    <col min="5" max="10" width="8.85546875" style="636"/>
    <col min="11" max="11" width="10.42578125" style="636" customWidth="1"/>
    <col min="12" max="12" width="8.85546875" style="636"/>
    <col min="13" max="13" width="9.42578125" style="636" bestFit="1" customWidth="1"/>
    <col min="14" max="14" width="3" style="636" customWidth="1"/>
    <col min="15" max="15" width="14.85546875" style="637" customWidth="1"/>
    <col min="16" max="16" width="8.28515625" style="636" customWidth="1"/>
    <col min="17" max="17" width="2" style="639" customWidth="1"/>
    <col min="18" max="20" width="8.85546875" style="640"/>
    <col min="21" max="21" width="10.7109375" style="640" customWidth="1"/>
    <col min="22" max="27" width="8.85546875" style="640"/>
    <col min="28" max="28" width="8.85546875" style="636"/>
    <col min="29" max="29" width="8.85546875" style="640"/>
    <col min="30" max="30" width="10.7109375" style="640" customWidth="1"/>
    <col min="31" max="31" width="2.7109375" style="640" customWidth="1"/>
    <col min="32" max="32" width="15.42578125" style="640" customWidth="1"/>
    <col min="33" max="16384" width="8.85546875" style="640"/>
  </cols>
  <sheetData>
    <row r="1" spans="1:32">
      <c r="A1" s="635"/>
      <c r="P1" s="638"/>
    </row>
    <row r="2" spans="1:32" ht="15.75">
      <c r="A2" s="635"/>
      <c r="B2" s="641" t="s">
        <v>94</v>
      </c>
      <c r="D2" s="641"/>
      <c r="E2" s="641"/>
    </row>
    <row r="3" spans="1:32" ht="15.75">
      <c r="A3" s="635"/>
      <c r="B3" s="641"/>
      <c r="D3" s="641"/>
      <c r="E3" s="641"/>
      <c r="I3" s="642"/>
      <c r="J3" s="643"/>
      <c r="K3" s="643"/>
      <c r="L3" s="643"/>
      <c r="M3" s="643"/>
      <c r="N3" s="643"/>
      <c r="O3" s="644"/>
      <c r="AB3" s="643"/>
    </row>
    <row r="4" spans="1:32" ht="16.5" thickBot="1">
      <c r="A4" s="635"/>
      <c r="B4" s="642" t="s">
        <v>265</v>
      </c>
      <c r="D4" s="641"/>
      <c r="E4" s="642" t="s">
        <v>276</v>
      </c>
      <c r="H4" s="642" t="s">
        <v>30</v>
      </c>
      <c r="I4" s="642"/>
      <c r="J4" s="643"/>
      <c r="K4" s="643"/>
      <c r="L4" s="643"/>
      <c r="M4" s="643"/>
      <c r="N4" s="643"/>
      <c r="O4" s="644"/>
      <c r="AB4" s="643"/>
    </row>
    <row r="5" spans="1:32" ht="13.5" thickBot="1">
      <c r="A5" s="635"/>
      <c r="B5" s="645" t="str">
        <f>city</f>
        <v>Mahakam Hulu</v>
      </c>
      <c r="C5" s="646"/>
      <c r="D5" s="646"/>
      <c r="E5" s="645" t="str">
        <f>province</f>
        <v>Kalimantan Timur</v>
      </c>
      <c r="F5" s="646"/>
      <c r="G5" s="646"/>
      <c r="H5" s="645" t="str">
        <f>country</f>
        <v>Indonesia</v>
      </c>
      <c r="I5" s="646"/>
      <c r="J5" s="647"/>
      <c r="K5" s="643"/>
      <c r="L5" s="643"/>
      <c r="M5" s="643"/>
      <c r="N5" s="643"/>
      <c r="O5" s="644"/>
      <c r="AB5" s="643"/>
    </row>
    <row r="6" spans="1:32">
      <c r="A6" s="635"/>
      <c r="C6" s="642"/>
      <c r="D6" s="642"/>
      <c r="E6" s="642"/>
    </row>
    <row r="7" spans="1:32">
      <c r="A7" s="635"/>
      <c r="B7" s="636" t="s">
        <v>35</v>
      </c>
      <c r="P7" s="638"/>
    </row>
    <row r="8" spans="1:32">
      <c r="A8" s="635"/>
      <c r="B8" s="636" t="s">
        <v>37</v>
      </c>
      <c r="P8" s="638"/>
    </row>
    <row r="9" spans="1:32">
      <c r="B9" s="648"/>
      <c r="P9" s="638"/>
    </row>
    <row r="10" spans="1:32">
      <c r="P10" s="649"/>
    </row>
    <row r="11" spans="1:32" ht="13.5" thickBot="1">
      <c r="A11" s="650"/>
      <c r="P11" s="650"/>
      <c r="Q11" s="651"/>
    </row>
    <row r="12" spans="1:32" ht="13.5" thickBot="1">
      <c r="A12" s="652"/>
      <c r="B12" s="653"/>
      <c r="C12" s="830" t="s">
        <v>91</v>
      </c>
      <c r="D12" s="831"/>
      <c r="E12" s="831"/>
      <c r="F12" s="831"/>
      <c r="G12" s="831"/>
      <c r="H12" s="831"/>
      <c r="I12" s="831"/>
      <c r="J12" s="831"/>
      <c r="K12" s="831"/>
      <c r="L12" s="831"/>
      <c r="M12" s="832"/>
      <c r="N12" s="654"/>
      <c r="O12" s="655"/>
      <c r="P12" s="652"/>
      <c r="Q12" s="651"/>
      <c r="S12" s="653"/>
      <c r="T12" s="830" t="s">
        <v>91</v>
      </c>
      <c r="U12" s="831"/>
      <c r="V12" s="831"/>
      <c r="W12" s="831"/>
      <c r="X12" s="831"/>
      <c r="Y12" s="831"/>
      <c r="Z12" s="831"/>
      <c r="AA12" s="831"/>
      <c r="AB12" s="831"/>
      <c r="AC12" s="831"/>
      <c r="AD12" s="832"/>
      <c r="AE12" s="654"/>
      <c r="AF12" s="656"/>
    </row>
    <row r="13" spans="1:32" ht="39" thickBot="1">
      <c r="A13" s="65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7"/>
      <c r="Q13" s="651"/>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7"/>
      <c r="B14" s="658"/>
      <c r="C14" s="659" t="s">
        <v>81</v>
      </c>
      <c r="D14" s="660" t="s">
        <v>87</v>
      </c>
      <c r="E14" s="660" t="s">
        <v>88</v>
      </c>
      <c r="F14" s="660" t="s">
        <v>275</v>
      </c>
      <c r="G14" s="660" t="s">
        <v>89</v>
      </c>
      <c r="H14" s="660" t="s">
        <v>82</v>
      </c>
      <c r="I14" s="661" t="s">
        <v>92</v>
      </c>
      <c r="J14" s="662" t="s">
        <v>93</v>
      </c>
      <c r="K14" s="662" t="s">
        <v>316</v>
      </c>
      <c r="L14" s="663" t="s">
        <v>194</v>
      </c>
      <c r="M14" s="662" t="s">
        <v>162</v>
      </c>
      <c r="N14" s="664"/>
      <c r="O14" s="665" t="s">
        <v>163</v>
      </c>
      <c r="P14" s="657"/>
      <c r="Q14" s="651"/>
      <c r="S14" s="658"/>
      <c r="T14" s="659" t="s">
        <v>81</v>
      </c>
      <c r="U14" s="660" t="s">
        <v>87</v>
      </c>
      <c r="V14" s="660" t="s">
        <v>88</v>
      </c>
      <c r="W14" s="660" t="s">
        <v>275</v>
      </c>
      <c r="X14" s="660" t="s">
        <v>89</v>
      </c>
      <c r="Y14" s="660" t="s">
        <v>82</v>
      </c>
      <c r="Z14" s="661" t="s">
        <v>92</v>
      </c>
      <c r="AA14" s="662" t="s">
        <v>93</v>
      </c>
      <c r="AB14" s="662" t="s">
        <v>316</v>
      </c>
      <c r="AC14" s="663" t="s">
        <v>194</v>
      </c>
      <c r="AD14" s="662" t="s">
        <v>162</v>
      </c>
      <c r="AE14" s="664"/>
      <c r="AF14" s="666" t="s">
        <v>163</v>
      </c>
    </row>
    <row r="15" spans="1:32" ht="13.5" thickBot="1">
      <c r="B15" s="667"/>
      <c r="C15" s="668" t="s">
        <v>15</v>
      </c>
      <c r="D15" s="669" t="s">
        <v>15</v>
      </c>
      <c r="E15" s="669" t="s">
        <v>15</v>
      </c>
      <c r="F15" s="669" t="s">
        <v>15</v>
      </c>
      <c r="G15" s="669" t="s">
        <v>15</v>
      </c>
      <c r="H15" s="669" t="s">
        <v>15</v>
      </c>
      <c r="I15" s="670" t="s">
        <v>15</v>
      </c>
      <c r="J15" s="670" t="s">
        <v>15</v>
      </c>
      <c r="K15" s="670" t="s">
        <v>15</v>
      </c>
      <c r="L15" s="671" t="s">
        <v>15</v>
      </c>
      <c r="M15" s="670" t="s">
        <v>15</v>
      </c>
      <c r="N15" s="672"/>
      <c r="O15" s="673" t="s">
        <v>15</v>
      </c>
      <c r="P15" s="640"/>
      <c r="Q15" s="651"/>
      <c r="S15" s="667"/>
      <c r="T15" s="668" t="s">
        <v>15</v>
      </c>
      <c r="U15" s="669" t="s">
        <v>15</v>
      </c>
      <c r="V15" s="669" t="s">
        <v>15</v>
      </c>
      <c r="W15" s="669" t="s">
        <v>15</v>
      </c>
      <c r="X15" s="669" t="s">
        <v>15</v>
      </c>
      <c r="Y15" s="669" t="s">
        <v>15</v>
      </c>
      <c r="Z15" s="670" t="s">
        <v>15</v>
      </c>
      <c r="AA15" s="670" t="s">
        <v>15</v>
      </c>
      <c r="AB15" s="670" t="s">
        <v>15</v>
      </c>
      <c r="AC15" s="671" t="s">
        <v>15</v>
      </c>
      <c r="AD15" s="670" t="s">
        <v>15</v>
      </c>
      <c r="AE15" s="672"/>
      <c r="AF15" s="674" t="s">
        <v>15</v>
      </c>
    </row>
    <row r="16" spans="1:32" ht="13.5" thickBot="1">
      <c r="B16" s="675"/>
      <c r="C16" s="676"/>
      <c r="D16" s="677"/>
      <c r="E16" s="677"/>
      <c r="F16" s="677"/>
      <c r="G16" s="677"/>
      <c r="H16" s="677"/>
      <c r="I16" s="678"/>
      <c r="J16" s="678"/>
      <c r="K16" s="679"/>
      <c r="L16" s="680"/>
      <c r="M16" s="679"/>
      <c r="N16" s="681"/>
      <c r="O16" s="682"/>
      <c r="P16" s="640"/>
      <c r="Q16" s="651"/>
      <c r="S16" s="675"/>
      <c r="T16" s="676"/>
      <c r="U16" s="677"/>
      <c r="V16" s="677"/>
      <c r="W16" s="677"/>
      <c r="X16" s="677"/>
      <c r="Y16" s="677"/>
      <c r="Z16" s="678"/>
      <c r="AA16" s="678"/>
      <c r="AB16" s="679"/>
      <c r="AC16" s="680"/>
      <c r="AD16" s="679"/>
      <c r="AE16" s="681"/>
      <c r="AF16" s="683"/>
    </row>
    <row r="17" spans="2:34">
      <c r="B17" s="684">
        <f>year</f>
        <v>2000</v>
      </c>
      <c r="C17" s="685">
        <f>IF(Select2=1,Food!$K19,"")</f>
        <v>0</v>
      </c>
      <c r="D17" s="686">
        <f>IF(Select2=1,Paper!$K19,"")</f>
        <v>0</v>
      </c>
      <c r="E17" s="686">
        <f>IF(Select2=1,Nappies!$K19,"")</f>
        <v>0</v>
      </c>
      <c r="F17" s="686">
        <f>IF(Select2=1,Garden!$K19,"")</f>
        <v>0</v>
      </c>
      <c r="G17" s="686">
        <f>IF(Select2=1,Wood!$K19,"")</f>
        <v>0</v>
      </c>
      <c r="H17" s="686">
        <f>IF(Select2=1,Textiles!$K19,"")</f>
        <v>0</v>
      </c>
      <c r="I17" s="687">
        <f>Sludge!K19</f>
        <v>0</v>
      </c>
      <c r="J17" s="688" t="str">
        <f>IF(Select2=2,MSW!$K19,"")</f>
        <v/>
      </c>
      <c r="K17" s="687">
        <f>Industry!$K19</f>
        <v>0</v>
      </c>
      <c r="L17" s="689">
        <f>SUM(C17:K17)</f>
        <v>0</v>
      </c>
      <c r="M17" s="690">
        <f>Recovery_OX!C12</f>
        <v>0</v>
      </c>
      <c r="N17" s="649"/>
      <c r="O17" s="691">
        <f>(L17-M17)*(1-Recovery_OX!F12)</f>
        <v>0</v>
      </c>
      <c r="P17" s="692"/>
      <c r="Q17" s="651"/>
      <c r="S17" s="684">
        <f>year</f>
        <v>2000</v>
      </c>
      <c r="T17" s="685">
        <f>IF(Select2=1,Food!$W19,"")</f>
        <v>0</v>
      </c>
      <c r="U17" s="686">
        <f>IF(Select2=1,Paper!$W19,"")</f>
        <v>0</v>
      </c>
      <c r="V17" s="686">
        <f>IF(Select2=1,Nappies!$W19,"")</f>
        <v>0</v>
      </c>
      <c r="W17" s="686">
        <f>IF(Select2=1,Garden!$W19,"")</f>
        <v>0</v>
      </c>
      <c r="X17" s="686">
        <f>IF(Select2=1,Wood!$W19,"")</f>
        <v>0</v>
      </c>
      <c r="Y17" s="686">
        <f>IF(Select2=1,Textiles!$W19,"")</f>
        <v>0</v>
      </c>
      <c r="Z17" s="687">
        <f>Sludge!W19</f>
        <v>0</v>
      </c>
      <c r="AA17" s="688" t="str">
        <f>IF(Select2=2,MSW!$W19,"")</f>
        <v/>
      </c>
      <c r="AB17" s="687">
        <f>Industry!$W19</f>
        <v>0</v>
      </c>
      <c r="AC17" s="689">
        <f t="shared" ref="AC17:AC48" si="0">SUM(T17:AA17)</f>
        <v>0</v>
      </c>
      <c r="AD17" s="690">
        <f>Recovery_OX!R12</f>
        <v>0</v>
      </c>
      <c r="AE17" s="649"/>
      <c r="AF17" s="693">
        <f>(AC17-AD17)*(1-Recovery_OX!U12)</f>
        <v>0</v>
      </c>
      <c r="AH17" s="636"/>
    </row>
    <row r="18" spans="2:34">
      <c r="B18" s="694">
        <f t="shared" ref="B18:B81" si="1">B17+1</f>
        <v>2001</v>
      </c>
      <c r="C18" s="695">
        <f>IF(Select2=1,Food!$K20,"")</f>
        <v>0</v>
      </c>
      <c r="D18" s="696">
        <f>IF(Select2=1,Paper!$K20,"")</f>
        <v>0</v>
      </c>
      <c r="E18" s="686">
        <f>IF(Select2=1,Nappies!$K20,"")</f>
        <v>0</v>
      </c>
      <c r="F18" s="696">
        <f>IF(Select2=1,Garden!$K20,"")</f>
        <v>0</v>
      </c>
      <c r="G18" s="686">
        <f>IF(Select2=1,Wood!$K20,"")</f>
        <v>0</v>
      </c>
      <c r="H18" s="696">
        <f>IF(Select2=1,Textiles!$K20,"")</f>
        <v>0</v>
      </c>
      <c r="I18" s="697">
        <f>Sludge!K20</f>
        <v>0</v>
      </c>
      <c r="J18" s="697" t="str">
        <f>IF(Select2=2,MSW!$K20,"")</f>
        <v/>
      </c>
      <c r="K18" s="697">
        <f>Industry!$K20</f>
        <v>0</v>
      </c>
      <c r="L18" s="698">
        <f>SUM(C18:K18)</f>
        <v>0</v>
      </c>
      <c r="M18" s="699">
        <f>Recovery_OX!C13</f>
        <v>0</v>
      </c>
      <c r="N18" s="649"/>
      <c r="O18" s="700">
        <f>(L18-M18)*(1-Recovery_OX!F13)</f>
        <v>0</v>
      </c>
      <c r="P18" s="692"/>
      <c r="Q18" s="651"/>
      <c r="S18" s="694">
        <f t="shared" ref="S18:S81" si="2">S17+1</f>
        <v>2001</v>
      </c>
      <c r="T18" s="695">
        <f>IF(Select2=1,Food!$W20,"")</f>
        <v>0</v>
      </c>
      <c r="U18" s="696">
        <f>IF(Select2=1,Paper!$W20,"")</f>
        <v>0</v>
      </c>
      <c r="V18" s="686">
        <f>IF(Select2=1,Nappies!$W20,"")</f>
        <v>0</v>
      </c>
      <c r="W18" s="696">
        <f>IF(Select2=1,Garden!$W20,"")</f>
        <v>0</v>
      </c>
      <c r="X18" s="686">
        <f>IF(Select2=1,Wood!$W20,"")</f>
        <v>0</v>
      </c>
      <c r="Y18" s="696">
        <f>IF(Select2=1,Textiles!$W20,"")</f>
        <v>0</v>
      </c>
      <c r="Z18" s="688">
        <f>Sludge!W20</f>
        <v>0</v>
      </c>
      <c r="AA18" s="688" t="str">
        <f>IF(Select2=2,MSW!$W20,"")</f>
        <v/>
      </c>
      <c r="AB18" s="697">
        <f>Industry!$W20</f>
        <v>0</v>
      </c>
      <c r="AC18" s="698">
        <f t="shared" si="0"/>
        <v>0</v>
      </c>
      <c r="AD18" s="699">
        <f>Recovery_OX!R13</f>
        <v>0</v>
      </c>
      <c r="AE18" s="649"/>
      <c r="AF18" s="701">
        <f>(AC18-AD18)*(1-Recovery_OX!U13)</f>
        <v>0</v>
      </c>
      <c r="AH18" s="636"/>
    </row>
    <row r="19" spans="2:34">
      <c r="B19" s="694">
        <f t="shared" si="1"/>
        <v>2002</v>
      </c>
      <c r="C19" s="695">
        <f>IF(Select2=1,Food!$K21,"")</f>
        <v>0</v>
      </c>
      <c r="D19" s="696">
        <f>IF(Select2=1,Paper!$K21,"")</f>
        <v>0</v>
      </c>
      <c r="E19" s="686">
        <f>IF(Select2=1,Nappies!$K21,"")</f>
        <v>0</v>
      </c>
      <c r="F19" s="696">
        <f>IF(Select2=1,Garden!$K21,"")</f>
        <v>0</v>
      </c>
      <c r="G19" s="686">
        <f>IF(Select2=1,Wood!$K21,"")</f>
        <v>0</v>
      </c>
      <c r="H19" s="696">
        <f>IF(Select2=1,Textiles!$K21,"")</f>
        <v>0</v>
      </c>
      <c r="I19" s="697">
        <f>Sludge!K21</f>
        <v>0</v>
      </c>
      <c r="J19" s="697" t="str">
        <f>IF(Select2=2,MSW!$K21,"")</f>
        <v/>
      </c>
      <c r="K19" s="697">
        <f>Industry!$K21</f>
        <v>0</v>
      </c>
      <c r="L19" s="698">
        <f t="shared" ref="L19:L82" si="3">SUM(C19:K19)</f>
        <v>0</v>
      </c>
      <c r="M19" s="699">
        <f>Recovery_OX!C14</f>
        <v>0</v>
      </c>
      <c r="N19" s="649"/>
      <c r="O19" s="700">
        <f>(L19-M19)*(1-Recovery_OX!F14)</f>
        <v>0</v>
      </c>
      <c r="P19" s="692"/>
      <c r="Q19" s="651"/>
      <c r="S19" s="694">
        <f t="shared" si="2"/>
        <v>2002</v>
      </c>
      <c r="T19" s="695">
        <f>IF(Select2=1,Food!$W21,"")</f>
        <v>0</v>
      </c>
      <c r="U19" s="696">
        <f>IF(Select2=1,Paper!$W21,"")</f>
        <v>0</v>
      </c>
      <c r="V19" s="686">
        <f>IF(Select2=1,Nappies!$W21,"")</f>
        <v>0</v>
      </c>
      <c r="W19" s="696">
        <f>IF(Select2=1,Garden!$W21,"")</f>
        <v>0</v>
      </c>
      <c r="X19" s="686">
        <f>IF(Select2=1,Wood!$W21,"")</f>
        <v>0</v>
      </c>
      <c r="Y19" s="696">
        <f>IF(Select2=1,Textiles!$W21,"")</f>
        <v>0</v>
      </c>
      <c r="Z19" s="688">
        <f>Sludge!W21</f>
        <v>0</v>
      </c>
      <c r="AA19" s="688" t="str">
        <f>IF(Select2=2,MSW!$W21,"")</f>
        <v/>
      </c>
      <c r="AB19" s="697">
        <f>Industry!$W21</f>
        <v>0</v>
      </c>
      <c r="AC19" s="698">
        <f t="shared" si="0"/>
        <v>0</v>
      </c>
      <c r="AD19" s="699">
        <f>Recovery_OX!R14</f>
        <v>0</v>
      </c>
      <c r="AE19" s="649"/>
      <c r="AF19" s="701">
        <f>(AC19-AD19)*(1-Recovery_OX!U14)</f>
        <v>0</v>
      </c>
      <c r="AH19" s="636"/>
    </row>
    <row r="20" spans="2:34">
      <c r="B20" s="694">
        <f t="shared" si="1"/>
        <v>2003</v>
      </c>
      <c r="C20" s="695">
        <f>IF(Select2=1,Food!$K22,"")</f>
        <v>0</v>
      </c>
      <c r="D20" s="696">
        <f>IF(Select2=1,Paper!$K22,"")</f>
        <v>0</v>
      </c>
      <c r="E20" s="686">
        <f>IF(Select2=1,Nappies!$K22,"")</f>
        <v>0</v>
      </c>
      <c r="F20" s="696">
        <f>IF(Select2=1,Garden!$K22,"")</f>
        <v>0</v>
      </c>
      <c r="G20" s="686">
        <f>IF(Select2=1,Wood!$K22,"")</f>
        <v>0</v>
      </c>
      <c r="H20" s="696">
        <f>IF(Select2=1,Textiles!$K22,"")</f>
        <v>0</v>
      </c>
      <c r="I20" s="697">
        <f>Sludge!K22</f>
        <v>0</v>
      </c>
      <c r="J20" s="697" t="str">
        <f>IF(Select2=2,MSW!$K22,"")</f>
        <v/>
      </c>
      <c r="K20" s="697">
        <f>Industry!$K22</f>
        <v>0</v>
      </c>
      <c r="L20" s="698">
        <f t="shared" si="3"/>
        <v>0</v>
      </c>
      <c r="M20" s="699">
        <f>Recovery_OX!C15</f>
        <v>0</v>
      </c>
      <c r="N20" s="649"/>
      <c r="O20" s="700">
        <f>(L20-M20)*(1-Recovery_OX!F15)</f>
        <v>0</v>
      </c>
      <c r="P20" s="692"/>
      <c r="Q20" s="651"/>
      <c r="S20" s="694">
        <f t="shared" si="2"/>
        <v>2003</v>
      </c>
      <c r="T20" s="695">
        <f>IF(Select2=1,Food!$W22,"")</f>
        <v>0</v>
      </c>
      <c r="U20" s="696">
        <f>IF(Select2=1,Paper!$W22,"")</f>
        <v>0</v>
      </c>
      <c r="V20" s="686">
        <f>IF(Select2=1,Nappies!$W22,"")</f>
        <v>0</v>
      </c>
      <c r="W20" s="696">
        <f>IF(Select2=1,Garden!$W22,"")</f>
        <v>0</v>
      </c>
      <c r="X20" s="686">
        <f>IF(Select2=1,Wood!$W22,"")</f>
        <v>0</v>
      </c>
      <c r="Y20" s="696">
        <f>IF(Select2=1,Textiles!$W22,"")</f>
        <v>0</v>
      </c>
      <c r="Z20" s="688">
        <f>Sludge!W22</f>
        <v>0</v>
      </c>
      <c r="AA20" s="688" t="str">
        <f>IF(Select2=2,MSW!$W22,"")</f>
        <v/>
      </c>
      <c r="AB20" s="697">
        <f>Industry!$W22</f>
        <v>0</v>
      </c>
      <c r="AC20" s="698">
        <f t="shared" si="0"/>
        <v>0</v>
      </c>
      <c r="AD20" s="699">
        <f>Recovery_OX!R15</f>
        <v>0</v>
      </c>
      <c r="AE20" s="649"/>
      <c r="AF20" s="701">
        <f>(AC20-AD20)*(1-Recovery_OX!U15)</f>
        <v>0</v>
      </c>
      <c r="AH20" s="636"/>
    </row>
    <row r="21" spans="2:34">
      <c r="B21" s="694">
        <f t="shared" si="1"/>
        <v>2004</v>
      </c>
      <c r="C21" s="695">
        <f>IF(Select2=1,Food!$K23,"")</f>
        <v>0</v>
      </c>
      <c r="D21" s="696">
        <f>IF(Select2=1,Paper!$K23,"")</f>
        <v>0</v>
      </c>
      <c r="E21" s="686">
        <f>IF(Select2=1,Nappies!$K23,"")</f>
        <v>0</v>
      </c>
      <c r="F21" s="696">
        <f>IF(Select2=1,Garden!$K23,"")</f>
        <v>0</v>
      </c>
      <c r="G21" s="686">
        <f>IF(Select2=1,Wood!$K23,"")</f>
        <v>0</v>
      </c>
      <c r="H21" s="696">
        <f>IF(Select2=1,Textiles!$K23,"")</f>
        <v>0</v>
      </c>
      <c r="I21" s="697">
        <f>Sludge!K23</f>
        <v>0</v>
      </c>
      <c r="J21" s="697" t="str">
        <f>IF(Select2=2,MSW!$K23,"")</f>
        <v/>
      </c>
      <c r="K21" s="697">
        <f>Industry!$K23</f>
        <v>0</v>
      </c>
      <c r="L21" s="698">
        <f t="shared" si="3"/>
        <v>0</v>
      </c>
      <c r="M21" s="699">
        <f>Recovery_OX!C16</f>
        <v>0</v>
      </c>
      <c r="N21" s="649"/>
      <c r="O21" s="700">
        <f>(L21-M21)*(1-Recovery_OX!F16)</f>
        <v>0</v>
      </c>
      <c r="P21" s="692"/>
      <c r="Q21" s="651"/>
      <c r="S21" s="694">
        <f t="shared" si="2"/>
        <v>2004</v>
      </c>
      <c r="T21" s="695">
        <f>IF(Select2=1,Food!$W23,"")</f>
        <v>0</v>
      </c>
      <c r="U21" s="696">
        <f>IF(Select2=1,Paper!$W23,"")</f>
        <v>0</v>
      </c>
      <c r="V21" s="686">
        <f>IF(Select2=1,Nappies!$W23,"")</f>
        <v>0</v>
      </c>
      <c r="W21" s="696">
        <f>IF(Select2=1,Garden!$W23,"")</f>
        <v>0</v>
      </c>
      <c r="X21" s="686">
        <f>IF(Select2=1,Wood!$W23,"")</f>
        <v>0</v>
      </c>
      <c r="Y21" s="696">
        <f>IF(Select2=1,Textiles!$W23,"")</f>
        <v>0</v>
      </c>
      <c r="Z21" s="688">
        <f>Sludge!W23</f>
        <v>0</v>
      </c>
      <c r="AA21" s="688" t="str">
        <f>IF(Select2=2,MSW!$W23,"")</f>
        <v/>
      </c>
      <c r="AB21" s="697">
        <f>Industry!$W23</f>
        <v>0</v>
      </c>
      <c r="AC21" s="698">
        <f t="shared" si="0"/>
        <v>0</v>
      </c>
      <c r="AD21" s="699">
        <f>Recovery_OX!R16</f>
        <v>0</v>
      </c>
      <c r="AE21" s="649"/>
      <c r="AF21" s="701">
        <f>(AC21-AD21)*(1-Recovery_OX!U16)</f>
        <v>0</v>
      </c>
    </row>
    <row r="22" spans="2:34">
      <c r="B22" s="694">
        <f t="shared" si="1"/>
        <v>2005</v>
      </c>
      <c r="C22" s="695">
        <f>IF(Select2=1,Food!$K24,"")</f>
        <v>0</v>
      </c>
      <c r="D22" s="696">
        <f>IF(Select2=1,Paper!$K24,"")</f>
        <v>0</v>
      </c>
      <c r="E22" s="686">
        <f>IF(Select2=1,Nappies!$K24,"")</f>
        <v>0</v>
      </c>
      <c r="F22" s="696">
        <f>IF(Select2=1,Garden!$K24,"")</f>
        <v>0</v>
      </c>
      <c r="G22" s="686">
        <f>IF(Select2=1,Wood!$K24,"")</f>
        <v>0</v>
      </c>
      <c r="H22" s="696">
        <f>IF(Select2=1,Textiles!$K24,"")</f>
        <v>0</v>
      </c>
      <c r="I22" s="697">
        <f>Sludge!K24</f>
        <v>0</v>
      </c>
      <c r="J22" s="697" t="str">
        <f>IF(Select2=2,MSW!$K24,"")</f>
        <v/>
      </c>
      <c r="K22" s="697">
        <f>Industry!$K24</f>
        <v>0</v>
      </c>
      <c r="L22" s="698">
        <f t="shared" si="3"/>
        <v>0</v>
      </c>
      <c r="M22" s="699">
        <f>Recovery_OX!C17</f>
        <v>0</v>
      </c>
      <c r="N22" s="649"/>
      <c r="O22" s="700">
        <f>(L22-M22)*(1-Recovery_OX!F17)</f>
        <v>0</v>
      </c>
      <c r="P22" s="640"/>
      <c r="Q22" s="651"/>
      <c r="S22" s="694">
        <f t="shared" si="2"/>
        <v>2005</v>
      </c>
      <c r="T22" s="695">
        <f>IF(Select2=1,Food!$W24,"")</f>
        <v>0</v>
      </c>
      <c r="U22" s="696">
        <f>IF(Select2=1,Paper!$W24,"")</f>
        <v>0</v>
      </c>
      <c r="V22" s="686">
        <f>IF(Select2=1,Nappies!$W24,"")</f>
        <v>0</v>
      </c>
      <c r="W22" s="696">
        <f>IF(Select2=1,Garden!$W24,"")</f>
        <v>0</v>
      </c>
      <c r="X22" s="686">
        <f>IF(Select2=1,Wood!$W24,"")</f>
        <v>0</v>
      </c>
      <c r="Y22" s="696">
        <f>IF(Select2=1,Textiles!$W24,"")</f>
        <v>0</v>
      </c>
      <c r="Z22" s="688">
        <f>Sludge!W24</f>
        <v>0</v>
      </c>
      <c r="AA22" s="688" t="str">
        <f>IF(Select2=2,MSW!$W24,"")</f>
        <v/>
      </c>
      <c r="AB22" s="697">
        <f>Industry!$W24</f>
        <v>0</v>
      </c>
      <c r="AC22" s="698">
        <f t="shared" si="0"/>
        <v>0</v>
      </c>
      <c r="AD22" s="699">
        <f>Recovery_OX!R17</f>
        <v>0</v>
      </c>
      <c r="AE22" s="649"/>
      <c r="AF22" s="701">
        <f>(AC22-AD22)*(1-Recovery_OX!U17)</f>
        <v>0</v>
      </c>
    </row>
    <row r="23" spans="2:34">
      <c r="B23" s="694">
        <f t="shared" si="1"/>
        <v>2006</v>
      </c>
      <c r="C23" s="695">
        <f>IF(Select2=1,Food!$K25,"")</f>
        <v>0</v>
      </c>
      <c r="D23" s="696">
        <f>IF(Select2=1,Paper!$K25,"")</f>
        <v>0</v>
      </c>
      <c r="E23" s="686">
        <f>IF(Select2=1,Nappies!$K25,"")</f>
        <v>0</v>
      </c>
      <c r="F23" s="696">
        <f>IF(Select2=1,Garden!$K25,"")</f>
        <v>0</v>
      </c>
      <c r="G23" s="686">
        <f>IF(Select2=1,Wood!$K25,"")</f>
        <v>0</v>
      </c>
      <c r="H23" s="696">
        <f>IF(Select2=1,Textiles!$K25,"")</f>
        <v>0</v>
      </c>
      <c r="I23" s="697">
        <f>Sludge!K25</f>
        <v>0</v>
      </c>
      <c r="J23" s="697" t="str">
        <f>IF(Select2=2,MSW!$K25,"")</f>
        <v/>
      </c>
      <c r="K23" s="697">
        <f>Industry!$K25</f>
        <v>0</v>
      </c>
      <c r="L23" s="698">
        <f t="shared" si="3"/>
        <v>0</v>
      </c>
      <c r="M23" s="699">
        <f>Recovery_OX!C18</f>
        <v>0</v>
      </c>
      <c r="N23" s="649"/>
      <c r="O23" s="700">
        <f>(L23-M23)*(1-Recovery_OX!F18)</f>
        <v>0</v>
      </c>
      <c r="P23" s="640"/>
      <c r="Q23" s="651"/>
      <c r="S23" s="694">
        <f t="shared" si="2"/>
        <v>2006</v>
      </c>
      <c r="T23" s="695">
        <f>IF(Select2=1,Food!$W25,"")</f>
        <v>0</v>
      </c>
      <c r="U23" s="696">
        <f>IF(Select2=1,Paper!$W25,"")</f>
        <v>0</v>
      </c>
      <c r="V23" s="686">
        <f>IF(Select2=1,Nappies!$W25,"")</f>
        <v>0</v>
      </c>
      <c r="W23" s="696">
        <f>IF(Select2=1,Garden!$W25,"")</f>
        <v>0</v>
      </c>
      <c r="X23" s="686">
        <f>IF(Select2=1,Wood!$W25,"")</f>
        <v>0</v>
      </c>
      <c r="Y23" s="696">
        <f>IF(Select2=1,Textiles!$W25,"")</f>
        <v>0</v>
      </c>
      <c r="Z23" s="688">
        <f>Sludge!W25</f>
        <v>0</v>
      </c>
      <c r="AA23" s="688" t="str">
        <f>IF(Select2=2,MSW!$W25,"")</f>
        <v/>
      </c>
      <c r="AB23" s="697">
        <f>Industry!$W25</f>
        <v>0</v>
      </c>
      <c r="AC23" s="698">
        <f t="shared" si="0"/>
        <v>0</v>
      </c>
      <c r="AD23" s="699">
        <f>Recovery_OX!R18</f>
        <v>0</v>
      </c>
      <c r="AE23" s="649"/>
      <c r="AF23" s="701">
        <f>(AC23-AD23)*(1-Recovery_OX!U18)</f>
        <v>0</v>
      </c>
    </row>
    <row r="24" spans="2:34">
      <c r="B24" s="694">
        <f t="shared" si="1"/>
        <v>2007</v>
      </c>
      <c r="C24" s="695">
        <f>IF(Select2=1,Food!$K26,"")</f>
        <v>0</v>
      </c>
      <c r="D24" s="696">
        <f>IF(Select2=1,Paper!$K26,"")</f>
        <v>0</v>
      </c>
      <c r="E24" s="686">
        <f>IF(Select2=1,Nappies!$K26,"")</f>
        <v>0</v>
      </c>
      <c r="F24" s="696">
        <f>IF(Select2=1,Garden!$K26,"")</f>
        <v>0</v>
      </c>
      <c r="G24" s="686">
        <f>IF(Select2=1,Wood!$K26,"")</f>
        <v>0</v>
      </c>
      <c r="H24" s="696">
        <f>IF(Select2=1,Textiles!$K26,"")</f>
        <v>0</v>
      </c>
      <c r="I24" s="697">
        <f>Sludge!K26</f>
        <v>0</v>
      </c>
      <c r="J24" s="697" t="str">
        <f>IF(Select2=2,MSW!$K26,"")</f>
        <v/>
      </c>
      <c r="K24" s="697">
        <f>Industry!$K26</f>
        <v>0</v>
      </c>
      <c r="L24" s="698">
        <f t="shared" si="3"/>
        <v>0</v>
      </c>
      <c r="M24" s="699">
        <f>Recovery_OX!C19</f>
        <v>0</v>
      </c>
      <c r="N24" s="649"/>
      <c r="O24" s="700">
        <f>(L24-M24)*(1-Recovery_OX!F19)</f>
        <v>0</v>
      </c>
      <c r="P24" s="640"/>
      <c r="Q24" s="651"/>
      <c r="S24" s="694">
        <f t="shared" si="2"/>
        <v>2007</v>
      </c>
      <c r="T24" s="695">
        <f>IF(Select2=1,Food!$W26,"")</f>
        <v>0</v>
      </c>
      <c r="U24" s="696">
        <f>IF(Select2=1,Paper!$W26,"")</f>
        <v>0</v>
      </c>
      <c r="V24" s="686">
        <f>IF(Select2=1,Nappies!$W26,"")</f>
        <v>0</v>
      </c>
      <c r="W24" s="696">
        <f>IF(Select2=1,Garden!$W26,"")</f>
        <v>0</v>
      </c>
      <c r="X24" s="686">
        <f>IF(Select2=1,Wood!$W26,"")</f>
        <v>0</v>
      </c>
      <c r="Y24" s="696">
        <f>IF(Select2=1,Textiles!$W26,"")</f>
        <v>0</v>
      </c>
      <c r="Z24" s="688">
        <f>Sludge!W26</f>
        <v>0</v>
      </c>
      <c r="AA24" s="688" t="str">
        <f>IF(Select2=2,MSW!$W26,"")</f>
        <v/>
      </c>
      <c r="AB24" s="697">
        <f>Industry!$W26</f>
        <v>0</v>
      </c>
      <c r="AC24" s="698">
        <f t="shared" si="0"/>
        <v>0</v>
      </c>
      <c r="AD24" s="699">
        <f>Recovery_OX!R19</f>
        <v>0</v>
      </c>
      <c r="AE24" s="649"/>
      <c r="AF24" s="701">
        <f>(AC24-AD24)*(1-Recovery_OX!U19)</f>
        <v>0</v>
      </c>
    </row>
    <row r="25" spans="2:34">
      <c r="B25" s="694">
        <f t="shared" si="1"/>
        <v>2008</v>
      </c>
      <c r="C25" s="695">
        <f>IF(Select2=1,Food!$K27,"")</f>
        <v>0</v>
      </c>
      <c r="D25" s="696">
        <f>IF(Select2=1,Paper!$K27,"")</f>
        <v>0</v>
      </c>
      <c r="E25" s="686">
        <f>IF(Select2=1,Nappies!$K27,"")</f>
        <v>0</v>
      </c>
      <c r="F25" s="696">
        <f>IF(Select2=1,Garden!$K27,"")</f>
        <v>0</v>
      </c>
      <c r="G25" s="686">
        <f>IF(Select2=1,Wood!$K27,"")</f>
        <v>0</v>
      </c>
      <c r="H25" s="696">
        <f>IF(Select2=1,Textiles!$K27,"")</f>
        <v>0</v>
      </c>
      <c r="I25" s="697">
        <f>Sludge!K27</f>
        <v>0</v>
      </c>
      <c r="J25" s="697" t="str">
        <f>IF(Select2=2,MSW!$K27,"")</f>
        <v/>
      </c>
      <c r="K25" s="697">
        <f>Industry!$K27</f>
        <v>0</v>
      </c>
      <c r="L25" s="698">
        <f t="shared" si="3"/>
        <v>0</v>
      </c>
      <c r="M25" s="699">
        <f>Recovery_OX!C20</f>
        <v>0</v>
      </c>
      <c r="N25" s="649"/>
      <c r="O25" s="700">
        <f>(L25-M25)*(1-Recovery_OX!F20)</f>
        <v>0</v>
      </c>
      <c r="P25" s="640"/>
      <c r="Q25" s="651"/>
      <c r="S25" s="694">
        <f t="shared" si="2"/>
        <v>2008</v>
      </c>
      <c r="T25" s="695">
        <f>IF(Select2=1,Food!$W27,"")</f>
        <v>0</v>
      </c>
      <c r="U25" s="696">
        <f>IF(Select2=1,Paper!$W27,"")</f>
        <v>0</v>
      </c>
      <c r="V25" s="686">
        <f>IF(Select2=1,Nappies!$W27,"")</f>
        <v>0</v>
      </c>
      <c r="W25" s="696">
        <f>IF(Select2=1,Garden!$W27,"")</f>
        <v>0</v>
      </c>
      <c r="X25" s="686">
        <f>IF(Select2=1,Wood!$W27,"")</f>
        <v>0</v>
      </c>
      <c r="Y25" s="696">
        <f>IF(Select2=1,Textiles!$W27,"")</f>
        <v>0</v>
      </c>
      <c r="Z25" s="688">
        <f>Sludge!W27</f>
        <v>0</v>
      </c>
      <c r="AA25" s="688" t="str">
        <f>IF(Select2=2,MSW!$W27,"")</f>
        <v/>
      </c>
      <c r="AB25" s="697">
        <f>Industry!$W27</f>
        <v>0</v>
      </c>
      <c r="AC25" s="698">
        <f t="shared" si="0"/>
        <v>0</v>
      </c>
      <c r="AD25" s="699">
        <f>Recovery_OX!R20</f>
        <v>0</v>
      </c>
      <c r="AE25" s="649"/>
      <c r="AF25" s="701">
        <f>(AC25-AD25)*(1-Recovery_OX!U20)</f>
        <v>0</v>
      </c>
    </row>
    <row r="26" spans="2:34">
      <c r="B26" s="694">
        <f t="shared" si="1"/>
        <v>2009</v>
      </c>
      <c r="C26" s="695">
        <f>IF(Select2=1,Food!$K28,"")</f>
        <v>0</v>
      </c>
      <c r="D26" s="696">
        <f>IF(Select2=1,Paper!$K28,"")</f>
        <v>0</v>
      </c>
      <c r="E26" s="686">
        <f>IF(Select2=1,Nappies!$K28,"")</f>
        <v>0</v>
      </c>
      <c r="F26" s="696">
        <f>IF(Select2=1,Garden!$K28,"")</f>
        <v>0</v>
      </c>
      <c r="G26" s="686">
        <f>IF(Select2=1,Wood!$K28,"")</f>
        <v>0</v>
      </c>
      <c r="H26" s="696">
        <f>IF(Select2=1,Textiles!$K28,"")</f>
        <v>0</v>
      </c>
      <c r="I26" s="697">
        <f>Sludge!K28</f>
        <v>0</v>
      </c>
      <c r="J26" s="697" t="str">
        <f>IF(Select2=2,MSW!$K28,"")</f>
        <v/>
      </c>
      <c r="K26" s="697">
        <f>Industry!$K28</f>
        <v>0</v>
      </c>
      <c r="L26" s="698">
        <f t="shared" si="3"/>
        <v>0</v>
      </c>
      <c r="M26" s="699">
        <f>Recovery_OX!C21</f>
        <v>0</v>
      </c>
      <c r="N26" s="649"/>
      <c r="O26" s="700">
        <f>(L26-M26)*(1-Recovery_OX!F21)</f>
        <v>0</v>
      </c>
      <c r="P26" s="640"/>
      <c r="Q26" s="651"/>
      <c r="S26" s="694">
        <f t="shared" si="2"/>
        <v>2009</v>
      </c>
      <c r="T26" s="695">
        <f>IF(Select2=1,Food!$W28,"")</f>
        <v>0</v>
      </c>
      <c r="U26" s="696">
        <f>IF(Select2=1,Paper!$W28,"")</f>
        <v>0</v>
      </c>
      <c r="V26" s="686">
        <f>IF(Select2=1,Nappies!$W28,"")</f>
        <v>0</v>
      </c>
      <c r="W26" s="696">
        <f>IF(Select2=1,Garden!$W28,"")</f>
        <v>0</v>
      </c>
      <c r="X26" s="686">
        <f>IF(Select2=1,Wood!$W28,"")</f>
        <v>0</v>
      </c>
      <c r="Y26" s="696">
        <f>IF(Select2=1,Textiles!$W28,"")</f>
        <v>0</v>
      </c>
      <c r="Z26" s="688">
        <f>Sludge!W28</f>
        <v>0</v>
      </c>
      <c r="AA26" s="688" t="str">
        <f>IF(Select2=2,MSW!$W28,"")</f>
        <v/>
      </c>
      <c r="AB26" s="697">
        <f>Industry!$W28</f>
        <v>0</v>
      </c>
      <c r="AC26" s="698">
        <f t="shared" si="0"/>
        <v>0</v>
      </c>
      <c r="AD26" s="699">
        <f>Recovery_OX!R21</f>
        <v>0</v>
      </c>
      <c r="AE26" s="649"/>
      <c r="AF26" s="701">
        <f>(AC26-AD26)*(1-Recovery_OX!U21)</f>
        <v>0</v>
      </c>
    </row>
    <row r="27" spans="2:34">
      <c r="B27" s="694">
        <f t="shared" si="1"/>
        <v>2010</v>
      </c>
      <c r="C27" s="695">
        <f>IF(Select2=1,Food!$K29,"")</f>
        <v>0</v>
      </c>
      <c r="D27" s="696">
        <f>IF(Select2=1,Paper!$K29,"")</f>
        <v>0</v>
      </c>
      <c r="E27" s="686">
        <f>IF(Select2=1,Nappies!$K29,"")</f>
        <v>0</v>
      </c>
      <c r="F27" s="696">
        <f>IF(Select2=1,Garden!$K29,"")</f>
        <v>0</v>
      </c>
      <c r="G27" s="686">
        <f>IF(Select2=1,Wood!$K29,"")</f>
        <v>0</v>
      </c>
      <c r="H27" s="696">
        <f>IF(Select2=1,Textiles!$K29,"")</f>
        <v>0</v>
      </c>
      <c r="I27" s="697">
        <f>Sludge!K29</f>
        <v>0</v>
      </c>
      <c r="J27" s="697" t="str">
        <f>IF(Select2=2,MSW!$K29,"")</f>
        <v/>
      </c>
      <c r="K27" s="697">
        <f>Industry!$K29</f>
        <v>0</v>
      </c>
      <c r="L27" s="698">
        <f t="shared" si="3"/>
        <v>0</v>
      </c>
      <c r="M27" s="699">
        <f>Recovery_OX!C22</f>
        <v>0</v>
      </c>
      <c r="N27" s="649"/>
      <c r="O27" s="700">
        <f>(L27-M27)*(1-Recovery_OX!F22)</f>
        <v>0</v>
      </c>
      <c r="P27" s="640"/>
      <c r="Q27" s="651"/>
      <c r="S27" s="694">
        <f t="shared" si="2"/>
        <v>2010</v>
      </c>
      <c r="T27" s="695">
        <f>IF(Select2=1,Food!$W29,"")</f>
        <v>0</v>
      </c>
      <c r="U27" s="696">
        <f>IF(Select2=1,Paper!$W29,"")</f>
        <v>0</v>
      </c>
      <c r="V27" s="686">
        <f>IF(Select2=1,Nappies!$W29,"")</f>
        <v>0</v>
      </c>
      <c r="W27" s="696">
        <f>IF(Select2=1,Garden!$W29,"")</f>
        <v>0</v>
      </c>
      <c r="X27" s="686">
        <f>IF(Select2=1,Wood!$W29,"")</f>
        <v>0</v>
      </c>
      <c r="Y27" s="696">
        <f>IF(Select2=1,Textiles!$W29,"")</f>
        <v>0</v>
      </c>
      <c r="Z27" s="688">
        <f>Sludge!W29</f>
        <v>0</v>
      </c>
      <c r="AA27" s="688" t="str">
        <f>IF(Select2=2,MSW!$W29,"")</f>
        <v/>
      </c>
      <c r="AB27" s="697">
        <f>Industry!$W29</f>
        <v>0</v>
      </c>
      <c r="AC27" s="698">
        <f t="shared" si="0"/>
        <v>0</v>
      </c>
      <c r="AD27" s="699">
        <f>Recovery_OX!R22</f>
        <v>0</v>
      </c>
      <c r="AE27" s="649"/>
      <c r="AF27" s="701">
        <f>(AC27-AD27)*(1-Recovery_OX!U22)</f>
        <v>0</v>
      </c>
    </row>
    <row r="28" spans="2:34">
      <c r="B28" s="694">
        <f t="shared" si="1"/>
        <v>2011</v>
      </c>
      <c r="C28" s="695">
        <f>IF(Select2=1,Food!$K30,"")</f>
        <v>0</v>
      </c>
      <c r="D28" s="696">
        <f>IF(Select2=1,Paper!$K30,"")</f>
        <v>0</v>
      </c>
      <c r="E28" s="686">
        <f>IF(Select2=1,Nappies!$K30,"")</f>
        <v>0</v>
      </c>
      <c r="F28" s="696">
        <f>IF(Select2=1,Garden!$K30,"")</f>
        <v>0</v>
      </c>
      <c r="G28" s="686">
        <f>IF(Select2=1,Wood!$K30,"")</f>
        <v>0</v>
      </c>
      <c r="H28" s="696">
        <f>IF(Select2=1,Textiles!$K30,"")</f>
        <v>0</v>
      </c>
      <c r="I28" s="697">
        <f>Sludge!K30</f>
        <v>0</v>
      </c>
      <c r="J28" s="697" t="str">
        <f>IF(Select2=2,MSW!$K30,"")</f>
        <v/>
      </c>
      <c r="K28" s="697">
        <f>Industry!$K30</f>
        <v>0</v>
      </c>
      <c r="L28" s="698">
        <f t="shared" si="3"/>
        <v>0</v>
      </c>
      <c r="M28" s="699">
        <f>Recovery_OX!C23</f>
        <v>0</v>
      </c>
      <c r="N28" s="649"/>
      <c r="O28" s="700">
        <f>(L28-M28)*(1-Recovery_OX!F23)</f>
        <v>0</v>
      </c>
      <c r="P28" s="640"/>
      <c r="Q28" s="651"/>
      <c r="S28" s="694">
        <f t="shared" si="2"/>
        <v>2011</v>
      </c>
      <c r="T28" s="695">
        <f>IF(Select2=1,Food!$W30,"")</f>
        <v>0</v>
      </c>
      <c r="U28" s="696">
        <f>IF(Select2=1,Paper!$W30,"")</f>
        <v>0</v>
      </c>
      <c r="V28" s="686">
        <f>IF(Select2=1,Nappies!$W30,"")</f>
        <v>0</v>
      </c>
      <c r="W28" s="696">
        <f>IF(Select2=1,Garden!$W30,"")</f>
        <v>0</v>
      </c>
      <c r="X28" s="686">
        <f>IF(Select2=1,Wood!$W30,"")</f>
        <v>0</v>
      </c>
      <c r="Y28" s="696">
        <f>IF(Select2=1,Textiles!$W30,"")</f>
        <v>0</v>
      </c>
      <c r="Z28" s="688">
        <f>Sludge!W30</f>
        <v>0</v>
      </c>
      <c r="AA28" s="688" t="str">
        <f>IF(Select2=2,MSW!$W30,"")</f>
        <v/>
      </c>
      <c r="AB28" s="697">
        <f>Industry!$W30</f>
        <v>0</v>
      </c>
      <c r="AC28" s="698">
        <f t="shared" si="0"/>
        <v>0</v>
      </c>
      <c r="AD28" s="699">
        <f>Recovery_OX!R23</f>
        <v>0</v>
      </c>
      <c r="AE28" s="649"/>
      <c r="AF28" s="701">
        <f>(AC28-AD28)*(1-Recovery_OX!U23)</f>
        <v>0</v>
      </c>
    </row>
    <row r="29" spans="2:34">
      <c r="B29" s="694">
        <f t="shared" si="1"/>
        <v>2012</v>
      </c>
      <c r="C29" s="695">
        <f>IF(Select2=1,Food!$K31,"")</f>
        <v>1.6297492765770649E-2</v>
      </c>
      <c r="D29" s="696">
        <f>IF(Select2=1,Paper!$K31,"")</f>
        <v>8.5582477011514476E-4</v>
      </c>
      <c r="E29" s="686">
        <f>IF(Select2=1,Nappies!$K31,"")</f>
        <v>2.6986946959416586E-3</v>
      </c>
      <c r="F29" s="696">
        <f>IF(Select2=1,Garden!$K31,"")</f>
        <v>0</v>
      </c>
      <c r="G29" s="686">
        <f>IF(Select2=1,Wood!$K31,"")</f>
        <v>0</v>
      </c>
      <c r="H29" s="696">
        <f>IF(Select2=1,Textiles!$K31,"")</f>
        <v>2.0262716484443469E-4</v>
      </c>
      <c r="I29" s="697">
        <f>Sludge!K31</f>
        <v>0</v>
      </c>
      <c r="J29" s="697" t="str">
        <f>IF(Select2=2,MSW!$K31,"")</f>
        <v/>
      </c>
      <c r="K29" s="697">
        <f>Industry!$K31</f>
        <v>0</v>
      </c>
      <c r="L29" s="698">
        <f>SUM(C29:K29)</f>
        <v>2.0054639396671885E-2</v>
      </c>
      <c r="M29" s="699">
        <f>Recovery_OX!C24</f>
        <v>0</v>
      </c>
      <c r="N29" s="649"/>
      <c r="O29" s="700">
        <f>(L29-M29)*(1-Recovery_OX!F24)</f>
        <v>2.0054639396671885E-2</v>
      </c>
      <c r="P29" s="640"/>
      <c r="Q29" s="651"/>
      <c r="S29" s="694">
        <f t="shared" si="2"/>
        <v>2012</v>
      </c>
      <c r="T29" s="695">
        <f>IF(Select2=1,Food!$W31,"")</f>
        <v>1.0903764116260472E-2</v>
      </c>
      <c r="U29" s="696">
        <f>IF(Select2=1,Paper!$W31,"")</f>
        <v>1.7682329961056708E-3</v>
      </c>
      <c r="V29" s="686">
        <f>IF(Select2=1,Nappies!$W31,"")</f>
        <v>0</v>
      </c>
      <c r="W29" s="696">
        <f>IF(Select2=1,Garden!$W31,"")</f>
        <v>0</v>
      </c>
      <c r="X29" s="686">
        <f>IF(Select2=1,Wood!$W31,"")</f>
        <v>7.421592399580692E-4</v>
      </c>
      <c r="Y29" s="696">
        <f>IF(Select2=1,Textiles!$W31,"")</f>
        <v>2.2205716695280513E-4</v>
      </c>
      <c r="Z29" s="688">
        <f>Sludge!W31</f>
        <v>0</v>
      </c>
      <c r="AA29" s="688" t="str">
        <f>IF(Select2=2,MSW!$W31,"")</f>
        <v/>
      </c>
      <c r="AB29" s="697">
        <f>Industry!$W31</f>
        <v>0</v>
      </c>
      <c r="AC29" s="698">
        <f t="shared" si="0"/>
        <v>1.3636213519277017E-2</v>
      </c>
      <c r="AD29" s="699">
        <f>Recovery_OX!R24</f>
        <v>0</v>
      </c>
      <c r="AE29" s="649"/>
      <c r="AF29" s="701">
        <f>(AC29-AD29)*(1-Recovery_OX!U24)</f>
        <v>1.3636213519277017E-2</v>
      </c>
    </row>
    <row r="30" spans="2:34">
      <c r="B30" s="694">
        <f t="shared" si="1"/>
        <v>2013</v>
      </c>
      <c r="C30" s="695">
        <f>IF(Select2=1,Food!$K32,"")</f>
        <v>2.7352697180364351E-2</v>
      </c>
      <c r="D30" s="696">
        <f>IF(Select2=1,Paper!$K32,"")</f>
        <v>1.6606522380071009E-3</v>
      </c>
      <c r="E30" s="686">
        <f>IF(Select2=1,Nappies!$K32,"")</f>
        <v>4.9971257705127784E-3</v>
      </c>
      <c r="F30" s="696">
        <f>IF(Select2=1,Garden!$K32,"")</f>
        <v>0</v>
      </c>
      <c r="G30" s="686">
        <f>IF(Select2=1,Wood!$K32,"")</f>
        <v>0</v>
      </c>
      <c r="H30" s="696">
        <f>IF(Select2=1,Textiles!$K32,"")</f>
        <v>3.931800837391883E-4</v>
      </c>
      <c r="I30" s="697">
        <f>Sludge!K32</f>
        <v>0</v>
      </c>
      <c r="J30" s="697" t="str">
        <f>IF(Select2=2,MSW!$K32,"")</f>
        <v/>
      </c>
      <c r="K30" s="697">
        <f>Industry!$K32</f>
        <v>0</v>
      </c>
      <c r="L30" s="698">
        <f t="shared" si="3"/>
        <v>3.4403655272623422E-2</v>
      </c>
      <c r="M30" s="699">
        <f>Recovery_OX!C25</f>
        <v>0</v>
      </c>
      <c r="N30" s="649"/>
      <c r="O30" s="700">
        <f>(L30-M30)*(1-Recovery_OX!F25)</f>
        <v>3.4403655272623422E-2</v>
      </c>
      <c r="P30" s="640"/>
      <c r="Q30" s="651"/>
      <c r="S30" s="694">
        <f t="shared" si="2"/>
        <v>2013</v>
      </c>
      <c r="T30" s="695">
        <f>IF(Select2=1,Food!$W32,"")</f>
        <v>1.8300198827184005E-2</v>
      </c>
      <c r="U30" s="696">
        <f>IF(Select2=1,Paper!$W32,"")</f>
        <v>3.4310996653039274E-3</v>
      </c>
      <c r="V30" s="686">
        <f>IF(Select2=1,Nappies!$W32,"")</f>
        <v>0</v>
      </c>
      <c r="W30" s="696">
        <f>IF(Select2=1,Garden!$W32,"")</f>
        <v>0</v>
      </c>
      <c r="X30" s="686">
        <f>IF(Select2=1,Wood!$W32,"")</f>
        <v>1.464742627636996E-3</v>
      </c>
      <c r="Y30" s="696">
        <f>IF(Select2=1,Textiles!$W32,"")</f>
        <v>4.3088228354979535E-4</v>
      </c>
      <c r="Z30" s="688">
        <f>Sludge!W32</f>
        <v>0</v>
      </c>
      <c r="AA30" s="688" t="str">
        <f>IF(Select2=2,MSW!$W32,"")</f>
        <v/>
      </c>
      <c r="AB30" s="697">
        <f>Industry!$W32</f>
        <v>0</v>
      </c>
      <c r="AC30" s="698">
        <f t="shared" si="0"/>
        <v>2.3626923403674723E-2</v>
      </c>
      <c r="AD30" s="699">
        <f>Recovery_OX!R25</f>
        <v>0</v>
      </c>
      <c r="AE30" s="649"/>
      <c r="AF30" s="701">
        <f>(AC30-AD30)*(1-Recovery_OX!U25)</f>
        <v>2.3626923403674723E-2</v>
      </c>
    </row>
    <row r="31" spans="2:34">
      <c r="B31" s="694">
        <f t="shared" si="1"/>
        <v>2014</v>
      </c>
      <c r="C31" s="695">
        <f>IF(Select2=1,Food!$K33,"")</f>
        <v>3.4863637371197478E-2</v>
      </c>
      <c r="D31" s="696">
        <f>IF(Select2=1,Paper!$K33,"")</f>
        <v>2.4163414574508027E-3</v>
      </c>
      <c r="E31" s="686">
        <f>IF(Select2=1,Nappies!$K33,"")</f>
        <v>6.9528588871342369E-3</v>
      </c>
      <c r="F31" s="696">
        <f>IF(Select2=1,Garden!$K33,"")</f>
        <v>0</v>
      </c>
      <c r="G31" s="686">
        <f>IF(Select2=1,Wood!$K33,"")</f>
        <v>0</v>
      </c>
      <c r="H31" s="696">
        <f>IF(Select2=1,Textiles!$K33,"")</f>
        <v>5.7209891080092399E-4</v>
      </c>
      <c r="I31" s="697">
        <f>Sludge!K33</f>
        <v>0</v>
      </c>
      <c r="J31" s="697" t="str">
        <f>IF(Select2=2,MSW!$K33,"")</f>
        <v/>
      </c>
      <c r="K31" s="697">
        <f>Industry!$K33</f>
        <v>0</v>
      </c>
      <c r="L31" s="698">
        <f t="shared" si="3"/>
        <v>4.4804936626583435E-2</v>
      </c>
      <c r="M31" s="699">
        <f>Recovery_OX!C26</f>
        <v>0</v>
      </c>
      <c r="N31" s="649"/>
      <c r="O31" s="700">
        <f>(L31-M31)*(1-Recovery_OX!F26)</f>
        <v>4.4804936626583435E-2</v>
      </c>
      <c r="P31" s="640"/>
      <c r="Q31" s="651"/>
      <c r="S31" s="694">
        <f t="shared" si="2"/>
        <v>2014</v>
      </c>
      <c r="T31" s="695">
        <f>IF(Select2=1,Food!$W33,"")</f>
        <v>2.3325359525778869E-2</v>
      </c>
      <c r="U31" s="696">
        <f>IF(Select2=1,Paper!$W33,"")</f>
        <v>4.9924410277909148E-3</v>
      </c>
      <c r="V31" s="686">
        <f>IF(Select2=1,Nappies!$W33,"")</f>
        <v>0</v>
      </c>
      <c r="W31" s="696">
        <f>IF(Select2=1,Garden!$W33,"")</f>
        <v>0</v>
      </c>
      <c r="X31" s="686">
        <f>IF(Select2=1,Wood!$W33,"")</f>
        <v>2.1670457861551994E-3</v>
      </c>
      <c r="Y31" s="696">
        <f>IF(Select2=1,Textiles!$W33,"")</f>
        <v>6.2695771046676586E-4</v>
      </c>
      <c r="Z31" s="688">
        <f>Sludge!W33</f>
        <v>0</v>
      </c>
      <c r="AA31" s="688" t="str">
        <f>IF(Select2=2,MSW!$W33,"")</f>
        <v/>
      </c>
      <c r="AB31" s="697">
        <f>Industry!$W33</f>
        <v>0</v>
      </c>
      <c r="AC31" s="698">
        <f t="shared" si="0"/>
        <v>3.111180405019175E-2</v>
      </c>
      <c r="AD31" s="699">
        <f>Recovery_OX!R26</f>
        <v>0</v>
      </c>
      <c r="AE31" s="649"/>
      <c r="AF31" s="701">
        <f>(AC31-AD31)*(1-Recovery_OX!U26)</f>
        <v>3.111180405019175E-2</v>
      </c>
    </row>
    <row r="32" spans="2:34">
      <c r="B32" s="694">
        <f t="shared" si="1"/>
        <v>2015</v>
      </c>
      <c r="C32" s="695">
        <f>IF(Select2=1,Food!$K34,"")</f>
        <v>4.0037407380823606E-2</v>
      </c>
      <c r="D32" s="696">
        <f>IF(Select2=1,Paper!$K34,"")</f>
        <v>3.1282425786013841E-3</v>
      </c>
      <c r="E32" s="686">
        <f>IF(Select2=1,Nappies!$K34,"")</f>
        <v>8.6258650576195202E-3</v>
      </c>
      <c r="F32" s="696">
        <f>IF(Select2=1,Garden!$K34,"")</f>
        <v>0</v>
      </c>
      <c r="G32" s="686">
        <f>IF(Select2=1,Wood!$K34,"")</f>
        <v>0</v>
      </c>
      <c r="H32" s="696">
        <f>IF(Select2=1,Textiles!$K34,"")</f>
        <v>7.406503606601153E-4</v>
      </c>
      <c r="I32" s="697">
        <f>Sludge!K34</f>
        <v>0</v>
      </c>
      <c r="J32" s="697" t="str">
        <f>IF(Select2=2,MSW!$K34,"")</f>
        <v/>
      </c>
      <c r="K32" s="697">
        <f>Industry!$K34</f>
        <v>0</v>
      </c>
      <c r="L32" s="698">
        <f t="shared" si="3"/>
        <v>5.253216537770463E-2</v>
      </c>
      <c r="M32" s="699">
        <f>Recovery_OX!C27</f>
        <v>0</v>
      </c>
      <c r="N32" s="649"/>
      <c r="O32" s="700">
        <f>(L32-M32)*(1-Recovery_OX!F27)</f>
        <v>5.253216537770463E-2</v>
      </c>
      <c r="P32" s="640"/>
      <c r="Q32" s="651"/>
      <c r="S32" s="694">
        <f t="shared" si="2"/>
        <v>2015</v>
      </c>
      <c r="T32" s="695">
        <f>IF(Select2=1,Food!$W34,"")</f>
        <v>2.6786847043369942E-2</v>
      </c>
      <c r="U32" s="696">
        <f>IF(Select2=1,Paper!$W34,"")</f>
        <v>6.4633111128127767E-3</v>
      </c>
      <c r="V32" s="686">
        <f>IF(Select2=1,Nappies!$W34,"")</f>
        <v>0</v>
      </c>
      <c r="W32" s="696">
        <f>IF(Select2=1,Garden!$W34,"")</f>
        <v>0</v>
      </c>
      <c r="X32" s="686">
        <f>IF(Select2=1,Wood!$W34,"")</f>
        <v>2.8515249861981295E-3</v>
      </c>
      <c r="Y32" s="696">
        <f>IF(Select2=1,Textiles!$W34,"")</f>
        <v>8.116716281206741E-4</v>
      </c>
      <c r="Z32" s="688">
        <f>Sludge!W34</f>
        <v>0</v>
      </c>
      <c r="AA32" s="688" t="str">
        <f>IF(Select2=2,MSW!$W34,"")</f>
        <v/>
      </c>
      <c r="AB32" s="697">
        <f>Industry!$W34</f>
        <v>0</v>
      </c>
      <c r="AC32" s="698">
        <f t="shared" si="0"/>
        <v>3.6913354770501526E-2</v>
      </c>
      <c r="AD32" s="699">
        <f>Recovery_OX!R27</f>
        <v>0</v>
      </c>
      <c r="AE32" s="649"/>
      <c r="AF32" s="701">
        <f>(AC32-AD32)*(1-Recovery_OX!U27)</f>
        <v>3.6913354770501526E-2</v>
      </c>
    </row>
    <row r="33" spans="2:32">
      <c r="B33" s="694">
        <f t="shared" si="1"/>
        <v>2016</v>
      </c>
      <c r="C33" s="695">
        <f>IF(Select2=1,Food!$K35,"")</f>
        <v>4.355440928866109E-2</v>
      </c>
      <c r="D33" s="696">
        <f>IF(Select2=1,Paper!$K35,"")</f>
        <v>3.7945837121289455E-3</v>
      </c>
      <c r="E33" s="686">
        <f>IF(Select2=1,Nappies!$K35,"")</f>
        <v>1.004542216896675E-2</v>
      </c>
      <c r="F33" s="696">
        <f>IF(Select2=1,Garden!$K35,"")</f>
        <v>0</v>
      </c>
      <c r="G33" s="686">
        <f>IF(Select2=1,Wood!$K35,"")</f>
        <v>0</v>
      </c>
      <c r="H33" s="696">
        <f>IF(Select2=1,Textiles!$K35,"")</f>
        <v>8.9841491646720057E-4</v>
      </c>
      <c r="I33" s="697">
        <f>Sludge!K35</f>
        <v>0</v>
      </c>
      <c r="J33" s="697" t="str">
        <f>IF(Select2=2,MSW!$K35,"")</f>
        <v/>
      </c>
      <c r="K33" s="697">
        <f>Industry!$K35</f>
        <v>0</v>
      </c>
      <c r="L33" s="698">
        <f t="shared" si="3"/>
        <v>5.8292830086223983E-2</v>
      </c>
      <c r="M33" s="699">
        <f>Recovery_OX!C28</f>
        <v>0</v>
      </c>
      <c r="N33" s="649"/>
      <c r="O33" s="700">
        <f>(L33-M33)*(1-Recovery_OX!F28)</f>
        <v>5.8292830086223983E-2</v>
      </c>
      <c r="P33" s="640"/>
      <c r="Q33" s="651"/>
      <c r="S33" s="694">
        <f t="shared" si="2"/>
        <v>2016</v>
      </c>
      <c r="T33" s="695">
        <f>IF(Select2=1,Food!$W35,"")</f>
        <v>2.9139881326044437E-2</v>
      </c>
      <c r="U33" s="696">
        <f>IF(Select2=1,Paper!$W35,"")</f>
        <v>7.8400489920019516E-3</v>
      </c>
      <c r="V33" s="686">
        <f>IF(Select2=1,Nappies!$W35,"")</f>
        <v>0</v>
      </c>
      <c r="W33" s="696">
        <f>IF(Select2=1,Garden!$W35,"")</f>
        <v>0</v>
      </c>
      <c r="X33" s="686">
        <f>IF(Select2=1,Wood!$W35,"")</f>
        <v>3.5146895472258988E-3</v>
      </c>
      <c r="Y33" s="696">
        <f>IF(Select2=1,Textiles!$W35,"")</f>
        <v>9.8456429201884991E-4</v>
      </c>
      <c r="Z33" s="688">
        <f>Sludge!W35</f>
        <v>0</v>
      </c>
      <c r="AA33" s="688" t="str">
        <f>IF(Select2=2,MSW!$W35,"")</f>
        <v/>
      </c>
      <c r="AB33" s="697">
        <f>Industry!$W35</f>
        <v>0</v>
      </c>
      <c r="AC33" s="698">
        <f t="shared" si="0"/>
        <v>4.1479184157291134E-2</v>
      </c>
      <c r="AD33" s="699">
        <f>Recovery_OX!R28</f>
        <v>0</v>
      </c>
      <c r="AE33" s="649"/>
      <c r="AF33" s="701">
        <f>(AC33-AD33)*(1-Recovery_OX!U28)</f>
        <v>4.1479184157291134E-2</v>
      </c>
    </row>
    <row r="34" spans="2:32">
      <c r="B34" s="694">
        <f t="shared" si="1"/>
        <v>2017</v>
      </c>
      <c r="C34" s="695">
        <f>IF(Select2=1,Food!$K36,"")</f>
        <v>4.5988524836009653E-2</v>
      </c>
      <c r="D34" s="696">
        <f>IF(Select2=1,Paper!$K36,"")</f>
        <v>4.4198984670598858E-3</v>
      </c>
      <c r="E34" s="686">
        <f>IF(Select2=1,Nappies!$K36,"")</f>
        <v>1.1255736498641939E-2</v>
      </c>
      <c r="F34" s="696">
        <f>IF(Select2=1,Garden!$K36,"")</f>
        <v>0</v>
      </c>
      <c r="G34" s="686">
        <f>IF(Select2=1,Wood!$K36,"")</f>
        <v>0</v>
      </c>
      <c r="H34" s="696">
        <f>IF(Select2=1,Textiles!$K36,"")</f>
        <v>1.0464659665787809E-3</v>
      </c>
      <c r="I34" s="697">
        <f>Sludge!K36</f>
        <v>0</v>
      </c>
      <c r="J34" s="697" t="str">
        <f>IF(Select2=2,MSW!$K36,"")</f>
        <v/>
      </c>
      <c r="K34" s="697">
        <f>Industry!$K36</f>
        <v>0</v>
      </c>
      <c r="L34" s="698">
        <f t="shared" si="3"/>
        <v>6.2710625768290257E-2</v>
      </c>
      <c r="M34" s="699">
        <f>Recovery_OX!C29</f>
        <v>0</v>
      </c>
      <c r="N34" s="649"/>
      <c r="O34" s="700">
        <f>(L34-M34)*(1-Recovery_OX!F29)</f>
        <v>6.2710625768290257E-2</v>
      </c>
      <c r="P34" s="640"/>
      <c r="Q34" s="651"/>
      <c r="S34" s="694">
        <f t="shared" si="2"/>
        <v>2017</v>
      </c>
      <c r="T34" s="695">
        <f>IF(Select2=1,Food!$W36,"")</f>
        <v>3.0768415367535447E-2</v>
      </c>
      <c r="U34" s="696">
        <f>IF(Select2=1,Paper!$W36,"")</f>
        <v>9.1320216261567885E-3</v>
      </c>
      <c r="V34" s="686">
        <f>IF(Select2=1,Nappies!$W36,"")</f>
        <v>0</v>
      </c>
      <c r="W34" s="696">
        <f>IF(Select2=1,Garden!$W36,"")</f>
        <v>0</v>
      </c>
      <c r="X34" s="686">
        <f>IF(Select2=1,Wood!$W36,"")</f>
        <v>4.1585330081708293E-3</v>
      </c>
      <c r="Y34" s="696">
        <f>IF(Select2=1,Textiles!$W36,"")</f>
        <v>1.1468120181685269E-3</v>
      </c>
      <c r="Z34" s="688">
        <f>Sludge!W36</f>
        <v>0</v>
      </c>
      <c r="AA34" s="688" t="str">
        <f>IF(Select2=2,MSW!$W36,"")</f>
        <v/>
      </c>
      <c r="AB34" s="697">
        <f>Industry!$W36</f>
        <v>0</v>
      </c>
      <c r="AC34" s="698">
        <f t="shared" si="0"/>
        <v>4.5205782020031594E-2</v>
      </c>
      <c r="AD34" s="699">
        <f>Recovery_OX!R29</f>
        <v>0</v>
      </c>
      <c r="AE34" s="649"/>
      <c r="AF34" s="701">
        <f>(AC34-AD34)*(1-Recovery_OX!U29)</f>
        <v>4.5205782020031594E-2</v>
      </c>
    </row>
    <row r="35" spans="2:32">
      <c r="B35" s="694">
        <f t="shared" si="1"/>
        <v>2018</v>
      </c>
      <c r="C35" s="695">
        <f>IF(Select2=1,Food!$K37,"")</f>
        <v>4.7746961040835825E-2</v>
      </c>
      <c r="D35" s="696">
        <f>IF(Select2=1,Paper!$K37,"")</f>
        <v>5.0095966732627457E-3</v>
      </c>
      <c r="E35" s="686">
        <f>IF(Select2=1,Nappies!$K37,"")</f>
        <v>1.2297832832233378E-2</v>
      </c>
      <c r="F35" s="696">
        <f>IF(Select2=1,Garden!$K37,"")</f>
        <v>0</v>
      </c>
      <c r="G35" s="686">
        <f>IF(Select2=1,Wood!$K37,"")</f>
        <v>0</v>
      </c>
      <c r="H35" s="696">
        <f>IF(Select2=1,Textiles!$K37,"")</f>
        <v>1.186084355540178E-3</v>
      </c>
      <c r="I35" s="697">
        <f>Sludge!K37</f>
        <v>0</v>
      </c>
      <c r="J35" s="697" t="str">
        <f>IF(Select2=2,MSW!$K37,"")</f>
        <v/>
      </c>
      <c r="K35" s="697">
        <f>Industry!$K37</f>
        <v>0</v>
      </c>
      <c r="L35" s="698">
        <f t="shared" si="3"/>
        <v>6.6240474901872126E-2</v>
      </c>
      <c r="M35" s="699">
        <f>Recovery_OX!C30</f>
        <v>0</v>
      </c>
      <c r="N35" s="649"/>
      <c r="O35" s="700">
        <f>(L35-M35)*(1-Recovery_OX!F30)</f>
        <v>6.6240474901872126E-2</v>
      </c>
      <c r="P35" s="640"/>
      <c r="Q35" s="651"/>
      <c r="S35" s="694">
        <f t="shared" si="2"/>
        <v>2018</v>
      </c>
      <c r="T35" s="695">
        <f>IF(Select2=1,Food!$W37,"")</f>
        <v>3.1944889188783993E-2</v>
      </c>
      <c r="U35" s="696">
        <f>IF(Select2=1,Paper!$W37,"")</f>
        <v>1.035040634971642E-2</v>
      </c>
      <c r="V35" s="686">
        <f>IF(Select2=1,Nappies!$W37,"")</f>
        <v>0</v>
      </c>
      <c r="W35" s="696">
        <f>IF(Select2=1,Garden!$W37,"")</f>
        <v>0</v>
      </c>
      <c r="X35" s="686">
        <f>IF(Select2=1,Wood!$W37,"")</f>
        <v>4.7860059799431183E-3</v>
      </c>
      <c r="Y35" s="696">
        <f>IF(Select2=1,Textiles!$W37,"")</f>
        <v>1.2998184718248525E-3</v>
      </c>
      <c r="Z35" s="688">
        <f>Sludge!W37</f>
        <v>0</v>
      </c>
      <c r="AA35" s="688" t="str">
        <f>IF(Select2=2,MSW!$W37,"")</f>
        <v/>
      </c>
      <c r="AB35" s="697">
        <f>Industry!$W37</f>
        <v>0</v>
      </c>
      <c r="AC35" s="698">
        <f t="shared" si="0"/>
        <v>4.8381119990268381E-2</v>
      </c>
      <c r="AD35" s="699">
        <f>Recovery_OX!R30</f>
        <v>0</v>
      </c>
      <c r="AE35" s="649"/>
      <c r="AF35" s="701">
        <f>(AC35-AD35)*(1-Recovery_OX!U30)</f>
        <v>4.8381119990268381E-2</v>
      </c>
    </row>
    <row r="36" spans="2:32">
      <c r="B36" s="694">
        <f t="shared" si="1"/>
        <v>2019</v>
      </c>
      <c r="C36" s="695">
        <f>IF(Select2=1,Food!$K38,"")</f>
        <v>4.9025170665943418E-2</v>
      </c>
      <c r="D36" s="696">
        <f>IF(Select2=1,Paper!$K38,"")</f>
        <v>5.5646523622222745E-3</v>
      </c>
      <c r="E36" s="686">
        <f>IF(Select2=1,Nappies!$K38,"")</f>
        <v>1.3193488109570904E-2</v>
      </c>
      <c r="F36" s="696">
        <f>IF(Select2=1,Garden!$K38,"")</f>
        <v>0</v>
      </c>
      <c r="G36" s="686">
        <f>IF(Select2=1,Wood!$K38,"")</f>
        <v>0</v>
      </c>
      <c r="H36" s="696">
        <f>IF(Select2=1,Textiles!$K38,"")</f>
        <v>1.3175006974269778E-3</v>
      </c>
      <c r="I36" s="697">
        <f>Sludge!K38</f>
        <v>0</v>
      </c>
      <c r="J36" s="697" t="str">
        <f>IF(Select2=2,MSW!$K38,"")</f>
        <v/>
      </c>
      <c r="K36" s="697">
        <f>Industry!$K38</f>
        <v>0</v>
      </c>
      <c r="L36" s="698">
        <f t="shared" si="3"/>
        <v>6.9100811835163575E-2</v>
      </c>
      <c r="M36" s="699">
        <f>Recovery_OX!C31</f>
        <v>0</v>
      </c>
      <c r="N36" s="649"/>
      <c r="O36" s="700">
        <f>(L36-M36)*(1-Recovery_OX!F31)</f>
        <v>6.9100811835163575E-2</v>
      </c>
      <c r="P36" s="640"/>
      <c r="Q36" s="651"/>
      <c r="S36" s="694">
        <f t="shared" si="2"/>
        <v>2019</v>
      </c>
      <c r="T36" s="695">
        <f>IF(Select2=1,Food!$W38,"")</f>
        <v>3.2800069580247594E-2</v>
      </c>
      <c r="U36" s="696">
        <f>IF(Select2=1,Paper!$W38,"")</f>
        <v>1.1497215624426191E-2</v>
      </c>
      <c r="V36" s="686">
        <f>IF(Select2=1,Nappies!$W38,"")</f>
        <v>0</v>
      </c>
      <c r="W36" s="696">
        <f>IF(Select2=1,Garden!$W38,"")</f>
        <v>0</v>
      </c>
      <c r="X36" s="686">
        <f>IF(Select2=1,Wood!$W38,"")</f>
        <v>5.3964280890673177E-3</v>
      </c>
      <c r="Y36" s="696">
        <f>IF(Select2=1,Textiles!$W38,"")</f>
        <v>1.4438363807418935E-3</v>
      </c>
      <c r="Z36" s="688">
        <f>Sludge!W38</f>
        <v>0</v>
      </c>
      <c r="AA36" s="688" t="str">
        <f>IF(Select2=2,MSW!$W38,"")</f>
        <v/>
      </c>
      <c r="AB36" s="697">
        <f>Industry!$W38</f>
        <v>0</v>
      </c>
      <c r="AC36" s="698">
        <f t="shared" si="0"/>
        <v>5.1137549674482995E-2</v>
      </c>
      <c r="AD36" s="699">
        <f>Recovery_OX!R31</f>
        <v>0</v>
      </c>
      <c r="AE36" s="649"/>
      <c r="AF36" s="701">
        <f>(AC36-AD36)*(1-Recovery_OX!U31)</f>
        <v>5.1137549674482995E-2</v>
      </c>
    </row>
    <row r="37" spans="2:32">
      <c r="B37" s="694">
        <f t="shared" si="1"/>
        <v>2020</v>
      </c>
      <c r="C37" s="695">
        <f>IF(Select2=1,Food!$K39,"")</f>
        <v>4.998147478802651E-2</v>
      </c>
      <c r="D37" s="696">
        <f>IF(Select2=1,Paper!$K39,"")</f>
        <v>6.0874075821981373E-3</v>
      </c>
      <c r="E37" s="686">
        <f>IF(Select2=1,Nappies!$K39,"")</f>
        <v>1.3965596220041794E-2</v>
      </c>
      <c r="F37" s="696">
        <f>IF(Select2=1,Garden!$K39,"")</f>
        <v>0</v>
      </c>
      <c r="G37" s="686">
        <f>IF(Select2=1,Wood!$K39,"")</f>
        <v>0</v>
      </c>
      <c r="H37" s="696">
        <f>IF(Select2=1,Textiles!$K39,"")</f>
        <v>1.4412695013108455E-3</v>
      </c>
      <c r="I37" s="697">
        <f>Sludge!K39</f>
        <v>0</v>
      </c>
      <c r="J37" s="697" t="str">
        <f>IF(Select2=2,MSW!$K39,"")</f>
        <v/>
      </c>
      <c r="K37" s="697">
        <f>Industry!$K39</f>
        <v>0</v>
      </c>
      <c r="L37" s="698">
        <f t="shared" si="3"/>
        <v>7.1475748091577293E-2</v>
      </c>
      <c r="M37" s="699">
        <f>Recovery_OX!C32</f>
        <v>0</v>
      </c>
      <c r="N37" s="649"/>
      <c r="O37" s="700">
        <f>(L37-M37)*(1-Recovery_OX!F32)</f>
        <v>7.1475748091577293E-2</v>
      </c>
      <c r="P37" s="640"/>
      <c r="Q37" s="651"/>
      <c r="S37" s="694">
        <f t="shared" si="2"/>
        <v>2020</v>
      </c>
      <c r="T37" s="695">
        <f>IF(Select2=1,Food!$W39,"")</f>
        <v>3.3439880545066789E-2</v>
      </c>
      <c r="U37" s="696">
        <f>IF(Select2=1,Paper!$W39,"")</f>
        <v>1.2577288392971359E-2</v>
      </c>
      <c r="V37" s="686">
        <f>IF(Select2=1,Nappies!$W39,"")</f>
        <v>0</v>
      </c>
      <c r="W37" s="696">
        <f>IF(Select2=1,Garden!$W39,"")</f>
        <v>0</v>
      </c>
      <c r="X37" s="686">
        <f>IF(Select2=1,Wood!$W39,"")</f>
        <v>5.9903857928666569E-3</v>
      </c>
      <c r="Y37" s="696">
        <f>IF(Select2=1,Textiles!$W39,"")</f>
        <v>1.5794734260940772E-3</v>
      </c>
      <c r="Z37" s="688">
        <f>Sludge!W39</f>
        <v>0</v>
      </c>
      <c r="AA37" s="688" t="str">
        <f>IF(Select2=2,MSW!$W39,"")</f>
        <v/>
      </c>
      <c r="AB37" s="697">
        <f>Industry!$W39</f>
        <v>0</v>
      </c>
      <c r="AC37" s="698">
        <f t="shared" si="0"/>
        <v>5.3587028156998874E-2</v>
      </c>
      <c r="AD37" s="699">
        <f>Recovery_OX!R32</f>
        <v>0</v>
      </c>
      <c r="AE37" s="649"/>
      <c r="AF37" s="701">
        <f>(AC37-AD37)*(1-Recovery_OX!U32)</f>
        <v>5.3587028156998874E-2</v>
      </c>
    </row>
    <row r="38" spans="2:32">
      <c r="B38" s="694">
        <f t="shared" si="1"/>
        <v>2021</v>
      </c>
      <c r="C38" s="695">
        <f>IF(Select2=1,Food!$K40,"")</f>
        <v>5.07219991985031E-2</v>
      </c>
      <c r="D38" s="696">
        <f>IF(Select2=1,Paper!$K40,"")</f>
        <v>6.580046044513563E-3</v>
      </c>
      <c r="E38" s="686">
        <f>IF(Select2=1,Nappies!$K40,"")</f>
        <v>1.4633471932637136E-2</v>
      </c>
      <c r="F38" s="696">
        <f>IF(Select2=1,Garden!$K40,"")</f>
        <v>0</v>
      </c>
      <c r="G38" s="686">
        <f>IF(Select2=1,Wood!$K40,"")</f>
        <v>0</v>
      </c>
      <c r="H38" s="696">
        <f>IF(Select2=1,Textiles!$K40,"")</f>
        <v>1.5579077880232832E-3</v>
      </c>
      <c r="I38" s="697">
        <f>Sludge!K40</f>
        <v>0</v>
      </c>
      <c r="J38" s="697" t="str">
        <f>IF(Select2=2,MSW!$K40,"")</f>
        <v/>
      </c>
      <c r="K38" s="697">
        <f>Industry!$K40</f>
        <v>0</v>
      </c>
      <c r="L38" s="698">
        <f t="shared" si="3"/>
        <v>7.3493424963677084E-2</v>
      </c>
      <c r="M38" s="699">
        <f>Recovery_OX!C33</f>
        <v>0</v>
      </c>
      <c r="N38" s="649"/>
      <c r="O38" s="700">
        <f>(L38-M38)*(1-Recovery_OX!F33)</f>
        <v>7.3493424963677084E-2</v>
      </c>
      <c r="P38" s="640"/>
      <c r="Q38" s="651"/>
      <c r="S38" s="694">
        <f t="shared" si="2"/>
        <v>2021</v>
      </c>
      <c r="T38" s="695">
        <f>IF(Select2=1,Food!$W40,"")</f>
        <v>3.3935325065903049E-2</v>
      </c>
      <c r="U38" s="696">
        <f>IF(Select2=1,Paper!$W40,"")</f>
        <v>1.3595136455606536E-2</v>
      </c>
      <c r="V38" s="686">
        <f>IF(Select2=1,Nappies!$W40,"")</f>
        <v>0</v>
      </c>
      <c r="W38" s="696">
        <f>IF(Select2=1,Garden!$W40,"")</f>
        <v>0</v>
      </c>
      <c r="X38" s="686">
        <f>IF(Select2=1,Wood!$W40,"")</f>
        <v>6.5684453777088529E-3</v>
      </c>
      <c r="Y38" s="696">
        <f>IF(Select2=1,Textiles!$W40,"")</f>
        <v>1.7072962060529133E-3</v>
      </c>
      <c r="Z38" s="688">
        <f>Sludge!W40</f>
        <v>0</v>
      </c>
      <c r="AA38" s="688" t="str">
        <f>IF(Select2=2,MSW!$W40,"")</f>
        <v/>
      </c>
      <c r="AB38" s="697">
        <f>Industry!$W40</f>
        <v>0</v>
      </c>
      <c r="AC38" s="698">
        <f t="shared" si="0"/>
        <v>5.5806203105271353E-2</v>
      </c>
      <c r="AD38" s="699">
        <f>Recovery_OX!R33</f>
        <v>0</v>
      </c>
      <c r="AE38" s="649"/>
      <c r="AF38" s="701">
        <f>(AC38-AD38)*(1-Recovery_OX!U33)</f>
        <v>5.5806203105271353E-2</v>
      </c>
    </row>
    <row r="39" spans="2:32">
      <c r="B39" s="694">
        <f t="shared" si="1"/>
        <v>2022</v>
      </c>
      <c r="C39" s="695">
        <f>IF(Select2=1,Food!$K41,"")</f>
        <v>5.1317882142762047E-2</v>
      </c>
      <c r="D39" s="696">
        <f>IF(Select2=1,Paper!$K41,"")</f>
        <v>7.0446038281107935E-3</v>
      </c>
      <c r="E39" s="686">
        <f>IF(Select2=1,Nappies!$K41,"")</f>
        <v>1.5213410438395409E-2</v>
      </c>
      <c r="F39" s="696">
        <f>IF(Select2=1,Garden!$K41,"")</f>
        <v>0</v>
      </c>
      <c r="G39" s="686">
        <f>IF(Select2=1,Wood!$K41,"")</f>
        <v>0</v>
      </c>
      <c r="H39" s="696">
        <f>IF(Select2=1,Textiles!$K41,"")</f>
        <v>1.6678976245923468E-3</v>
      </c>
      <c r="I39" s="697">
        <f>Sludge!K41</f>
        <v>0</v>
      </c>
      <c r="J39" s="697" t="str">
        <f>IF(Select2=2,MSW!$K41,"")</f>
        <v/>
      </c>
      <c r="K39" s="697">
        <f>Industry!$K41</f>
        <v>0</v>
      </c>
      <c r="L39" s="698">
        <f t="shared" si="3"/>
        <v>7.5243794033860598E-2</v>
      </c>
      <c r="M39" s="699">
        <f>Recovery_OX!C34</f>
        <v>0</v>
      </c>
      <c r="N39" s="649"/>
      <c r="O39" s="700">
        <f>(L39-M39)*(1-Recovery_OX!F34)</f>
        <v>7.5243794033860598E-2</v>
      </c>
      <c r="P39" s="640"/>
      <c r="Q39" s="651"/>
      <c r="S39" s="694">
        <f t="shared" si="2"/>
        <v>2022</v>
      </c>
      <c r="T39" s="695">
        <f>IF(Select2=1,Food!$W41,"")</f>
        <v>3.4333997865362655E-2</v>
      </c>
      <c r="U39" s="696">
        <f>IF(Select2=1,Paper!$W41,"")</f>
        <v>1.4554966587005773E-2</v>
      </c>
      <c r="V39" s="686">
        <f>IF(Select2=1,Nappies!$W41,"")</f>
        <v>0</v>
      </c>
      <c r="W39" s="696">
        <f>IF(Select2=1,Garden!$W41,"")</f>
        <v>0</v>
      </c>
      <c r="X39" s="686">
        <f>IF(Select2=1,Wood!$W41,"")</f>
        <v>7.1311536527777228E-3</v>
      </c>
      <c r="Y39" s="696">
        <f>IF(Select2=1,Textiles!$W41,"")</f>
        <v>1.8278330132518871E-3</v>
      </c>
      <c r="Z39" s="688">
        <f>Sludge!W41</f>
        <v>0</v>
      </c>
      <c r="AA39" s="688" t="str">
        <f>IF(Select2=2,MSW!$W41,"")</f>
        <v/>
      </c>
      <c r="AB39" s="697">
        <f>Industry!$W41</f>
        <v>0</v>
      </c>
      <c r="AC39" s="698">
        <f t="shared" si="0"/>
        <v>5.7847951118398036E-2</v>
      </c>
      <c r="AD39" s="699">
        <f>Recovery_OX!R34</f>
        <v>0</v>
      </c>
      <c r="AE39" s="649"/>
      <c r="AF39" s="701">
        <f>(AC39-AD39)*(1-Recovery_OX!U34)</f>
        <v>5.7847951118398036E-2</v>
      </c>
    </row>
    <row r="40" spans="2:32">
      <c r="B40" s="694">
        <f t="shared" si="1"/>
        <v>2023</v>
      </c>
      <c r="C40" s="695">
        <f>IF(Select2=1,Food!$K42,"")</f>
        <v>5.1816809012727345E-2</v>
      </c>
      <c r="D40" s="696">
        <f>IF(Select2=1,Paper!$K42,"")</f>
        <v>7.4829793604124133E-3</v>
      </c>
      <c r="E40" s="686">
        <f>IF(Select2=1,Nappies!$K42,"")</f>
        <v>1.5719159416675482E-2</v>
      </c>
      <c r="F40" s="696">
        <f>IF(Select2=1,Garden!$K42,"")</f>
        <v>0</v>
      </c>
      <c r="G40" s="686">
        <f>IF(Select2=1,Wood!$K42,"")</f>
        <v>0</v>
      </c>
      <c r="H40" s="696">
        <f>IF(Select2=1,Textiles!$K42,"")</f>
        <v>1.7716884873357755E-3</v>
      </c>
      <c r="I40" s="697">
        <f>Sludge!K42</f>
        <v>0</v>
      </c>
      <c r="J40" s="697" t="str">
        <f>IF(Select2=2,MSW!$K42,"")</f>
        <v/>
      </c>
      <c r="K40" s="697">
        <f>Industry!$K42</f>
        <v>0</v>
      </c>
      <c r="L40" s="698">
        <f t="shared" si="3"/>
        <v>7.679063627715102E-2</v>
      </c>
      <c r="M40" s="699">
        <f>Recovery_OX!C35</f>
        <v>0</v>
      </c>
      <c r="N40" s="649"/>
      <c r="O40" s="700">
        <f>(L40-M40)*(1-Recovery_OX!F35)</f>
        <v>7.679063627715102E-2</v>
      </c>
      <c r="P40" s="640"/>
      <c r="Q40" s="651"/>
      <c r="S40" s="694">
        <f t="shared" si="2"/>
        <v>2023</v>
      </c>
      <c r="T40" s="695">
        <f>IF(Select2=1,Food!$W42,"")</f>
        <v>3.4667802640094114E-2</v>
      </c>
      <c r="U40" s="696">
        <f>IF(Select2=1,Paper!$W42,"")</f>
        <v>1.5460701157876887E-2</v>
      </c>
      <c r="V40" s="686">
        <f>IF(Select2=1,Nappies!$W42,"")</f>
        <v>0</v>
      </c>
      <c r="W40" s="696">
        <f>IF(Select2=1,Garden!$W42,"")</f>
        <v>0</v>
      </c>
      <c r="X40" s="686">
        <f>IF(Select2=1,Wood!$W42,"")</f>
        <v>7.679038619982822E-3</v>
      </c>
      <c r="Y40" s="696">
        <f>IF(Select2=1,Textiles!$W42,"")</f>
        <v>1.9415764244775622E-3</v>
      </c>
      <c r="Z40" s="688">
        <f>Sludge!W42</f>
        <v>0</v>
      </c>
      <c r="AA40" s="688" t="str">
        <f>IF(Select2=2,MSW!$W42,"")</f>
        <v/>
      </c>
      <c r="AB40" s="697">
        <f>Industry!$W42</f>
        <v>0</v>
      </c>
      <c r="AC40" s="698">
        <f t="shared" si="0"/>
        <v>5.9749118842431385E-2</v>
      </c>
      <c r="AD40" s="699">
        <f>Recovery_OX!R35</f>
        <v>0</v>
      </c>
      <c r="AE40" s="649"/>
      <c r="AF40" s="701">
        <f>(AC40-AD40)*(1-Recovery_OX!U35)</f>
        <v>5.9749118842431385E-2</v>
      </c>
    </row>
    <row r="41" spans="2:32">
      <c r="B41" s="694">
        <f t="shared" si="1"/>
        <v>2024</v>
      </c>
      <c r="C41" s="695">
        <f>IF(Select2=1,Food!$K43,"")</f>
        <v>5.2250744282508678E-2</v>
      </c>
      <c r="D41" s="696">
        <f>IF(Select2=1,Paper!$K43,"")</f>
        <v>7.8969427234147817E-3</v>
      </c>
      <c r="E41" s="686">
        <f>IF(Select2=1,Nappies!$K43,"")</f>
        <v>1.6162317300862289E-2</v>
      </c>
      <c r="F41" s="696">
        <f>IF(Select2=1,Garden!$K43,"")</f>
        <v>0</v>
      </c>
      <c r="G41" s="686">
        <f>IF(Select2=1,Wood!$K43,"")</f>
        <v>0</v>
      </c>
      <c r="H41" s="696">
        <f>IF(Select2=1,Textiles!$K43,"")</f>
        <v>1.869699465194423E-3</v>
      </c>
      <c r="I41" s="697">
        <f>Sludge!K43</f>
        <v>0</v>
      </c>
      <c r="J41" s="697" t="str">
        <f>IF(Select2=2,MSW!$K43,"")</f>
        <v/>
      </c>
      <c r="K41" s="697">
        <f>Industry!$K43</f>
        <v>0</v>
      </c>
      <c r="L41" s="698">
        <f t="shared" si="3"/>
        <v>7.8179703771980177E-2</v>
      </c>
      <c r="M41" s="699">
        <f>Recovery_OX!C36</f>
        <v>0</v>
      </c>
      <c r="N41" s="649"/>
      <c r="O41" s="700">
        <f>(L41-M41)*(1-Recovery_OX!F36)</f>
        <v>7.8179703771980177E-2</v>
      </c>
      <c r="P41" s="640"/>
      <c r="Q41" s="651"/>
      <c r="S41" s="694">
        <f t="shared" si="2"/>
        <v>2024</v>
      </c>
      <c r="T41" s="695">
        <f>IF(Select2=1,Food!$W43,"")</f>
        <v>3.4958125077503573E-2</v>
      </c>
      <c r="U41" s="696">
        <f>IF(Select2=1,Paper!$W43,"")</f>
        <v>1.6315997362427236E-2</v>
      </c>
      <c r="V41" s="686">
        <f>IF(Select2=1,Nappies!$W43,"")</f>
        <v>0</v>
      </c>
      <c r="W41" s="696">
        <f>IF(Select2=1,Garden!$W43,"")</f>
        <v>0</v>
      </c>
      <c r="X41" s="686">
        <f>IF(Select2=1,Wood!$W43,"")</f>
        <v>8.2126101208278082E-3</v>
      </c>
      <c r="Y41" s="696">
        <f>IF(Select2=1,Textiles!$W43,"")</f>
        <v>2.0489857152815594E-3</v>
      </c>
      <c r="Z41" s="688">
        <f>Sludge!W43</f>
        <v>0</v>
      </c>
      <c r="AA41" s="688" t="str">
        <f>IF(Select2=2,MSW!$W43,"")</f>
        <v/>
      </c>
      <c r="AB41" s="697">
        <f>Industry!$W43</f>
        <v>0</v>
      </c>
      <c r="AC41" s="698">
        <f t="shared" si="0"/>
        <v>6.1535718276040173E-2</v>
      </c>
      <c r="AD41" s="699">
        <f>Recovery_OX!R36</f>
        <v>0</v>
      </c>
      <c r="AE41" s="649"/>
      <c r="AF41" s="701">
        <f>(AC41-AD41)*(1-Recovery_OX!U36)</f>
        <v>6.1535718276040173E-2</v>
      </c>
    </row>
    <row r="42" spans="2:32">
      <c r="B42" s="694">
        <f t="shared" si="1"/>
        <v>2025</v>
      </c>
      <c r="C42" s="695">
        <f>IF(Select2=1,Food!$K44,"")</f>
        <v>5.2641114379862755E-2</v>
      </c>
      <c r="D42" s="696">
        <f>IF(Select2=1,Paper!$K44,"")</f>
        <v>8.2881443306320312E-3</v>
      </c>
      <c r="E42" s="686">
        <f>IF(Select2=1,Nappies!$K44,"")</f>
        <v>1.655266928113034E-2</v>
      </c>
      <c r="F42" s="696">
        <f>IF(Select2=1,Garden!$K44,"")</f>
        <v>0</v>
      </c>
      <c r="G42" s="686">
        <f>IF(Select2=1,Wood!$K44,"")</f>
        <v>0</v>
      </c>
      <c r="H42" s="696">
        <f>IF(Select2=1,Textiles!$K44,"")</f>
        <v>1.9623213141067332E-3</v>
      </c>
      <c r="I42" s="697">
        <f>Sludge!K44</f>
        <v>0</v>
      </c>
      <c r="J42" s="697" t="str">
        <f>IF(Select2=2,MSW!$K44,"")</f>
        <v/>
      </c>
      <c r="K42" s="697">
        <f>Industry!$K44</f>
        <v>0</v>
      </c>
      <c r="L42" s="698">
        <f t="shared" si="3"/>
        <v>7.9444249305731851E-2</v>
      </c>
      <c r="M42" s="699">
        <f>Recovery_OX!C37</f>
        <v>0</v>
      </c>
      <c r="N42" s="649"/>
      <c r="O42" s="700">
        <f>(L42-M42)*(1-Recovery_OX!F37)</f>
        <v>7.9444249305731851E-2</v>
      </c>
      <c r="P42" s="640"/>
      <c r="Q42" s="651"/>
      <c r="S42" s="694">
        <f t="shared" si="2"/>
        <v>2025</v>
      </c>
      <c r="T42" s="695">
        <f>IF(Select2=1,Food!$W44,"")</f>
        <v>3.5219300432557603E-2</v>
      </c>
      <c r="U42" s="696">
        <f>IF(Select2=1,Paper!$W44,"")</f>
        <v>1.7124265145933949E-2</v>
      </c>
      <c r="V42" s="686">
        <f>IF(Select2=1,Nappies!$W44,"")</f>
        <v>0</v>
      </c>
      <c r="W42" s="696">
        <f>IF(Select2=1,Garden!$W44,"")</f>
        <v>0</v>
      </c>
      <c r="X42" s="686">
        <f>IF(Select2=1,Wood!$W44,"")</f>
        <v>8.7323604610300525E-3</v>
      </c>
      <c r="Y42" s="696">
        <f>IF(Select2=1,Textiles!$W44,"")</f>
        <v>2.1504891113498445E-3</v>
      </c>
      <c r="Z42" s="688">
        <f>Sludge!W44</f>
        <v>0</v>
      </c>
      <c r="AA42" s="688" t="str">
        <f>IF(Select2=2,MSW!$W44,"")</f>
        <v/>
      </c>
      <c r="AB42" s="697">
        <f>Industry!$W44</f>
        <v>0</v>
      </c>
      <c r="AC42" s="698">
        <f t="shared" si="0"/>
        <v>6.3226415150871462E-2</v>
      </c>
      <c r="AD42" s="699">
        <f>Recovery_OX!R37</f>
        <v>0</v>
      </c>
      <c r="AE42" s="649"/>
      <c r="AF42" s="701">
        <f>(AC42-AD42)*(1-Recovery_OX!U37)</f>
        <v>6.3226415150871462E-2</v>
      </c>
    </row>
    <row r="43" spans="2:32">
      <c r="B43" s="694">
        <f t="shared" si="1"/>
        <v>2026</v>
      </c>
      <c r="C43" s="695">
        <f>IF(Select2=1,Food!$K45,"")</f>
        <v>5.3002281868829861E-2</v>
      </c>
      <c r="D43" s="696">
        <f>IF(Select2=1,Paper!$K45,"")</f>
        <v>8.6581230174250269E-3</v>
      </c>
      <c r="E43" s="686">
        <f>IF(Select2=1,Nappies!$K45,"")</f>
        <v>1.6898470778153554E-2</v>
      </c>
      <c r="F43" s="696">
        <f>IF(Select2=1,Garden!$K45,"")</f>
        <v>0</v>
      </c>
      <c r="G43" s="686">
        <f>IF(Select2=1,Wood!$K45,"")</f>
        <v>0</v>
      </c>
      <c r="H43" s="696">
        <f>IF(Select2=1,Textiles!$K45,"")</f>
        <v>2.0499183724948019E-3</v>
      </c>
      <c r="I43" s="697">
        <f>Sludge!K45</f>
        <v>0</v>
      </c>
      <c r="J43" s="697" t="str">
        <f>IF(Select2=2,MSW!$K45,"")</f>
        <v/>
      </c>
      <c r="K43" s="697">
        <f>Industry!$K45</f>
        <v>0</v>
      </c>
      <c r="L43" s="698">
        <f t="shared" si="3"/>
        <v>8.0608794036903242E-2</v>
      </c>
      <c r="M43" s="699">
        <f>Recovery_OX!C38</f>
        <v>0</v>
      </c>
      <c r="N43" s="649"/>
      <c r="O43" s="700">
        <f>(L43-M43)*(1-Recovery_OX!F38)</f>
        <v>8.0608794036903242E-2</v>
      </c>
      <c r="P43" s="640"/>
      <c r="Q43" s="651"/>
      <c r="S43" s="694">
        <f t="shared" si="2"/>
        <v>2026</v>
      </c>
      <c r="T43" s="695">
        <f>IF(Select2=1,Food!$W45,"")</f>
        <v>3.5460937914025333E-2</v>
      </c>
      <c r="U43" s="696">
        <f>IF(Select2=1,Paper!$W45,"")</f>
        <v>1.7888683920299644E-2</v>
      </c>
      <c r="V43" s="686">
        <f>IF(Select2=1,Nappies!$W45,"")</f>
        <v>0</v>
      </c>
      <c r="W43" s="696">
        <f>IF(Select2=1,Garden!$W45,"")</f>
        <v>0</v>
      </c>
      <c r="X43" s="686">
        <f>IF(Select2=1,Wood!$W45,"")</f>
        <v>9.2387650136566968E-3</v>
      </c>
      <c r="Y43" s="696">
        <f>IF(Select2=1,Textiles!$W45,"")</f>
        <v>2.246485887665536E-3</v>
      </c>
      <c r="Z43" s="688">
        <f>Sludge!W45</f>
        <v>0</v>
      </c>
      <c r="AA43" s="688" t="str">
        <f>IF(Select2=2,MSW!$W45,"")</f>
        <v/>
      </c>
      <c r="AB43" s="697">
        <f>Industry!$W45</f>
        <v>0</v>
      </c>
      <c r="AC43" s="698">
        <f t="shared" si="0"/>
        <v>6.4834872735647212E-2</v>
      </c>
      <c r="AD43" s="699">
        <f>Recovery_OX!R38</f>
        <v>0</v>
      </c>
      <c r="AE43" s="649"/>
      <c r="AF43" s="701">
        <f>(AC43-AD43)*(1-Recovery_OX!U38)</f>
        <v>6.4834872735647212E-2</v>
      </c>
    </row>
    <row r="44" spans="2:32">
      <c r="B44" s="694">
        <f t="shared" si="1"/>
        <v>2027</v>
      </c>
      <c r="C44" s="695">
        <f>IF(Select2=1,Food!$K46,"")</f>
        <v>5.3343874263998642E-2</v>
      </c>
      <c r="D44" s="696">
        <f>IF(Select2=1,Paper!$K46,"")</f>
        <v>9.0083135843740912E-3</v>
      </c>
      <c r="E44" s="686">
        <f>IF(Select2=1,Nappies!$K46,"")</f>
        <v>1.7206686599900746E-2</v>
      </c>
      <c r="F44" s="696">
        <f>IF(Select2=1,Garden!$K46,"")</f>
        <v>0</v>
      </c>
      <c r="G44" s="686">
        <f>IF(Select2=1,Wood!$K46,"")</f>
        <v>0</v>
      </c>
      <c r="H44" s="696">
        <f>IF(Select2=1,Textiles!$K46,"")</f>
        <v>2.1328303472517461E-3</v>
      </c>
      <c r="I44" s="697">
        <f>Sludge!K46</f>
        <v>0</v>
      </c>
      <c r="J44" s="697" t="str">
        <f>IF(Select2=2,MSW!$K46,"")</f>
        <v/>
      </c>
      <c r="K44" s="697">
        <f>Industry!$K46</f>
        <v>0</v>
      </c>
      <c r="L44" s="698">
        <f t="shared" si="3"/>
        <v>8.1691704795525219E-2</v>
      </c>
      <c r="M44" s="699">
        <f>Recovery_OX!C39</f>
        <v>0</v>
      </c>
      <c r="N44" s="649"/>
      <c r="O44" s="700">
        <f>(L44-M44)*(1-Recovery_OX!F39)</f>
        <v>8.1691704795525219E-2</v>
      </c>
      <c r="P44" s="640"/>
      <c r="Q44" s="651"/>
      <c r="S44" s="694">
        <f t="shared" si="2"/>
        <v>2027</v>
      </c>
      <c r="T44" s="695">
        <f>IF(Select2=1,Food!$W46,"")</f>
        <v>3.5689478767171268E-2</v>
      </c>
      <c r="U44" s="696">
        <f>IF(Select2=1,Paper!$W46,"")</f>
        <v>1.861221814953325E-2</v>
      </c>
      <c r="V44" s="686">
        <f>IF(Select2=1,Nappies!$W46,"")</f>
        <v>0</v>
      </c>
      <c r="W44" s="696">
        <f>IF(Select2=1,Garden!$W46,"")</f>
        <v>0</v>
      </c>
      <c r="X44" s="686">
        <f>IF(Select2=1,Wood!$W46,"")</f>
        <v>9.7322828015161227E-3</v>
      </c>
      <c r="Y44" s="696">
        <f>IF(Select2=1,Textiles!$W46,"")</f>
        <v>2.337348325755338E-3</v>
      </c>
      <c r="Z44" s="688">
        <f>Sludge!W46</f>
        <v>0</v>
      </c>
      <c r="AA44" s="688" t="str">
        <f>IF(Select2=2,MSW!$W46,"")</f>
        <v/>
      </c>
      <c r="AB44" s="697">
        <f>Industry!$W46</f>
        <v>0</v>
      </c>
      <c r="AC44" s="698">
        <f t="shared" si="0"/>
        <v>6.6371328043975983E-2</v>
      </c>
      <c r="AD44" s="699">
        <f>Recovery_OX!R39</f>
        <v>0</v>
      </c>
      <c r="AE44" s="649"/>
      <c r="AF44" s="701">
        <f>(AC44-AD44)*(1-Recovery_OX!U39)</f>
        <v>6.6371328043975983E-2</v>
      </c>
    </row>
    <row r="45" spans="2:32">
      <c r="B45" s="694">
        <f t="shared" si="1"/>
        <v>2028</v>
      </c>
      <c r="C45" s="695">
        <f>IF(Select2=1,Food!$K47,"")</f>
        <v>5.3672345081391383E-2</v>
      </c>
      <c r="D45" s="696">
        <f>IF(Select2=1,Paper!$K47,"")</f>
        <v>9.3400538306731198E-3</v>
      </c>
      <c r="E45" s="686">
        <f>IF(Select2=1,Nappies!$K47,"")</f>
        <v>1.7483192709809532E-2</v>
      </c>
      <c r="F45" s="696">
        <f>IF(Select2=1,Garden!$K47,"")</f>
        <v>0</v>
      </c>
      <c r="G45" s="686">
        <f>IF(Select2=1,Wood!$K47,"")</f>
        <v>0</v>
      </c>
      <c r="H45" s="696">
        <f>IF(Select2=1,Textiles!$K47,"")</f>
        <v>2.2113739789852869E-3</v>
      </c>
      <c r="I45" s="697">
        <f>Sludge!K47</f>
        <v>0</v>
      </c>
      <c r="J45" s="697" t="str">
        <f>IF(Select2=2,MSW!$K47,"")</f>
        <v/>
      </c>
      <c r="K45" s="697">
        <f>Industry!$K47</f>
        <v>0</v>
      </c>
      <c r="L45" s="698">
        <f t="shared" si="3"/>
        <v>8.2706965600859314E-2</v>
      </c>
      <c r="M45" s="699">
        <f>Recovery_OX!C40</f>
        <v>0</v>
      </c>
      <c r="N45" s="649"/>
      <c r="O45" s="700">
        <f>(L45-M45)*(1-Recovery_OX!F40)</f>
        <v>8.2706965600859314E-2</v>
      </c>
      <c r="P45" s="640"/>
      <c r="Q45" s="651"/>
      <c r="S45" s="694">
        <f t="shared" si="2"/>
        <v>2028</v>
      </c>
      <c r="T45" s="695">
        <f>IF(Select2=1,Food!$W47,"")</f>
        <v>3.590924068781761E-2</v>
      </c>
      <c r="U45" s="696">
        <f>IF(Select2=1,Paper!$W47,"")</f>
        <v>1.9297631881556036E-2</v>
      </c>
      <c r="V45" s="686">
        <f>IF(Select2=1,Nappies!$W47,"")</f>
        <v>0</v>
      </c>
      <c r="W45" s="696">
        <f>IF(Select2=1,Garden!$W47,"")</f>
        <v>0</v>
      </c>
      <c r="X45" s="686">
        <f>IF(Select2=1,Wood!$W47,"")</f>
        <v>1.021335705951828E-2</v>
      </c>
      <c r="Y45" s="696">
        <f>IF(Select2=1,Textiles!$W47,"")</f>
        <v>2.4234235386140133E-3</v>
      </c>
      <c r="Z45" s="688">
        <f>Sludge!W47</f>
        <v>0</v>
      </c>
      <c r="AA45" s="688" t="str">
        <f>IF(Select2=2,MSW!$W47,"")</f>
        <v/>
      </c>
      <c r="AB45" s="697">
        <f>Industry!$W47</f>
        <v>0</v>
      </c>
      <c r="AC45" s="698">
        <f t="shared" si="0"/>
        <v>6.7843653167505943E-2</v>
      </c>
      <c r="AD45" s="699">
        <f>Recovery_OX!R40</f>
        <v>0</v>
      </c>
      <c r="AE45" s="649"/>
      <c r="AF45" s="701">
        <f>(AC45-AD45)*(1-Recovery_OX!U40)</f>
        <v>6.7843653167505943E-2</v>
      </c>
    </row>
    <row r="46" spans="2:32">
      <c r="B46" s="694">
        <f t="shared" si="1"/>
        <v>2029</v>
      </c>
      <c r="C46" s="695">
        <f>IF(Select2=1,Food!$K48,"")</f>
        <v>5.3992020242165234E-2</v>
      </c>
      <c r="D46" s="696">
        <f>IF(Select2=1,Paper!$K48,"")</f>
        <v>9.6545911120227666E-3</v>
      </c>
      <c r="E46" s="686">
        <f>IF(Select2=1,Nappies!$K48,"")</f>
        <v>1.7732946451495854E-2</v>
      </c>
      <c r="F46" s="696">
        <f>IF(Select2=1,Garden!$K48,"")</f>
        <v>0</v>
      </c>
      <c r="G46" s="686">
        <f>IF(Select2=1,Wood!$K48,"")</f>
        <v>0</v>
      </c>
      <c r="H46" s="696">
        <f>IF(Select2=1,Textiles!$K48,"")</f>
        <v>2.2858445946805773E-3</v>
      </c>
      <c r="I46" s="697">
        <f>Sludge!K48</f>
        <v>0</v>
      </c>
      <c r="J46" s="697" t="str">
        <f>IF(Select2=2,MSW!$K48,"")</f>
        <v/>
      </c>
      <c r="K46" s="697">
        <f>Industry!$K48</f>
        <v>0</v>
      </c>
      <c r="L46" s="698">
        <f t="shared" si="3"/>
        <v>8.3665402400364436E-2</v>
      </c>
      <c r="M46" s="699">
        <f>Recovery_OX!C41</f>
        <v>0</v>
      </c>
      <c r="N46" s="649"/>
      <c r="O46" s="700">
        <f>(L46-M46)*(1-Recovery_OX!F41)</f>
        <v>8.3665402400364436E-2</v>
      </c>
      <c r="P46" s="640"/>
      <c r="Q46" s="651"/>
      <c r="S46" s="694">
        <f t="shared" si="2"/>
        <v>2029</v>
      </c>
      <c r="T46" s="695">
        <f>IF(Select2=1,Food!$W48,"")</f>
        <v>3.6123117914026691E-2</v>
      </c>
      <c r="U46" s="696">
        <f>IF(Select2=1,Paper!$W48,"")</f>
        <v>1.9947502297567702E-2</v>
      </c>
      <c r="V46" s="686">
        <f>IF(Select2=1,Nappies!$W48,"")</f>
        <v>0</v>
      </c>
      <c r="W46" s="696">
        <f>IF(Select2=1,Garden!$W48,"")</f>
        <v>0</v>
      </c>
      <c r="X46" s="686">
        <f>IF(Select2=1,Wood!$W48,"")</f>
        <v>1.06824157776929E-2</v>
      </c>
      <c r="Y46" s="696">
        <f>IF(Select2=1,Textiles!$W48,"")</f>
        <v>2.5050351722526879E-3</v>
      </c>
      <c r="Z46" s="688">
        <f>Sludge!W48</f>
        <v>0</v>
      </c>
      <c r="AA46" s="688" t="str">
        <f>IF(Select2=2,MSW!$W48,"")</f>
        <v/>
      </c>
      <c r="AB46" s="697">
        <f>Industry!$W48</f>
        <v>0</v>
      </c>
      <c r="AC46" s="698">
        <f t="shared" si="0"/>
        <v>6.925807116153998E-2</v>
      </c>
      <c r="AD46" s="699">
        <f>Recovery_OX!R41</f>
        <v>0</v>
      </c>
      <c r="AE46" s="649"/>
      <c r="AF46" s="701">
        <f>(AC46-AD46)*(1-Recovery_OX!U41)</f>
        <v>6.925807116153998E-2</v>
      </c>
    </row>
    <row r="47" spans="2:32">
      <c r="B47" s="694">
        <f t="shared" si="1"/>
        <v>2030</v>
      </c>
      <c r="C47" s="695">
        <f>IF(Select2=1,Food!$K49,"")</f>
        <v>5.4305799497989374E-2</v>
      </c>
      <c r="D47" s="696">
        <f>IF(Select2=1,Paper!$K49,"")</f>
        <v>9.9530884551695554E-3</v>
      </c>
      <c r="E47" s="686">
        <f>IF(Select2=1,Nappies!$K49,"")</f>
        <v>1.7960130161352242E-2</v>
      </c>
      <c r="F47" s="696">
        <f>IF(Select2=1,Garden!$K49,"")</f>
        <v>0</v>
      </c>
      <c r="G47" s="686">
        <f>IF(Select2=1,Wood!$K49,"")</f>
        <v>0</v>
      </c>
      <c r="H47" s="696">
        <f>IF(Select2=1,Textiles!$K49,"")</f>
        <v>2.3565175553934255E-3</v>
      </c>
      <c r="I47" s="697">
        <f>Sludge!K49</f>
        <v>0</v>
      </c>
      <c r="J47" s="697" t="str">
        <f>IF(Select2=2,MSW!$K49,"")</f>
        <v/>
      </c>
      <c r="K47" s="697">
        <f>Industry!$K49</f>
        <v>0</v>
      </c>
      <c r="L47" s="698">
        <f t="shared" si="3"/>
        <v>8.4575535669904597E-2</v>
      </c>
      <c r="M47" s="699">
        <f>Recovery_OX!C42</f>
        <v>0</v>
      </c>
      <c r="N47" s="649"/>
      <c r="O47" s="700">
        <f>(L47-M47)*(1-Recovery_OX!F42)</f>
        <v>8.4575535669904597E-2</v>
      </c>
      <c r="P47" s="640"/>
      <c r="Q47" s="651"/>
      <c r="S47" s="694">
        <f t="shared" si="2"/>
        <v>2030</v>
      </c>
      <c r="T47" s="695">
        <f>IF(Select2=1,Food!$W49,"")</f>
        <v>3.6333050511589679E-2</v>
      </c>
      <c r="U47" s="696">
        <f>IF(Select2=1,Paper!$W49,"")</f>
        <v>2.0564232345391648E-2</v>
      </c>
      <c r="V47" s="686">
        <f>IF(Select2=1,Nappies!$W49,"")</f>
        <v>0</v>
      </c>
      <c r="W47" s="696">
        <f>IF(Select2=1,Garden!$W49,"")</f>
        <v>0</v>
      </c>
      <c r="X47" s="686">
        <f>IF(Select2=1,Wood!$W49,"")</f>
        <v>1.1139872225530791E-2</v>
      </c>
      <c r="Y47" s="696">
        <f>IF(Select2=1,Textiles!$W49,"")</f>
        <v>2.5824849922119735E-3</v>
      </c>
      <c r="Z47" s="688">
        <f>Sludge!W49</f>
        <v>0</v>
      </c>
      <c r="AA47" s="688" t="str">
        <f>IF(Select2=2,MSW!$W49,"")</f>
        <v/>
      </c>
      <c r="AB47" s="697">
        <f>Industry!$W49</f>
        <v>0</v>
      </c>
      <c r="AC47" s="698">
        <f t="shared" si="0"/>
        <v>7.0619640074724099E-2</v>
      </c>
      <c r="AD47" s="699">
        <f>Recovery_OX!R42</f>
        <v>0</v>
      </c>
      <c r="AE47" s="649"/>
      <c r="AF47" s="701">
        <f>(AC47-AD47)*(1-Recovery_OX!U42)</f>
        <v>7.0619640074724099E-2</v>
      </c>
    </row>
    <row r="48" spans="2:32">
      <c r="B48" s="694">
        <f t="shared" si="1"/>
        <v>2031</v>
      </c>
      <c r="C48" s="695">
        <f>IF(Select2=1,Food!$K50,"")</f>
        <v>5.4615626610536219E-2</v>
      </c>
      <c r="D48" s="696">
        <f>IF(Select2=1,Paper!$K50,"")</f>
        <v>1.0236630259064324E-2</v>
      </c>
      <c r="E48" s="686">
        <f>IF(Select2=1,Nappies!$K50,"")</f>
        <v>1.8168272329444263E-2</v>
      </c>
      <c r="F48" s="696">
        <f>IF(Select2=1,Garden!$K50,"")</f>
        <v>0</v>
      </c>
      <c r="G48" s="686">
        <f>IF(Select2=1,Wood!$K50,"")</f>
        <v>0</v>
      </c>
      <c r="H48" s="696">
        <f>IF(Select2=1,Textiles!$K50,"")</f>
        <v>2.4236496060705097E-3</v>
      </c>
      <c r="I48" s="697">
        <f>Sludge!K50</f>
        <v>0</v>
      </c>
      <c r="J48" s="697" t="str">
        <f>IF(Select2=2,MSW!$K50,"")</f>
        <v/>
      </c>
      <c r="K48" s="697">
        <f>Industry!$K50</f>
        <v>0</v>
      </c>
      <c r="L48" s="698">
        <f t="shared" si="3"/>
        <v>8.5444178805115317E-2</v>
      </c>
      <c r="M48" s="699">
        <f>Recovery_OX!C43</f>
        <v>0</v>
      </c>
      <c r="N48" s="649"/>
      <c r="O48" s="700">
        <f>(L48-M48)*(1-Recovery_OX!F43)</f>
        <v>8.5444178805115317E-2</v>
      </c>
      <c r="P48" s="640"/>
      <c r="Q48" s="651"/>
      <c r="S48" s="694">
        <f t="shared" si="2"/>
        <v>2031</v>
      </c>
      <c r="T48" s="695">
        <f>IF(Select2=1,Food!$W50,"")</f>
        <v>3.6540338945497026E-2</v>
      </c>
      <c r="U48" s="696">
        <f>IF(Select2=1,Paper!$W50,"")</f>
        <v>2.115006251872794E-2</v>
      </c>
      <c r="V48" s="686">
        <f>IF(Select2=1,Nappies!$W50,"")</f>
        <v>0</v>
      </c>
      <c r="W48" s="696">
        <f>IF(Select2=1,Garden!$W50,"")</f>
        <v>0</v>
      </c>
      <c r="X48" s="686">
        <f>IF(Select2=1,Wood!$W50,"")</f>
        <v>1.1586125458290651E-2</v>
      </c>
      <c r="Y48" s="696">
        <f>IF(Select2=1,Textiles!$W50,"")</f>
        <v>2.6560543628169971E-3</v>
      </c>
      <c r="Z48" s="688">
        <f>Sludge!W50</f>
        <v>0</v>
      </c>
      <c r="AA48" s="688" t="str">
        <f>IF(Select2=2,MSW!$W50,"")</f>
        <v/>
      </c>
      <c r="AB48" s="697">
        <f>Industry!$W50</f>
        <v>0</v>
      </c>
      <c r="AC48" s="698">
        <f t="shared" si="0"/>
        <v>7.1932581285332628E-2</v>
      </c>
      <c r="AD48" s="699">
        <f>Recovery_OX!R43</f>
        <v>0</v>
      </c>
      <c r="AE48" s="649"/>
      <c r="AF48" s="701">
        <f>(AC48-AD48)*(1-Recovery_OX!U43)</f>
        <v>7.1932581285332628E-2</v>
      </c>
    </row>
    <row r="49" spans="2:32">
      <c r="B49" s="694">
        <f t="shared" si="1"/>
        <v>2032</v>
      </c>
      <c r="C49" s="695">
        <f>IF(Select2=1,Food!$K51,"")</f>
        <v>3.6609949343839931E-2</v>
      </c>
      <c r="D49" s="696">
        <f>IF(Select2=1,Paper!$K51,"")</f>
        <v>9.5445707902138029E-3</v>
      </c>
      <c r="E49" s="686">
        <f>IF(Select2=1,Nappies!$K51,"")</f>
        <v>1.5327932142693745E-2</v>
      </c>
      <c r="F49" s="696">
        <f>IF(Select2=1,Garden!$K51,"")</f>
        <v>0</v>
      </c>
      <c r="G49" s="686">
        <f>IF(Select2=1,Wood!$K51,"")</f>
        <v>0</v>
      </c>
      <c r="H49" s="696">
        <f>IF(Select2=1,Textiles!$K51,"")</f>
        <v>2.2597959143176296E-3</v>
      </c>
      <c r="I49" s="697">
        <f>Sludge!K51</f>
        <v>0</v>
      </c>
      <c r="J49" s="697" t="str">
        <f>IF(Select2=2,MSW!$K51,"")</f>
        <v/>
      </c>
      <c r="K49" s="697">
        <f>Industry!$K51</f>
        <v>0</v>
      </c>
      <c r="L49" s="698">
        <f t="shared" si="3"/>
        <v>6.374224819106511E-2</v>
      </c>
      <c r="M49" s="699">
        <f>Recovery_OX!C44</f>
        <v>0</v>
      </c>
      <c r="N49" s="649"/>
      <c r="O49" s="700">
        <f>(L49-M49)*(1-Recovery_OX!F44)</f>
        <v>6.374224819106511E-2</v>
      </c>
      <c r="P49" s="640"/>
      <c r="Q49" s="651"/>
      <c r="S49" s="694">
        <f t="shared" si="2"/>
        <v>2032</v>
      </c>
      <c r="T49" s="695">
        <f>IF(Select2=1,Food!$W51,"")</f>
        <v>2.449372168410343E-2</v>
      </c>
      <c r="U49" s="696">
        <f>IF(Select2=1,Paper!$W51,"")</f>
        <v>1.9720187583086368E-2</v>
      </c>
      <c r="V49" s="686">
        <f>IF(Select2=1,Nappies!$W51,"")</f>
        <v>0</v>
      </c>
      <c r="W49" s="696">
        <f>IF(Select2=1,Garden!$W51,"")</f>
        <v>0</v>
      </c>
      <c r="X49" s="686">
        <f>IF(Select2=1,Wood!$W51,"")</f>
        <v>1.118762549596513E-2</v>
      </c>
      <c r="Y49" s="696">
        <f>IF(Select2=1,Textiles!$W51,"")</f>
        <v>2.4764886732247995E-3</v>
      </c>
      <c r="Z49" s="688">
        <f>Sludge!W51</f>
        <v>0</v>
      </c>
      <c r="AA49" s="688" t="str">
        <f>IF(Select2=2,MSW!$W51,"")</f>
        <v/>
      </c>
      <c r="AB49" s="697">
        <f>Industry!$W51</f>
        <v>0</v>
      </c>
      <c r="AC49" s="698">
        <f t="shared" ref="AC49:AC80" si="4">SUM(T49:AA49)</f>
        <v>5.7878023436379725E-2</v>
      </c>
      <c r="AD49" s="699">
        <f>Recovery_OX!R44</f>
        <v>0</v>
      </c>
      <c r="AE49" s="649"/>
      <c r="AF49" s="701">
        <f>(AC49-AD49)*(1-Recovery_OX!U44)</f>
        <v>5.7878023436379725E-2</v>
      </c>
    </row>
    <row r="50" spans="2:32">
      <c r="B50" s="694">
        <f t="shared" si="1"/>
        <v>2033</v>
      </c>
      <c r="C50" s="695">
        <f>IF(Select2=1,Food!$K52,"")</f>
        <v>2.454038292952521E-2</v>
      </c>
      <c r="D50" s="696">
        <f>IF(Select2=1,Paper!$K52,"")</f>
        <v>8.8992988184501826E-3</v>
      </c>
      <c r="E50" s="686">
        <f>IF(Select2=1,Nappies!$K52,"")</f>
        <v>1.2931637059967534E-2</v>
      </c>
      <c r="F50" s="696">
        <f>IF(Select2=1,Garden!$K52,"")</f>
        <v>0</v>
      </c>
      <c r="G50" s="686">
        <f>IF(Select2=1,Wood!$K52,"")</f>
        <v>0</v>
      </c>
      <c r="H50" s="696">
        <f>IF(Select2=1,Textiles!$K52,"")</f>
        <v>2.1070197447584696E-3</v>
      </c>
      <c r="I50" s="697">
        <f>Sludge!K52</f>
        <v>0</v>
      </c>
      <c r="J50" s="697" t="str">
        <f>IF(Select2=2,MSW!$K52,"")</f>
        <v/>
      </c>
      <c r="K50" s="697">
        <f>Industry!$K52</f>
        <v>0</v>
      </c>
      <c r="L50" s="698">
        <f t="shared" si="3"/>
        <v>4.8478338552701394E-2</v>
      </c>
      <c r="M50" s="699">
        <f>Recovery_OX!C45</f>
        <v>0</v>
      </c>
      <c r="N50" s="649"/>
      <c r="O50" s="700">
        <f>(L50-M50)*(1-Recovery_OX!F45)</f>
        <v>4.8478338552701394E-2</v>
      </c>
      <c r="P50" s="640"/>
      <c r="Q50" s="651"/>
      <c r="S50" s="694">
        <f t="shared" si="2"/>
        <v>2033</v>
      </c>
      <c r="T50" s="695">
        <f>IF(Select2=1,Food!$W52,"")</f>
        <v>1.6418632646872346E-2</v>
      </c>
      <c r="U50" s="696">
        <f>IF(Select2=1,Paper!$W52,"")</f>
        <v>1.838698102985575E-2</v>
      </c>
      <c r="V50" s="686">
        <f>IF(Select2=1,Nappies!$W52,"")</f>
        <v>0</v>
      </c>
      <c r="W50" s="696">
        <f>IF(Select2=1,Garden!$W52,"")</f>
        <v>0</v>
      </c>
      <c r="X50" s="686">
        <f>IF(Select2=1,Wood!$W52,"")</f>
        <v>1.0802831773965172E-2</v>
      </c>
      <c r="Y50" s="696">
        <f>IF(Select2=1,Textiles!$W52,"")</f>
        <v>2.3090627339818846E-3</v>
      </c>
      <c r="Z50" s="688">
        <f>Sludge!W52</f>
        <v>0</v>
      </c>
      <c r="AA50" s="688" t="str">
        <f>IF(Select2=2,MSW!$W52,"")</f>
        <v/>
      </c>
      <c r="AB50" s="697">
        <f>Industry!$W52</f>
        <v>0</v>
      </c>
      <c r="AC50" s="698">
        <f t="shared" si="4"/>
        <v>4.7917508184675155E-2</v>
      </c>
      <c r="AD50" s="699">
        <f>Recovery_OX!R45</f>
        <v>0</v>
      </c>
      <c r="AE50" s="649"/>
      <c r="AF50" s="701">
        <f>(AC50-AD50)*(1-Recovery_OX!U45)</f>
        <v>4.7917508184675155E-2</v>
      </c>
    </row>
    <row r="51" spans="2:32">
      <c r="B51" s="694">
        <f t="shared" si="1"/>
        <v>2034</v>
      </c>
      <c r="C51" s="695">
        <f>IF(Select2=1,Food!$K53,"")</f>
        <v>1.6449910615051556E-2</v>
      </c>
      <c r="D51" s="696">
        <f>IF(Select2=1,Paper!$K53,"")</f>
        <v>8.2976512198192579E-3</v>
      </c>
      <c r="E51" s="686">
        <f>IF(Select2=1,Nappies!$K53,"")</f>
        <v>1.0909967208488507E-2</v>
      </c>
      <c r="F51" s="696">
        <f>IF(Select2=1,Garden!$K53,"")</f>
        <v>0</v>
      </c>
      <c r="G51" s="686">
        <f>IF(Select2=1,Wood!$K53,"")</f>
        <v>0</v>
      </c>
      <c r="H51" s="696">
        <f>IF(Select2=1,Textiles!$K53,"")</f>
        <v>1.9645721884326058E-3</v>
      </c>
      <c r="I51" s="697">
        <f>Sludge!K53</f>
        <v>0</v>
      </c>
      <c r="J51" s="697" t="str">
        <f>IF(Select2=2,MSW!$K53,"")</f>
        <v/>
      </c>
      <c r="K51" s="697">
        <f>Industry!$K53</f>
        <v>0</v>
      </c>
      <c r="L51" s="698">
        <f t="shared" si="3"/>
        <v>3.7622101231791931E-2</v>
      </c>
      <c r="M51" s="699">
        <f>Recovery_OX!C46</f>
        <v>0</v>
      </c>
      <c r="N51" s="649"/>
      <c r="O51" s="700">
        <f>(L51-M51)*(1-Recovery_OX!F46)</f>
        <v>3.7622101231791931E-2</v>
      </c>
      <c r="P51" s="640"/>
      <c r="Q51" s="651"/>
      <c r="S51" s="694">
        <f t="shared" si="2"/>
        <v>2034</v>
      </c>
      <c r="T51" s="695">
        <f>IF(Select2=1,Food!$W53,"")</f>
        <v>1.1005738591693723E-2</v>
      </c>
      <c r="U51" s="696">
        <f>IF(Select2=1,Paper!$W53,"")</f>
        <v>1.7143907478965409E-2</v>
      </c>
      <c r="V51" s="686">
        <f>IF(Select2=1,Nappies!$W53,"")</f>
        <v>0</v>
      </c>
      <c r="W51" s="696">
        <f>IF(Select2=1,Garden!$W53,"")</f>
        <v>0</v>
      </c>
      <c r="X51" s="686">
        <f>IF(Select2=1,Wood!$W53,"")</f>
        <v>1.0431272871860107E-2</v>
      </c>
      <c r="Y51" s="696">
        <f>IF(Select2=1,Textiles!$W53,"")</f>
        <v>2.1529558229398415E-3</v>
      </c>
      <c r="Z51" s="688">
        <f>Sludge!W53</f>
        <v>0</v>
      </c>
      <c r="AA51" s="688" t="str">
        <f>IF(Select2=2,MSW!$W53,"")</f>
        <v/>
      </c>
      <c r="AB51" s="697">
        <f>Industry!$W53</f>
        <v>0</v>
      </c>
      <c r="AC51" s="698">
        <f t="shared" si="4"/>
        <v>4.0733874765459074E-2</v>
      </c>
      <c r="AD51" s="699">
        <f>Recovery_OX!R46</f>
        <v>0</v>
      </c>
      <c r="AE51" s="649"/>
      <c r="AF51" s="701">
        <f>(AC51-AD51)*(1-Recovery_OX!U46)</f>
        <v>4.0733874765459074E-2</v>
      </c>
    </row>
    <row r="52" spans="2:32">
      <c r="B52" s="694">
        <f t="shared" si="1"/>
        <v>2035</v>
      </c>
      <c r="C52" s="695">
        <f>IF(Select2=1,Food!$K54,"")</f>
        <v>1.1026704840763509E-2</v>
      </c>
      <c r="D52" s="696">
        <f>IF(Select2=1,Paper!$K54,"")</f>
        <v>7.7366787170945299E-3</v>
      </c>
      <c r="E52" s="686">
        <f>IF(Select2=1,Nappies!$K54,"")</f>
        <v>9.2043554840220178E-3</v>
      </c>
      <c r="F52" s="696">
        <f>IF(Select2=1,Garden!$K54,"")</f>
        <v>0</v>
      </c>
      <c r="G52" s="686">
        <f>IF(Select2=1,Wood!$K54,"")</f>
        <v>0</v>
      </c>
      <c r="H52" s="696">
        <f>IF(Select2=1,Textiles!$K54,"")</f>
        <v>1.8317549672536657E-3</v>
      </c>
      <c r="I52" s="697">
        <f>Sludge!K54</f>
        <v>0</v>
      </c>
      <c r="J52" s="697" t="str">
        <f>IF(Select2=2,MSW!$K54,"")</f>
        <v/>
      </c>
      <c r="K52" s="697">
        <f>Industry!$K54</f>
        <v>0</v>
      </c>
      <c r="L52" s="698">
        <f t="shared" si="3"/>
        <v>2.9799494009133724E-2</v>
      </c>
      <c r="M52" s="699">
        <f>Recovery_OX!C47</f>
        <v>0</v>
      </c>
      <c r="N52" s="649"/>
      <c r="O52" s="700">
        <f>(L52-M52)*(1-Recovery_OX!F47)</f>
        <v>2.9799494009133724E-2</v>
      </c>
      <c r="P52" s="640"/>
      <c r="Q52" s="651"/>
      <c r="S52" s="694">
        <f t="shared" si="2"/>
        <v>2035</v>
      </c>
      <c r="T52" s="695">
        <f>IF(Select2=1,Food!$W54,"")</f>
        <v>7.3773671994403489E-3</v>
      </c>
      <c r="U52" s="696">
        <f>IF(Select2=1,Paper!$W54,"")</f>
        <v>1.5984873382426715E-2</v>
      </c>
      <c r="V52" s="686">
        <f>IF(Select2=1,Nappies!$W54,"")</f>
        <v>0</v>
      </c>
      <c r="W52" s="696">
        <f>IF(Select2=1,Garden!$W54,"")</f>
        <v>0</v>
      </c>
      <c r="X52" s="686">
        <f>IF(Select2=1,Wood!$W54,"")</f>
        <v>1.0072493583528738E-2</v>
      </c>
      <c r="Y52" s="696">
        <f>IF(Select2=1,Textiles!$W54,"")</f>
        <v>2.0074027038396334E-3</v>
      </c>
      <c r="Z52" s="688">
        <f>Sludge!W54</f>
        <v>0</v>
      </c>
      <c r="AA52" s="688" t="str">
        <f>IF(Select2=2,MSW!$W54,"")</f>
        <v/>
      </c>
      <c r="AB52" s="697">
        <f>Industry!$W54</f>
        <v>0</v>
      </c>
      <c r="AC52" s="698">
        <f t="shared" si="4"/>
        <v>3.5442136869235433E-2</v>
      </c>
      <c r="AD52" s="699">
        <f>Recovery_OX!R47</f>
        <v>0</v>
      </c>
      <c r="AE52" s="649"/>
      <c r="AF52" s="701">
        <f>(AC52-AD52)*(1-Recovery_OX!U47)</f>
        <v>3.5442136869235433E-2</v>
      </c>
    </row>
    <row r="53" spans="2:32">
      <c r="B53" s="694">
        <f t="shared" si="1"/>
        <v>2036</v>
      </c>
      <c r="C53" s="695">
        <f>IF(Select2=1,Food!$K55,"")</f>
        <v>7.3914212964820026E-3</v>
      </c>
      <c r="D53" s="696">
        <f>IF(Select2=1,Paper!$K55,"")</f>
        <v>7.2136314224168201E-3</v>
      </c>
      <c r="E53" s="686">
        <f>IF(Select2=1,Nappies!$K55,"")</f>
        <v>7.7653908813153554E-3</v>
      </c>
      <c r="F53" s="696">
        <f>IF(Select2=1,Garden!$K55,"")</f>
        <v>0</v>
      </c>
      <c r="G53" s="686">
        <f>IF(Select2=1,Wood!$K55,"")</f>
        <v>0</v>
      </c>
      <c r="H53" s="696">
        <f>IF(Select2=1,Textiles!$K55,"")</f>
        <v>1.7079170110493402E-3</v>
      </c>
      <c r="I53" s="697">
        <f>Sludge!K55</f>
        <v>0</v>
      </c>
      <c r="J53" s="697" t="str">
        <f>IF(Select2=2,MSW!$K55,"")</f>
        <v/>
      </c>
      <c r="K53" s="697">
        <f>Industry!$K55</f>
        <v>0</v>
      </c>
      <c r="L53" s="698">
        <f t="shared" si="3"/>
        <v>2.4078360611263519E-2</v>
      </c>
      <c r="M53" s="699">
        <f>Recovery_OX!C48</f>
        <v>0</v>
      </c>
      <c r="N53" s="649"/>
      <c r="O53" s="700">
        <f>(L53-M53)*(1-Recovery_OX!F48)</f>
        <v>2.4078360611263519E-2</v>
      </c>
      <c r="P53" s="640"/>
      <c r="Q53" s="651"/>
      <c r="S53" s="694">
        <f t="shared" si="2"/>
        <v>2036</v>
      </c>
      <c r="T53" s="695">
        <f>IF(Select2=1,Food!$W55,"")</f>
        <v>4.94519712075067E-3</v>
      </c>
      <c r="U53" s="696">
        <f>IF(Select2=1,Paper!$W55,"")</f>
        <v>1.4904197153753762E-2</v>
      </c>
      <c r="V53" s="686">
        <f>IF(Select2=1,Nappies!$W55,"")</f>
        <v>0</v>
      </c>
      <c r="W53" s="696">
        <f>IF(Select2=1,Garden!$W55,"")</f>
        <v>0</v>
      </c>
      <c r="X53" s="686">
        <f>IF(Select2=1,Wood!$W55,"")</f>
        <v>9.7260543594749355E-3</v>
      </c>
      <c r="Y53" s="696">
        <f>IF(Select2=1,Textiles!$W55,"")</f>
        <v>1.8716898751225644E-3</v>
      </c>
      <c r="Z53" s="688">
        <f>Sludge!W55</f>
        <v>0</v>
      </c>
      <c r="AA53" s="688" t="str">
        <f>IF(Select2=2,MSW!$W55,"")</f>
        <v/>
      </c>
      <c r="AB53" s="697">
        <f>Industry!$W55</f>
        <v>0</v>
      </c>
      <c r="AC53" s="698">
        <f t="shared" si="4"/>
        <v>3.1447138509101934E-2</v>
      </c>
      <c r="AD53" s="699">
        <f>Recovery_OX!R48</f>
        <v>0</v>
      </c>
      <c r="AE53" s="649"/>
      <c r="AF53" s="701">
        <f>(AC53-AD53)*(1-Recovery_OX!U48)</f>
        <v>3.1447138509101934E-2</v>
      </c>
    </row>
    <row r="54" spans="2:32">
      <c r="B54" s="694">
        <f t="shared" si="1"/>
        <v>2037</v>
      </c>
      <c r="C54" s="695">
        <f>IF(Select2=1,Food!$K56,"")</f>
        <v>4.9546178637266212E-3</v>
      </c>
      <c r="D54" s="696">
        <f>IF(Select2=1,Paper!$K56,"")</f>
        <v>6.7259453573407972E-3</v>
      </c>
      <c r="E54" s="686">
        <f>IF(Select2=1,Nappies!$K56,"")</f>
        <v>6.5513870736841487E-3</v>
      </c>
      <c r="F54" s="696">
        <f>IF(Select2=1,Garden!$K56,"")</f>
        <v>0</v>
      </c>
      <c r="G54" s="686">
        <f>IF(Select2=1,Wood!$K56,"")</f>
        <v>0</v>
      </c>
      <c r="H54" s="696">
        <f>IF(Select2=1,Textiles!$K56,"")</f>
        <v>1.5924512660146443E-3</v>
      </c>
      <c r="I54" s="697">
        <f>Sludge!K56</f>
        <v>0</v>
      </c>
      <c r="J54" s="697" t="str">
        <f>IF(Select2=2,MSW!$K56,"")</f>
        <v/>
      </c>
      <c r="K54" s="697">
        <f>Industry!$K56</f>
        <v>0</v>
      </c>
      <c r="L54" s="698">
        <f t="shared" si="3"/>
        <v>1.982440156076621E-2</v>
      </c>
      <c r="M54" s="699">
        <f>Recovery_OX!C49</f>
        <v>0</v>
      </c>
      <c r="N54" s="649"/>
      <c r="O54" s="700">
        <f>(L54-M54)*(1-Recovery_OX!F49)</f>
        <v>1.982440156076621E-2</v>
      </c>
      <c r="P54" s="640"/>
      <c r="Q54" s="651"/>
      <c r="S54" s="694">
        <f t="shared" si="2"/>
        <v>2037</v>
      </c>
      <c r="T54" s="695">
        <f>IF(Select2=1,Food!$W56,"")</f>
        <v>3.3148647616369001E-3</v>
      </c>
      <c r="U54" s="696">
        <f>IF(Select2=1,Paper!$W56,"")</f>
        <v>1.3896581316819832E-2</v>
      </c>
      <c r="V54" s="686">
        <f>IF(Select2=1,Nappies!$W56,"")</f>
        <v>0</v>
      </c>
      <c r="W54" s="696">
        <f>IF(Select2=1,Garden!$W56,"")</f>
        <v>0</v>
      </c>
      <c r="X54" s="686">
        <f>IF(Select2=1,Wood!$W56,"")</f>
        <v>9.3915307683245138E-3</v>
      </c>
      <c r="Y54" s="696">
        <f>IF(Select2=1,Textiles!$W56,"")</f>
        <v>1.7451520723448153E-3</v>
      </c>
      <c r="Z54" s="688">
        <f>Sludge!W56</f>
        <v>0</v>
      </c>
      <c r="AA54" s="688" t="str">
        <f>IF(Select2=2,MSW!$W56,"")</f>
        <v/>
      </c>
      <c r="AB54" s="697">
        <f>Industry!$W56</f>
        <v>0</v>
      </c>
      <c r="AC54" s="698">
        <f t="shared" si="4"/>
        <v>2.834812891912606E-2</v>
      </c>
      <c r="AD54" s="699">
        <f>Recovery_OX!R49</f>
        <v>0</v>
      </c>
      <c r="AE54" s="649"/>
      <c r="AF54" s="701">
        <f>(AC54-AD54)*(1-Recovery_OX!U49)</f>
        <v>2.834812891912606E-2</v>
      </c>
    </row>
    <row r="55" spans="2:32">
      <c r="B55" s="694">
        <f t="shared" si="1"/>
        <v>2038</v>
      </c>
      <c r="C55" s="695">
        <f>IF(Select2=1,Food!$K57,"")</f>
        <v>3.3211796745022293E-3</v>
      </c>
      <c r="D55" s="696">
        <f>IF(Select2=1,Paper!$K57,"")</f>
        <v>6.2712298842096644E-3</v>
      </c>
      <c r="E55" s="686">
        <f>IF(Select2=1,Nappies!$K57,"")</f>
        <v>5.5271747739716569E-3</v>
      </c>
      <c r="F55" s="696">
        <f>IF(Select2=1,Garden!$K57,"")</f>
        <v>0</v>
      </c>
      <c r="G55" s="686">
        <f>IF(Select2=1,Wood!$K57,"")</f>
        <v>0</v>
      </c>
      <c r="H55" s="696">
        <f>IF(Select2=1,Textiles!$K57,"")</f>
        <v>1.4847917189334573E-3</v>
      </c>
      <c r="I55" s="697">
        <f>Sludge!K57</f>
        <v>0</v>
      </c>
      <c r="J55" s="697" t="str">
        <f>IF(Select2=2,MSW!$K57,"")</f>
        <v/>
      </c>
      <c r="K55" s="697">
        <f>Industry!$K57</f>
        <v>0</v>
      </c>
      <c r="L55" s="698">
        <f t="shared" si="3"/>
        <v>1.660437605161701E-2</v>
      </c>
      <c r="M55" s="699">
        <f>Recovery_OX!C50</f>
        <v>0</v>
      </c>
      <c r="N55" s="649"/>
      <c r="O55" s="700">
        <f>(L55-M55)*(1-Recovery_OX!F50)</f>
        <v>1.660437605161701E-2</v>
      </c>
      <c r="P55" s="640"/>
      <c r="Q55" s="651"/>
      <c r="S55" s="694">
        <f t="shared" si="2"/>
        <v>2038</v>
      </c>
      <c r="T55" s="695">
        <f>IF(Select2=1,Food!$W57,"")</f>
        <v>2.2220202996223654E-3</v>
      </c>
      <c r="U55" s="696">
        <f>IF(Select2=1,Paper!$W57,"")</f>
        <v>1.2957086537623274E-2</v>
      </c>
      <c r="V55" s="686">
        <f>IF(Select2=1,Nappies!$W57,"")</f>
        <v>0</v>
      </c>
      <c r="W55" s="696">
        <f>IF(Select2=1,Garden!$W57,"")</f>
        <v>0</v>
      </c>
      <c r="X55" s="686">
        <f>IF(Select2=1,Wood!$W57,"")</f>
        <v>9.0685129768437352E-3</v>
      </c>
      <c r="Y55" s="696">
        <f>IF(Select2=1,Textiles!$W57,"")</f>
        <v>1.6271690070503641E-3</v>
      </c>
      <c r="Z55" s="688">
        <f>Sludge!W57</f>
        <v>0</v>
      </c>
      <c r="AA55" s="688" t="str">
        <f>IF(Select2=2,MSW!$W57,"")</f>
        <v/>
      </c>
      <c r="AB55" s="697">
        <f>Industry!$W57</f>
        <v>0</v>
      </c>
      <c r="AC55" s="698">
        <f t="shared" si="4"/>
        <v>2.5874788821139739E-2</v>
      </c>
      <c r="AD55" s="699">
        <f>Recovery_OX!R50</f>
        <v>0</v>
      </c>
      <c r="AE55" s="649"/>
      <c r="AF55" s="701">
        <f>(AC55-AD55)*(1-Recovery_OX!U50)</f>
        <v>2.5874788821139739E-2</v>
      </c>
    </row>
    <row r="56" spans="2:32">
      <c r="B56" s="694">
        <f t="shared" si="1"/>
        <v>2039</v>
      </c>
      <c r="C56" s="695">
        <f>IF(Select2=1,Food!$K58,"")</f>
        <v>2.2262533123049641E-3</v>
      </c>
      <c r="D56" s="696">
        <f>IF(Select2=1,Paper!$K58,"")</f>
        <v>5.8472559872465874E-3</v>
      </c>
      <c r="E56" s="686">
        <f>IF(Select2=1,Nappies!$K58,"")</f>
        <v>4.6630828919789567E-3</v>
      </c>
      <c r="F56" s="696">
        <f>IF(Select2=1,Garden!$K58,"")</f>
        <v>0</v>
      </c>
      <c r="G56" s="686">
        <f>IF(Select2=1,Wood!$K58,"")</f>
        <v>0</v>
      </c>
      <c r="H56" s="696">
        <f>IF(Select2=1,Textiles!$K58,"")</f>
        <v>1.3844106225810852E-3</v>
      </c>
      <c r="I56" s="697">
        <f>Sludge!K58</f>
        <v>0</v>
      </c>
      <c r="J56" s="697" t="str">
        <f>IF(Select2=2,MSW!$K58,"")</f>
        <v/>
      </c>
      <c r="K56" s="697">
        <f>Industry!$K58</f>
        <v>0</v>
      </c>
      <c r="L56" s="698">
        <f t="shared" si="3"/>
        <v>1.4121002814111593E-2</v>
      </c>
      <c r="M56" s="699">
        <f>Recovery_OX!C51</f>
        <v>0</v>
      </c>
      <c r="N56" s="649"/>
      <c r="O56" s="700">
        <f>(L56-M56)*(1-Recovery_OX!F51)</f>
        <v>1.4121002814111593E-2</v>
      </c>
      <c r="P56" s="640"/>
      <c r="Q56" s="651"/>
      <c r="S56" s="694">
        <f t="shared" si="2"/>
        <v>2039</v>
      </c>
      <c r="T56" s="695">
        <f>IF(Select2=1,Food!$W58,"")</f>
        <v>1.4894647495349892E-3</v>
      </c>
      <c r="U56" s="696">
        <f>IF(Select2=1,Paper!$W58,"")</f>
        <v>1.2081107411666502E-2</v>
      </c>
      <c r="V56" s="686">
        <f>IF(Select2=1,Nappies!$W58,"")</f>
        <v>0</v>
      </c>
      <c r="W56" s="696">
        <f>IF(Select2=1,Garden!$W58,"")</f>
        <v>0</v>
      </c>
      <c r="X56" s="686">
        <f>IF(Select2=1,Wood!$W58,"")</f>
        <v>8.7566052478423376E-3</v>
      </c>
      <c r="Y56" s="696">
        <f>IF(Select2=1,Textiles!$W58,"")</f>
        <v>1.517162326116258E-3</v>
      </c>
      <c r="Z56" s="688">
        <f>Sludge!W58</f>
        <v>0</v>
      </c>
      <c r="AA56" s="688" t="str">
        <f>IF(Select2=2,MSW!$W58,"")</f>
        <v/>
      </c>
      <c r="AB56" s="697">
        <f>Industry!$W58</f>
        <v>0</v>
      </c>
      <c r="AC56" s="698">
        <f t="shared" si="4"/>
        <v>2.3844339735160088E-2</v>
      </c>
      <c r="AD56" s="699">
        <f>Recovery_OX!R51</f>
        <v>0</v>
      </c>
      <c r="AE56" s="649"/>
      <c r="AF56" s="701">
        <f>(AC56-AD56)*(1-Recovery_OX!U51)</f>
        <v>2.3844339735160088E-2</v>
      </c>
    </row>
    <row r="57" spans="2:32">
      <c r="B57" s="694">
        <f t="shared" si="1"/>
        <v>2040</v>
      </c>
      <c r="C57" s="695">
        <f>IF(Select2=1,Food!$K59,"")</f>
        <v>1.4923022227912579E-3</v>
      </c>
      <c r="D57" s="696">
        <f>IF(Select2=1,Paper!$K59,"")</f>
        <v>5.4519453459167724E-3</v>
      </c>
      <c r="E57" s="686">
        <f>IF(Select2=1,Nappies!$K59,"")</f>
        <v>3.9340789728351611E-3</v>
      </c>
      <c r="F57" s="696">
        <f>IF(Select2=1,Garden!$K59,"")</f>
        <v>0</v>
      </c>
      <c r="G57" s="686">
        <f>IF(Select2=1,Wood!$K59,"")</f>
        <v>0</v>
      </c>
      <c r="H57" s="696">
        <f>IF(Select2=1,Textiles!$K59,"")</f>
        <v>1.2908159087067501E-3</v>
      </c>
      <c r="I57" s="697">
        <f>Sludge!K59</f>
        <v>0</v>
      </c>
      <c r="J57" s="697" t="str">
        <f>IF(Select2=2,MSW!$K59,"")</f>
        <v/>
      </c>
      <c r="K57" s="697">
        <f>Industry!$K59</f>
        <v>0</v>
      </c>
      <c r="L57" s="698">
        <f t="shared" si="3"/>
        <v>1.2169142450249941E-2</v>
      </c>
      <c r="M57" s="699">
        <f>Recovery_OX!C52</f>
        <v>0</v>
      </c>
      <c r="N57" s="649"/>
      <c r="O57" s="700">
        <f>(L57-M57)*(1-Recovery_OX!F52)</f>
        <v>1.2169142450249941E-2</v>
      </c>
      <c r="P57" s="640"/>
      <c r="Q57" s="651"/>
      <c r="S57" s="694">
        <f t="shared" si="2"/>
        <v>2040</v>
      </c>
      <c r="T57" s="695">
        <f>IF(Select2=1,Food!$W59,"")</f>
        <v>9.9841807947675595E-4</v>
      </c>
      <c r="U57" s="696">
        <f>IF(Select2=1,Paper!$W59,"")</f>
        <v>1.1264349888257794E-2</v>
      </c>
      <c r="V57" s="686">
        <f>IF(Select2=1,Nappies!$W59,"")</f>
        <v>0</v>
      </c>
      <c r="W57" s="696">
        <f>IF(Select2=1,Garden!$W59,"")</f>
        <v>0</v>
      </c>
      <c r="X57" s="686">
        <f>IF(Select2=1,Wood!$W59,"")</f>
        <v>8.4554254553459909E-3</v>
      </c>
      <c r="Y57" s="696">
        <f>IF(Select2=1,Textiles!$W59,"")</f>
        <v>1.4145927766649321E-3</v>
      </c>
      <c r="Z57" s="688">
        <f>Sludge!W59</f>
        <v>0</v>
      </c>
      <c r="AA57" s="688" t="str">
        <f>IF(Select2=2,MSW!$W59,"")</f>
        <v/>
      </c>
      <c r="AB57" s="697">
        <f>Industry!$W59</f>
        <v>0</v>
      </c>
      <c r="AC57" s="698">
        <f t="shared" si="4"/>
        <v>2.2132786199745472E-2</v>
      </c>
      <c r="AD57" s="699">
        <f>Recovery_OX!R52</f>
        <v>0</v>
      </c>
      <c r="AE57" s="649"/>
      <c r="AF57" s="701">
        <f>(AC57-AD57)*(1-Recovery_OX!U52)</f>
        <v>2.2132786199745472E-2</v>
      </c>
    </row>
    <row r="58" spans="2:32">
      <c r="B58" s="694">
        <f t="shared" si="1"/>
        <v>2041</v>
      </c>
      <c r="C58" s="695">
        <f>IF(Select2=1,Food!$K60,"")</f>
        <v>1.000320094680523E-3</v>
      </c>
      <c r="D58" s="696">
        <f>IF(Select2=1,Paper!$K60,"")</f>
        <v>5.0833601469977962E-3</v>
      </c>
      <c r="E58" s="686">
        <f>IF(Select2=1,Nappies!$K60,"")</f>
        <v>3.3190440150926656E-3</v>
      </c>
      <c r="F58" s="696">
        <f>IF(Select2=1,Garden!$K60,"")</f>
        <v>0</v>
      </c>
      <c r="G58" s="686">
        <f>IF(Select2=1,Wood!$K60,"")</f>
        <v>0</v>
      </c>
      <c r="H58" s="696">
        <f>IF(Select2=1,Textiles!$K60,"")</f>
        <v>1.2035487759144547E-3</v>
      </c>
      <c r="I58" s="697">
        <f>Sludge!K60</f>
        <v>0</v>
      </c>
      <c r="J58" s="697" t="str">
        <f>IF(Select2=2,MSW!$K60,"")</f>
        <v/>
      </c>
      <c r="K58" s="697">
        <f>Industry!$K60</f>
        <v>0</v>
      </c>
      <c r="L58" s="698">
        <f t="shared" si="3"/>
        <v>1.0606273032685439E-2</v>
      </c>
      <c r="M58" s="699">
        <f>Recovery_OX!C53</f>
        <v>0</v>
      </c>
      <c r="N58" s="649"/>
      <c r="O58" s="700">
        <f>(L58-M58)*(1-Recovery_OX!F53)</f>
        <v>1.0606273032685439E-2</v>
      </c>
      <c r="P58" s="640"/>
      <c r="Q58" s="651"/>
      <c r="S58" s="694">
        <f t="shared" si="2"/>
        <v>2041</v>
      </c>
      <c r="T58" s="695">
        <f>IF(Select2=1,Food!$W60,"")</f>
        <v>6.6925965299767369E-4</v>
      </c>
      <c r="U58" s="696">
        <f>IF(Select2=1,Paper!$W60,"")</f>
        <v>1.0502810221069825E-2</v>
      </c>
      <c r="V58" s="686">
        <f>IF(Select2=1,Nappies!$W60,"")</f>
        <v>0</v>
      </c>
      <c r="W58" s="696">
        <f>IF(Select2=1,Garden!$W60,"")</f>
        <v>0</v>
      </c>
      <c r="X58" s="686">
        <f>IF(Select2=1,Wood!$W60,"")</f>
        <v>8.1646046164441897E-3</v>
      </c>
      <c r="Y58" s="696">
        <f>IF(Select2=1,Textiles!$W60,"")</f>
        <v>1.3189575626459777E-3</v>
      </c>
      <c r="Z58" s="688">
        <f>Sludge!W60</f>
        <v>0</v>
      </c>
      <c r="AA58" s="688" t="str">
        <f>IF(Select2=2,MSW!$W60,"")</f>
        <v/>
      </c>
      <c r="AB58" s="697">
        <f>Industry!$W60</f>
        <v>0</v>
      </c>
      <c r="AC58" s="698">
        <f t="shared" si="4"/>
        <v>2.0655632053157666E-2</v>
      </c>
      <c r="AD58" s="699">
        <f>Recovery_OX!R53</f>
        <v>0</v>
      </c>
      <c r="AE58" s="649"/>
      <c r="AF58" s="701">
        <f>(AC58-AD58)*(1-Recovery_OX!U53)</f>
        <v>2.0655632053157666E-2</v>
      </c>
    </row>
    <row r="59" spans="2:32">
      <c r="B59" s="694">
        <f t="shared" si="1"/>
        <v>2042</v>
      </c>
      <c r="C59" s="695">
        <f>IF(Select2=1,Food!$K61,"")</f>
        <v>6.7053461191662325E-4</v>
      </c>
      <c r="D59" s="696">
        <f>IF(Select2=1,Paper!$K61,"")</f>
        <v>4.7396935854169386E-3</v>
      </c>
      <c r="E59" s="686">
        <f>IF(Select2=1,Nappies!$K61,"")</f>
        <v>2.8001606602684787E-3</v>
      </c>
      <c r="F59" s="696">
        <f>IF(Select2=1,Garden!$K61,"")</f>
        <v>0</v>
      </c>
      <c r="G59" s="686">
        <f>IF(Select2=1,Wood!$K61,"")</f>
        <v>0</v>
      </c>
      <c r="H59" s="696">
        <f>IF(Select2=1,Textiles!$K61,"")</f>
        <v>1.1221814406180066E-3</v>
      </c>
      <c r="I59" s="697">
        <f>Sludge!K61</f>
        <v>0</v>
      </c>
      <c r="J59" s="697" t="str">
        <f>IF(Select2=2,MSW!$K61,"")</f>
        <v/>
      </c>
      <c r="K59" s="697">
        <f>Industry!$K61</f>
        <v>0</v>
      </c>
      <c r="L59" s="698">
        <f t="shared" si="3"/>
        <v>9.3325702982200477E-3</v>
      </c>
      <c r="M59" s="699">
        <f>Recovery_OX!C54</f>
        <v>0</v>
      </c>
      <c r="N59" s="649"/>
      <c r="O59" s="700">
        <f>(L59-M59)*(1-Recovery_OX!F54)</f>
        <v>9.3325702982200477E-3</v>
      </c>
      <c r="P59" s="640"/>
      <c r="Q59" s="651"/>
      <c r="S59" s="694">
        <f t="shared" si="2"/>
        <v>2042</v>
      </c>
      <c r="T59" s="695">
        <f>IF(Select2=1,Food!$W61,"")</f>
        <v>4.4861816140719666E-4</v>
      </c>
      <c r="U59" s="696">
        <f>IF(Select2=1,Paper!$W61,"")</f>
        <v>9.7927553417705322E-3</v>
      </c>
      <c r="V59" s="686">
        <f>IF(Select2=1,Nappies!$W61,"")</f>
        <v>0</v>
      </c>
      <c r="W59" s="696">
        <f>IF(Select2=1,Garden!$W61,"")</f>
        <v>0</v>
      </c>
      <c r="X59" s="686">
        <f>IF(Select2=1,Wood!$W61,"")</f>
        <v>7.8837864392400404E-3</v>
      </c>
      <c r="Y59" s="696">
        <f>IF(Select2=1,Textiles!$W61,"")</f>
        <v>1.2297878801293223E-3</v>
      </c>
      <c r="Z59" s="688">
        <f>Sludge!W61</f>
        <v>0</v>
      </c>
      <c r="AA59" s="688" t="str">
        <f>IF(Select2=2,MSW!$W61,"")</f>
        <v/>
      </c>
      <c r="AB59" s="697">
        <f>Industry!$W61</f>
        <v>0</v>
      </c>
      <c r="AC59" s="698">
        <f t="shared" si="4"/>
        <v>1.9354947822547094E-2</v>
      </c>
      <c r="AD59" s="699">
        <f>Recovery_OX!R54</f>
        <v>0</v>
      </c>
      <c r="AE59" s="649"/>
      <c r="AF59" s="701">
        <f>(AC59-AD59)*(1-Recovery_OX!U54)</f>
        <v>1.9354947822547094E-2</v>
      </c>
    </row>
    <row r="60" spans="2:32">
      <c r="B60" s="694">
        <f t="shared" si="1"/>
        <v>2043</v>
      </c>
      <c r="C60" s="695">
        <f>IF(Select2=1,Food!$K62,"")</f>
        <v>4.4947279192844044E-4</v>
      </c>
      <c r="D60" s="696">
        <f>IF(Select2=1,Paper!$K62,"")</f>
        <v>4.4192610072906185E-3</v>
      </c>
      <c r="E60" s="686">
        <f>IF(Select2=1,Nappies!$K62,"")</f>
        <v>2.3623970298858148E-3</v>
      </c>
      <c r="F60" s="696">
        <f>IF(Select2=1,Garden!$K62,"")</f>
        <v>0</v>
      </c>
      <c r="G60" s="686">
        <f>IF(Select2=1,Wood!$K62,"")</f>
        <v>0</v>
      </c>
      <c r="H60" s="696">
        <f>IF(Select2=1,Textiles!$K62,"")</f>
        <v>1.0463150400453832E-3</v>
      </c>
      <c r="I60" s="697">
        <f>Sludge!K62</f>
        <v>0</v>
      </c>
      <c r="J60" s="697" t="str">
        <f>IF(Select2=2,MSW!$K62,"")</f>
        <v/>
      </c>
      <c r="K60" s="697">
        <f>Industry!$K62</f>
        <v>0</v>
      </c>
      <c r="L60" s="698">
        <f t="shared" si="3"/>
        <v>8.2774458691502566E-3</v>
      </c>
      <c r="M60" s="699">
        <f>Recovery_OX!C55</f>
        <v>0</v>
      </c>
      <c r="N60" s="649"/>
      <c r="O60" s="700">
        <f>(L60-M60)*(1-Recovery_OX!F55)</f>
        <v>8.2774458691502566E-3</v>
      </c>
      <c r="P60" s="640"/>
      <c r="Q60" s="651"/>
      <c r="S60" s="694">
        <f t="shared" si="2"/>
        <v>2043</v>
      </c>
      <c r="T60" s="695">
        <f>IF(Select2=1,Food!$W62,"")</f>
        <v>3.0071774660689592E-4</v>
      </c>
      <c r="U60" s="696">
        <f>IF(Select2=1,Paper!$W62,"")</f>
        <v>9.1307045605178074E-3</v>
      </c>
      <c r="V60" s="686">
        <f>IF(Select2=1,Nappies!$W62,"")</f>
        <v>0</v>
      </c>
      <c r="W60" s="696">
        <f>IF(Select2=1,Garden!$W62,"")</f>
        <v>0</v>
      </c>
      <c r="X60" s="686">
        <f>IF(Select2=1,Wood!$W62,"")</f>
        <v>7.6126268863481381E-3</v>
      </c>
      <c r="Y60" s="696">
        <f>IF(Select2=1,Textiles!$W62,"")</f>
        <v>1.1466466192278173E-3</v>
      </c>
      <c r="Z60" s="688">
        <f>Sludge!W62</f>
        <v>0</v>
      </c>
      <c r="AA60" s="688" t="str">
        <f>IF(Select2=2,MSW!$W62,"")</f>
        <v/>
      </c>
      <c r="AB60" s="697">
        <f>Industry!$W62</f>
        <v>0</v>
      </c>
      <c r="AC60" s="698">
        <f t="shared" si="4"/>
        <v>1.8190695812700657E-2</v>
      </c>
      <c r="AD60" s="699">
        <f>Recovery_OX!R55</f>
        <v>0</v>
      </c>
      <c r="AE60" s="649"/>
      <c r="AF60" s="701">
        <f>(AC60-AD60)*(1-Recovery_OX!U55)</f>
        <v>1.8190695812700657E-2</v>
      </c>
    </row>
    <row r="61" spans="2:32">
      <c r="B61" s="694">
        <f t="shared" si="1"/>
        <v>2044</v>
      </c>
      <c r="C61" s="695">
        <f>IF(Select2=1,Food!$K63,"")</f>
        <v>3.012906225772395E-4</v>
      </c>
      <c r="D61" s="696">
        <f>IF(Select2=1,Paper!$K63,"")</f>
        <v>4.1204916517491082E-3</v>
      </c>
      <c r="E61" s="686">
        <f>IF(Select2=1,Nappies!$K63,"")</f>
        <v>1.9930712569464575E-3</v>
      </c>
      <c r="F61" s="696">
        <f>IF(Select2=1,Garden!$K63,"")</f>
        <v>0</v>
      </c>
      <c r="G61" s="686">
        <f>IF(Select2=1,Wood!$K63,"")</f>
        <v>0</v>
      </c>
      <c r="H61" s="696">
        <f>IF(Select2=1,Textiles!$K63,"")</f>
        <v>9.7557767701296006E-4</v>
      </c>
      <c r="I61" s="697">
        <f>Sludge!K63</f>
        <v>0</v>
      </c>
      <c r="J61" s="697" t="str">
        <f>IF(Select2=2,MSW!$K63,"")</f>
        <v/>
      </c>
      <c r="K61" s="697">
        <f>Industry!$K63</f>
        <v>0</v>
      </c>
      <c r="L61" s="698">
        <f t="shared" si="3"/>
        <v>7.3904312082857648E-3</v>
      </c>
      <c r="M61" s="699">
        <f>Recovery_OX!C56</f>
        <v>0</v>
      </c>
      <c r="N61" s="649"/>
      <c r="O61" s="700">
        <f>(L61-M61)*(1-Recovery_OX!F56)</f>
        <v>7.3904312082857648E-3</v>
      </c>
      <c r="P61" s="640"/>
      <c r="Q61" s="651"/>
      <c r="S61" s="694">
        <f t="shared" si="2"/>
        <v>2044</v>
      </c>
      <c r="T61" s="695">
        <f>IF(Select2=1,Food!$W63,"")</f>
        <v>2.0157713374926821E-4</v>
      </c>
      <c r="U61" s="696">
        <f>IF(Select2=1,Paper!$W63,"")</f>
        <v>8.5134125036138604E-3</v>
      </c>
      <c r="V61" s="686">
        <f>IF(Select2=1,Nappies!$W63,"")</f>
        <v>0</v>
      </c>
      <c r="W61" s="696">
        <f>IF(Select2=1,Garden!$W63,"")</f>
        <v>0</v>
      </c>
      <c r="X61" s="686">
        <f>IF(Select2=1,Wood!$W63,"")</f>
        <v>7.3507937534057349E-3</v>
      </c>
      <c r="Y61" s="696">
        <f>IF(Select2=1,Textiles!$W63,"")</f>
        <v>1.0691262213840657E-3</v>
      </c>
      <c r="Z61" s="688">
        <f>Sludge!W63</f>
        <v>0</v>
      </c>
      <c r="AA61" s="688" t="str">
        <f>IF(Select2=2,MSW!$W63,"")</f>
        <v/>
      </c>
      <c r="AB61" s="697">
        <f>Industry!$W63</f>
        <v>0</v>
      </c>
      <c r="AC61" s="698">
        <f t="shared" si="4"/>
        <v>1.7134909612152929E-2</v>
      </c>
      <c r="AD61" s="699">
        <f>Recovery_OX!R56</f>
        <v>0</v>
      </c>
      <c r="AE61" s="649"/>
      <c r="AF61" s="701">
        <f>(AC61-AD61)*(1-Recovery_OX!U56)</f>
        <v>1.7134909612152929E-2</v>
      </c>
    </row>
    <row r="62" spans="2:32">
      <c r="B62" s="694">
        <f t="shared" si="1"/>
        <v>2045</v>
      </c>
      <c r="C62" s="695">
        <f>IF(Select2=1,Food!$K64,"")</f>
        <v>2.0196114399608165E-4</v>
      </c>
      <c r="D62" s="696">
        <f>IF(Select2=1,Paper!$K64,"")</f>
        <v>3.8419209510649217E-3</v>
      </c>
      <c r="E62" s="686">
        <f>IF(Select2=1,Nappies!$K64,"")</f>
        <v>1.681484096455257E-3</v>
      </c>
      <c r="F62" s="696">
        <f>IF(Select2=1,Garden!$K64,"")</f>
        <v>0</v>
      </c>
      <c r="G62" s="686">
        <f>IF(Select2=1,Wood!$K64,"")</f>
        <v>0</v>
      </c>
      <c r="H62" s="696">
        <f>IF(Select2=1,Textiles!$K64,"")</f>
        <v>9.0962259688508532E-4</v>
      </c>
      <c r="I62" s="697">
        <f>Sludge!K64</f>
        <v>0</v>
      </c>
      <c r="J62" s="697" t="str">
        <f>IF(Select2=2,MSW!$K64,"")</f>
        <v/>
      </c>
      <c r="K62" s="697">
        <f>Industry!$K64</f>
        <v>0</v>
      </c>
      <c r="L62" s="698">
        <f t="shared" si="3"/>
        <v>6.6349887884013456E-3</v>
      </c>
      <c r="M62" s="699">
        <f>Recovery_OX!C57</f>
        <v>0</v>
      </c>
      <c r="N62" s="649"/>
      <c r="O62" s="700">
        <f>(L62-M62)*(1-Recovery_OX!F57)</f>
        <v>6.6349887884013456E-3</v>
      </c>
      <c r="P62" s="640"/>
      <c r="Q62" s="651"/>
      <c r="S62" s="694">
        <f t="shared" si="2"/>
        <v>2045</v>
      </c>
      <c r="T62" s="695">
        <f>IF(Select2=1,Food!$W64,"")</f>
        <v>1.3512119357454169E-4</v>
      </c>
      <c r="U62" s="696">
        <f>IF(Select2=1,Paper!$W64,"")</f>
        <v>7.9378532046795909E-3</v>
      </c>
      <c r="V62" s="686">
        <f>IF(Select2=1,Nappies!$W64,"")</f>
        <v>0</v>
      </c>
      <c r="W62" s="696">
        <f>IF(Select2=1,Garden!$W64,"")</f>
        <v>0</v>
      </c>
      <c r="X62" s="686">
        <f>IF(Select2=1,Wood!$W64,"")</f>
        <v>7.0979662620808629E-3</v>
      </c>
      <c r="Y62" s="696">
        <f>IF(Select2=1,Textiles!$W64,"")</f>
        <v>9.9684668151790159E-4</v>
      </c>
      <c r="Z62" s="688">
        <f>Sludge!W64</f>
        <v>0</v>
      </c>
      <c r="AA62" s="688" t="str">
        <f>IF(Select2=2,MSW!$W64,"")</f>
        <v/>
      </c>
      <c r="AB62" s="697">
        <f>Industry!$W64</f>
        <v>0</v>
      </c>
      <c r="AC62" s="698">
        <f t="shared" si="4"/>
        <v>1.6167787341852896E-2</v>
      </c>
      <c r="AD62" s="699">
        <f>Recovery_OX!R57</f>
        <v>0</v>
      </c>
      <c r="AE62" s="649"/>
      <c r="AF62" s="701">
        <f>(AC62-AD62)*(1-Recovery_OX!U57)</f>
        <v>1.6167787341852896E-2</v>
      </c>
    </row>
    <row r="63" spans="2:32">
      <c r="B63" s="694">
        <f t="shared" si="1"/>
        <v>2046</v>
      </c>
      <c r="C63" s="695">
        <f>IF(Select2=1,Food!$K65,"")</f>
        <v>1.3537860334086383E-4</v>
      </c>
      <c r="D63" s="696">
        <f>IF(Select2=1,Paper!$K65,"")</f>
        <v>3.5821833513401164E-3</v>
      </c>
      <c r="E63" s="686">
        <f>IF(Select2=1,Nappies!$K65,"")</f>
        <v>1.4186089718456604E-3</v>
      </c>
      <c r="F63" s="696">
        <f>IF(Select2=1,Garden!$K65,"")</f>
        <v>0</v>
      </c>
      <c r="G63" s="686">
        <f>IF(Select2=1,Wood!$K65,"")</f>
        <v>0</v>
      </c>
      <c r="H63" s="696">
        <f>IF(Select2=1,Textiles!$K65,"")</f>
        <v>8.4812648778245325E-4</v>
      </c>
      <c r="I63" s="697">
        <f>Sludge!K65</f>
        <v>0</v>
      </c>
      <c r="J63" s="697" t="str">
        <f>IF(Select2=2,MSW!$K65,"")</f>
        <v/>
      </c>
      <c r="K63" s="697">
        <f>Industry!$K65</f>
        <v>0</v>
      </c>
      <c r="L63" s="698">
        <f t="shared" si="3"/>
        <v>5.9842974143090944E-3</v>
      </c>
      <c r="M63" s="699">
        <f>Recovery_OX!C58</f>
        <v>0</v>
      </c>
      <c r="N63" s="649"/>
      <c r="O63" s="700">
        <f>(L63-M63)*(1-Recovery_OX!F58)</f>
        <v>5.9842974143090944E-3</v>
      </c>
      <c r="P63" s="640"/>
      <c r="Q63" s="651"/>
      <c r="S63" s="694">
        <f t="shared" si="2"/>
        <v>2046</v>
      </c>
      <c r="T63" s="695">
        <f>IF(Select2=1,Food!$W65,"")</f>
        <v>9.0574444697277324E-5</v>
      </c>
      <c r="U63" s="696">
        <f>IF(Select2=1,Paper!$W65,"")</f>
        <v>7.4012052713638777E-3</v>
      </c>
      <c r="V63" s="686">
        <f>IF(Select2=1,Nappies!$W65,"")</f>
        <v>0</v>
      </c>
      <c r="W63" s="696">
        <f>IF(Select2=1,Garden!$W65,"")</f>
        <v>0</v>
      </c>
      <c r="X63" s="686">
        <f>IF(Select2=1,Wood!$W65,"")</f>
        <v>6.8538346670787564E-3</v>
      </c>
      <c r="Y63" s="696">
        <f>IF(Select2=1,Textiles!$W65,"")</f>
        <v>9.2945368524104447E-4</v>
      </c>
      <c r="Z63" s="688">
        <f>Sludge!W65</f>
        <v>0</v>
      </c>
      <c r="AA63" s="688" t="str">
        <f>IF(Select2=2,MSW!$W65,"")</f>
        <v/>
      </c>
      <c r="AB63" s="697">
        <f>Industry!$W65</f>
        <v>0</v>
      </c>
      <c r="AC63" s="698">
        <f t="shared" si="4"/>
        <v>1.5275068068380956E-2</v>
      </c>
      <c r="AD63" s="699">
        <f>Recovery_OX!R58</f>
        <v>0</v>
      </c>
      <c r="AE63" s="649"/>
      <c r="AF63" s="701">
        <f>(AC63-AD63)*(1-Recovery_OX!U58)</f>
        <v>1.5275068068380956E-2</v>
      </c>
    </row>
    <row r="64" spans="2:32">
      <c r="B64" s="694">
        <f t="shared" si="1"/>
        <v>2047</v>
      </c>
      <c r="C64" s="695">
        <f>IF(Select2=1,Food!$K66,"")</f>
        <v>9.0746991623688397E-5</v>
      </c>
      <c r="D64" s="696">
        <f>IF(Select2=1,Paper!$K66,"")</f>
        <v>3.3400056185595027E-3</v>
      </c>
      <c r="E64" s="686">
        <f>IF(Select2=1,Nappies!$K66,"")</f>
        <v>1.1968304780541534E-3</v>
      </c>
      <c r="F64" s="696">
        <f>IF(Select2=1,Garden!$K66,"")</f>
        <v>0</v>
      </c>
      <c r="G64" s="686">
        <f>IF(Select2=1,Wood!$K66,"")</f>
        <v>0</v>
      </c>
      <c r="H64" s="696">
        <f>IF(Select2=1,Textiles!$K66,"")</f>
        <v>7.9078789570689715E-4</v>
      </c>
      <c r="I64" s="697">
        <f>Sludge!K66</f>
        <v>0</v>
      </c>
      <c r="J64" s="697" t="str">
        <f>IF(Select2=2,MSW!$K66,"")</f>
        <v/>
      </c>
      <c r="K64" s="697">
        <f>Industry!$K66</f>
        <v>0</v>
      </c>
      <c r="L64" s="698">
        <f t="shared" si="3"/>
        <v>5.4183709839442417E-3</v>
      </c>
      <c r="M64" s="699">
        <f>Recovery_OX!C59</f>
        <v>0</v>
      </c>
      <c r="N64" s="649"/>
      <c r="O64" s="700">
        <f>(L64-M64)*(1-Recovery_OX!F59)</f>
        <v>5.4183709839442417E-3</v>
      </c>
      <c r="P64" s="640"/>
      <c r="Q64" s="651"/>
      <c r="S64" s="694">
        <f t="shared" si="2"/>
        <v>2047</v>
      </c>
      <c r="T64" s="695">
        <f>IF(Select2=1,Food!$W66,"")</f>
        <v>6.0713865939131408E-5</v>
      </c>
      <c r="U64" s="696">
        <f>IF(Select2=1,Paper!$W66,"")</f>
        <v>6.9008380548750067E-3</v>
      </c>
      <c r="V64" s="686">
        <f>IF(Select2=1,Nappies!$W66,"")</f>
        <v>0</v>
      </c>
      <c r="W64" s="696">
        <f>IF(Select2=1,Garden!$W66,"")</f>
        <v>0</v>
      </c>
      <c r="X64" s="686">
        <f>IF(Select2=1,Wood!$W66,"")</f>
        <v>6.6180998766651221E-3</v>
      </c>
      <c r="Y64" s="696">
        <f>IF(Select2=1,Textiles!$W66,"")</f>
        <v>8.6661687200755846E-4</v>
      </c>
      <c r="Z64" s="688">
        <f>Sludge!W66</f>
        <v>0</v>
      </c>
      <c r="AA64" s="688" t="str">
        <f>IF(Select2=2,MSW!$W66,"")</f>
        <v/>
      </c>
      <c r="AB64" s="697">
        <f>Industry!$W66</f>
        <v>0</v>
      </c>
      <c r="AC64" s="698">
        <f t="shared" si="4"/>
        <v>1.444626866948682E-2</v>
      </c>
      <c r="AD64" s="699">
        <f>Recovery_OX!R59</f>
        <v>0</v>
      </c>
      <c r="AE64" s="649"/>
      <c r="AF64" s="701">
        <f>(AC64-AD64)*(1-Recovery_OX!U59)</f>
        <v>1.444626866948682E-2</v>
      </c>
    </row>
    <row r="65" spans="2:32">
      <c r="B65" s="694">
        <f t="shared" si="1"/>
        <v>2048</v>
      </c>
      <c r="C65" s="695">
        <f>IF(Select2=1,Food!$K67,"")</f>
        <v>6.0829527602786584E-5</v>
      </c>
      <c r="D65" s="696">
        <f>IF(Select2=1,Paper!$K67,"")</f>
        <v>3.1142005971960245E-3</v>
      </c>
      <c r="E65" s="686">
        <f>IF(Select2=1,Nappies!$K67,"")</f>
        <v>1.0097237657645196E-3</v>
      </c>
      <c r="F65" s="696">
        <f>IF(Select2=1,Garden!$K67,"")</f>
        <v>0</v>
      </c>
      <c r="G65" s="686">
        <f>IF(Select2=1,Wood!$K67,"")</f>
        <v>0</v>
      </c>
      <c r="H65" s="696">
        <f>IF(Select2=1,Textiles!$K67,"")</f>
        <v>7.3732574681354053E-4</v>
      </c>
      <c r="I65" s="697">
        <f>Sludge!K67</f>
        <v>0</v>
      </c>
      <c r="J65" s="697" t="str">
        <f>IF(Select2=2,MSW!$K67,"")</f>
        <v/>
      </c>
      <c r="K65" s="697">
        <f>Industry!$K67</f>
        <v>0</v>
      </c>
      <c r="L65" s="698">
        <f t="shared" si="3"/>
        <v>4.9220796373768711E-3</v>
      </c>
      <c r="M65" s="699">
        <f>Recovery_OX!C60</f>
        <v>0</v>
      </c>
      <c r="N65" s="649"/>
      <c r="O65" s="700">
        <f>(L65-M65)*(1-Recovery_OX!F60)</f>
        <v>4.9220796373768711E-3</v>
      </c>
      <c r="P65" s="640"/>
      <c r="Q65" s="651"/>
      <c r="S65" s="694">
        <f t="shared" si="2"/>
        <v>2048</v>
      </c>
      <c r="T65" s="695">
        <f>IF(Select2=1,Food!$W67,"")</f>
        <v>4.0697721411320201E-5</v>
      </c>
      <c r="U65" s="696">
        <f>IF(Select2=1,Paper!$W67,"")</f>
        <v>6.4342987545372406E-3</v>
      </c>
      <c r="V65" s="686">
        <f>IF(Select2=1,Nappies!$W67,"")</f>
        <v>0</v>
      </c>
      <c r="W65" s="696">
        <f>IF(Select2=1,Garden!$W67,"")</f>
        <v>0</v>
      </c>
      <c r="X65" s="686">
        <f>IF(Select2=1,Wood!$W67,"")</f>
        <v>6.3904730862413732E-3</v>
      </c>
      <c r="Y65" s="696">
        <f>IF(Select2=1,Textiles!$W67,"")</f>
        <v>8.0802821568607167E-4</v>
      </c>
      <c r="Z65" s="688">
        <f>Sludge!W67</f>
        <v>0</v>
      </c>
      <c r="AA65" s="688" t="str">
        <f>IF(Select2=2,MSW!$W67,"")</f>
        <v/>
      </c>
      <c r="AB65" s="697">
        <f>Industry!$W67</f>
        <v>0</v>
      </c>
      <c r="AC65" s="698">
        <f t="shared" si="4"/>
        <v>1.3673497777876006E-2</v>
      </c>
      <c r="AD65" s="699">
        <f>Recovery_OX!R60</f>
        <v>0</v>
      </c>
      <c r="AE65" s="649"/>
      <c r="AF65" s="701">
        <f>(AC65-AD65)*(1-Recovery_OX!U60)</f>
        <v>1.3673497777876006E-2</v>
      </c>
    </row>
    <row r="66" spans="2:32">
      <c r="B66" s="694">
        <f t="shared" si="1"/>
        <v>2049</v>
      </c>
      <c r="C66" s="695">
        <f>IF(Select2=1,Food!$K68,"")</f>
        <v>4.0775251743026092E-5</v>
      </c>
      <c r="D66" s="696">
        <f>IF(Select2=1,Paper!$K68,"")</f>
        <v>2.9036613907729861E-3</v>
      </c>
      <c r="E66" s="686">
        <f>IF(Select2=1,Nappies!$K68,"")</f>
        <v>8.5186841565673341E-4</v>
      </c>
      <c r="F66" s="696">
        <f>IF(Select2=1,Garden!$K68,"")</f>
        <v>0</v>
      </c>
      <c r="G66" s="686">
        <f>IF(Select2=1,Wood!$K68,"")</f>
        <v>0</v>
      </c>
      <c r="H66" s="696">
        <f>IF(Select2=1,Textiles!$K68,"")</f>
        <v>6.8747796958648307E-4</v>
      </c>
      <c r="I66" s="697">
        <f>Sludge!K68</f>
        <v>0</v>
      </c>
      <c r="J66" s="697" t="str">
        <f>IF(Select2=2,MSW!$K68,"")</f>
        <v/>
      </c>
      <c r="K66" s="697">
        <f>Industry!$K68</f>
        <v>0</v>
      </c>
      <c r="L66" s="698">
        <f t="shared" si="3"/>
        <v>4.4837830277592288E-3</v>
      </c>
      <c r="M66" s="699">
        <f>Recovery_OX!C61</f>
        <v>0</v>
      </c>
      <c r="N66" s="649"/>
      <c r="O66" s="700">
        <f>(L66-M66)*(1-Recovery_OX!F61)</f>
        <v>4.4837830277592288E-3</v>
      </c>
      <c r="P66" s="640"/>
      <c r="Q66" s="651"/>
      <c r="S66" s="694">
        <f t="shared" si="2"/>
        <v>2049</v>
      </c>
      <c r="T66" s="695">
        <f>IF(Select2=1,Food!$W68,"")</f>
        <v>2.7280498489981779E-5</v>
      </c>
      <c r="U66" s="696">
        <f>IF(Select2=1,Paper!$W68,"")</f>
        <v>5.9993003941590638E-3</v>
      </c>
      <c r="V66" s="686">
        <f>IF(Select2=1,Nappies!$W68,"")</f>
        <v>0</v>
      </c>
      <c r="W66" s="696">
        <f>IF(Select2=1,Garden!$W68,"")</f>
        <v>0</v>
      </c>
      <c r="X66" s="686">
        <f>IF(Select2=1,Wood!$W68,"")</f>
        <v>6.1706754245228765E-3</v>
      </c>
      <c r="Y66" s="696">
        <f>IF(Select2=1,Textiles!$W68,"")</f>
        <v>7.5340051461532387E-4</v>
      </c>
      <c r="Z66" s="688">
        <f>Sludge!W68</f>
        <v>0</v>
      </c>
      <c r="AA66" s="688" t="str">
        <f>IF(Select2=2,MSW!$W68,"")</f>
        <v/>
      </c>
      <c r="AB66" s="697">
        <f>Industry!$W68</f>
        <v>0</v>
      </c>
      <c r="AC66" s="698">
        <f t="shared" si="4"/>
        <v>1.2950656831787246E-2</v>
      </c>
      <c r="AD66" s="699">
        <f>Recovery_OX!R61</f>
        <v>0</v>
      </c>
      <c r="AE66" s="649"/>
      <c r="AF66" s="701">
        <f>(AC66-AD66)*(1-Recovery_OX!U61)</f>
        <v>1.2950656831787246E-2</v>
      </c>
    </row>
    <row r="67" spans="2:32">
      <c r="B67" s="694">
        <f t="shared" si="1"/>
        <v>2050</v>
      </c>
      <c r="C67" s="695">
        <f>IF(Select2=1,Food!$K69,"")</f>
        <v>2.7332468625500037E-5</v>
      </c>
      <c r="D67" s="696">
        <f>IF(Select2=1,Paper!$K69,"")</f>
        <v>2.707355935856243E-3</v>
      </c>
      <c r="E67" s="686">
        <f>IF(Select2=1,Nappies!$K69,"")</f>
        <v>7.1869141065928981E-4</v>
      </c>
      <c r="F67" s="696">
        <f>IF(Select2=1,Garden!$K69,"")</f>
        <v>0</v>
      </c>
      <c r="G67" s="686">
        <f>IF(Select2=1,Wood!$K69,"")</f>
        <v>0</v>
      </c>
      <c r="H67" s="696">
        <f>IF(Select2=1,Textiles!$K69,"")</f>
        <v>6.4100021016392627E-4</v>
      </c>
      <c r="I67" s="697">
        <f>Sludge!K69</f>
        <v>0</v>
      </c>
      <c r="J67" s="697" t="str">
        <f>IF(Select2=2,MSW!$K69,"")</f>
        <v/>
      </c>
      <c r="K67" s="697">
        <f>Industry!$K69</f>
        <v>0</v>
      </c>
      <c r="L67" s="698">
        <f t="shared" si="3"/>
        <v>4.0943800253049594E-3</v>
      </c>
      <c r="M67" s="699">
        <f>Recovery_OX!C62</f>
        <v>0</v>
      </c>
      <c r="N67" s="649"/>
      <c r="O67" s="700">
        <f>(L67-M67)*(1-Recovery_OX!F62)</f>
        <v>4.0943800253049594E-3</v>
      </c>
      <c r="P67" s="640"/>
      <c r="Q67" s="651"/>
      <c r="S67" s="694">
        <f t="shared" si="2"/>
        <v>2050</v>
      </c>
      <c r="T67" s="695">
        <f>IF(Select2=1,Food!$W69,"")</f>
        <v>1.8286665003679775E-5</v>
      </c>
      <c r="U67" s="696">
        <f>IF(Select2=1,Paper!$W69,"")</f>
        <v>5.59371061127323E-3</v>
      </c>
      <c r="V67" s="686">
        <f>IF(Select2=1,Nappies!$W69,"")</f>
        <v>0</v>
      </c>
      <c r="W67" s="696">
        <f>IF(Select2=1,Garden!$W69,"")</f>
        <v>0</v>
      </c>
      <c r="X67" s="686">
        <f>IF(Select2=1,Wood!$W69,"")</f>
        <v>5.9584376118867483E-3</v>
      </c>
      <c r="Y67" s="696">
        <f>IF(Select2=1,Textiles!$W69,"")</f>
        <v>7.0246598374128894E-4</v>
      </c>
      <c r="Z67" s="688">
        <f>Sludge!W69</f>
        <v>0</v>
      </c>
      <c r="AA67" s="688" t="str">
        <f>IF(Select2=2,MSW!$W69,"")</f>
        <v/>
      </c>
      <c r="AB67" s="697">
        <f>Industry!$W69</f>
        <v>0</v>
      </c>
      <c r="AC67" s="698">
        <f t="shared" si="4"/>
        <v>1.2272900871904947E-2</v>
      </c>
      <c r="AD67" s="699">
        <f>Recovery_OX!R62</f>
        <v>0</v>
      </c>
      <c r="AE67" s="649"/>
      <c r="AF67" s="701">
        <f>(AC67-AD67)*(1-Recovery_OX!U62)</f>
        <v>1.2272900871904947E-2</v>
      </c>
    </row>
    <row r="68" spans="2:32">
      <c r="B68" s="694">
        <f t="shared" si="1"/>
        <v>2051</v>
      </c>
      <c r="C68" s="695">
        <f>IF(Select2=1,Food!$K70,"")</f>
        <v>1.8321501627312852E-5</v>
      </c>
      <c r="D68" s="696">
        <f>IF(Select2=1,Paper!$K70,"")</f>
        <v>2.524321942878046E-3</v>
      </c>
      <c r="E68" s="686">
        <f>IF(Select2=1,Nappies!$K70,"")</f>
        <v>6.0633465716326612E-4</v>
      </c>
      <c r="F68" s="696">
        <f>IF(Select2=1,Garden!$K70,"")</f>
        <v>0</v>
      </c>
      <c r="G68" s="686">
        <f>IF(Select2=1,Wood!$K70,"")</f>
        <v>0</v>
      </c>
      <c r="H68" s="696">
        <f>IF(Select2=1,Textiles!$K70,"")</f>
        <v>5.9766463451525894E-4</v>
      </c>
      <c r="I68" s="697">
        <f>Sludge!K70</f>
        <v>0</v>
      </c>
      <c r="J68" s="697" t="str">
        <f>IF(Select2=2,MSW!$K70,"")</f>
        <v/>
      </c>
      <c r="K68" s="697">
        <f>Industry!$K70</f>
        <v>0</v>
      </c>
      <c r="L68" s="698">
        <f t="shared" si="3"/>
        <v>3.7466427361838839E-3</v>
      </c>
      <c r="M68" s="699">
        <f>Recovery_OX!C63</f>
        <v>0</v>
      </c>
      <c r="N68" s="649"/>
      <c r="O68" s="700">
        <f>(L68-M68)*(1-Recovery_OX!F63)</f>
        <v>3.7466427361838839E-3</v>
      </c>
      <c r="P68" s="640"/>
      <c r="Q68" s="651"/>
      <c r="S68" s="694">
        <f t="shared" si="2"/>
        <v>2051</v>
      </c>
      <c r="T68" s="695">
        <f>IF(Select2=1,Food!$W70,"")</f>
        <v>1.225791812710494E-5</v>
      </c>
      <c r="U68" s="696">
        <f>IF(Select2=1,Paper!$W70,"")</f>
        <v>5.2155412042934838E-3</v>
      </c>
      <c r="V68" s="686">
        <f>IF(Select2=1,Nappies!$W70,"")</f>
        <v>0</v>
      </c>
      <c r="W68" s="696">
        <f>IF(Select2=1,Garden!$W70,"")</f>
        <v>0</v>
      </c>
      <c r="X68" s="686">
        <f>IF(Select2=1,Wood!$W70,"")</f>
        <v>5.753499630470644E-3</v>
      </c>
      <c r="Y68" s="696">
        <f>IF(Select2=1,Textiles!$W70,"")</f>
        <v>6.5497494193453016E-4</v>
      </c>
      <c r="Z68" s="688">
        <f>Sludge!W70</f>
        <v>0</v>
      </c>
      <c r="AA68" s="688" t="str">
        <f>IF(Select2=2,MSW!$W70,"")</f>
        <v/>
      </c>
      <c r="AB68" s="697">
        <f>Industry!$W70</f>
        <v>0</v>
      </c>
      <c r="AC68" s="698">
        <f t="shared" si="4"/>
        <v>1.1636273694825762E-2</v>
      </c>
      <c r="AD68" s="699">
        <f>Recovery_OX!R63</f>
        <v>0</v>
      </c>
      <c r="AE68" s="649"/>
      <c r="AF68" s="701">
        <f>(AC68-AD68)*(1-Recovery_OX!U63)</f>
        <v>1.1636273694825762E-2</v>
      </c>
    </row>
    <row r="69" spans="2:32">
      <c r="B69" s="694">
        <f t="shared" si="1"/>
        <v>2052</v>
      </c>
      <c r="C69" s="695">
        <f>IF(Select2=1,Food!$K71,"")</f>
        <v>1.2281269814262392E-5</v>
      </c>
      <c r="D69" s="696">
        <f>IF(Select2=1,Paper!$K71,"")</f>
        <v>2.3536621789924661E-3</v>
      </c>
      <c r="E69" s="686">
        <f>IF(Select2=1,Nappies!$K71,"")</f>
        <v>5.1154321733167809E-4</v>
      </c>
      <c r="F69" s="696">
        <f>IF(Select2=1,Garden!$K71,"")</f>
        <v>0</v>
      </c>
      <c r="G69" s="686">
        <f>IF(Select2=1,Wood!$K71,"")</f>
        <v>0</v>
      </c>
      <c r="H69" s="696">
        <f>IF(Select2=1,Textiles!$K71,"")</f>
        <v>5.5725881159837481E-4</v>
      </c>
      <c r="I69" s="697">
        <f>Sludge!K71</f>
        <v>0</v>
      </c>
      <c r="J69" s="697" t="str">
        <f>IF(Select2=2,MSW!$K71,"")</f>
        <v/>
      </c>
      <c r="K69" s="697">
        <f>Industry!$K71</f>
        <v>0</v>
      </c>
      <c r="L69" s="698">
        <f t="shared" si="3"/>
        <v>3.434745477736781E-3</v>
      </c>
      <c r="M69" s="699">
        <f>Recovery_OX!C64</f>
        <v>0</v>
      </c>
      <c r="N69" s="649"/>
      <c r="O69" s="700">
        <f>(L69-M69)*(1-Recovery_OX!F64)</f>
        <v>3.434745477736781E-3</v>
      </c>
      <c r="P69" s="640"/>
      <c r="Q69" s="651"/>
      <c r="S69" s="694">
        <f t="shared" si="2"/>
        <v>2052</v>
      </c>
      <c r="T69" s="695">
        <f>IF(Select2=1,Food!$W71,"")</f>
        <v>8.216728243262081E-6</v>
      </c>
      <c r="U69" s="696">
        <f>IF(Select2=1,Paper!$W71,"")</f>
        <v>4.8629383863480714E-3</v>
      </c>
      <c r="V69" s="686">
        <f>IF(Select2=1,Nappies!$W71,"")</f>
        <v>0</v>
      </c>
      <c r="W69" s="696">
        <f>IF(Select2=1,Garden!$W71,"")</f>
        <v>0</v>
      </c>
      <c r="X69" s="686">
        <f>IF(Select2=1,Wood!$W71,"")</f>
        <v>5.5556104056183608E-3</v>
      </c>
      <c r="Y69" s="696">
        <f>IF(Select2=1,Textiles!$W71,"")</f>
        <v>6.1069458805301324E-4</v>
      </c>
      <c r="Z69" s="688">
        <f>Sludge!W71</f>
        <v>0</v>
      </c>
      <c r="AA69" s="688" t="str">
        <f>IF(Select2=2,MSW!$W71,"")</f>
        <v/>
      </c>
      <c r="AB69" s="697">
        <f>Industry!$W71</f>
        <v>0</v>
      </c>
      <c r="AC69" s="698">
        <f t="shared" si="4"/>
        <v>1.1037460108262707E-2</v>
      </c>
      <c r="AD69" s="699">
        <f>Recovery_OX!R64</f>
        <v>0</v>
      </c>
      <c r="AE69" s="649"/>
      <c r="AF69" s="701">
        <f>(AC69-AD69)*(1-Recovery_OX!U64)</f>
        <v>1.1037460108262707E-2</v>
      </c>
    </row>
    <row r="70" spans="2:32">
      <c r="B70" s="694">
        <f t="shared" si="1"/>
        <v>2053</v>
      </c>
      <c r="C70" s="695">
        <f>IF(Select2=1,Food!$K72,"")</f>
        <v>8.2323813472724739E-6</v>
      </c>
      <c r="D70" s="696">
        <f>IF(Select2=1,Paper!$K72,"")</f>
        <v>2.1945400698389437E-3</v>
      </c>
      <c r="E70" s="686">
        <f>IF(Select2=1,Nappies!$K72,"")</f>
        <v>4.3157101463125428E-4</v>
      </c>
      <c r="F70" s="696">
        <f>IF(Select2=1,Garden!$K72,"")</f>
        <v>0</v>
      </c>
      <c r="G70" s="686">
        <f>IF(Select2=1,Wood!$K72,"")</f>
        <v>0</v>
      </c>
      <c r="H70" s="696">
        <f>IF(Select2=1,Textiles!$K72,"")</f>
        <v>5.1958467202245777E-4</v>
      </c>
      <c r="I70" s="697">
        <f>Sludge!K72</f>
        <v>0</v>
      </c>
      <c r="J70" s="697" t="str">
        <f>IF(Select2=2,MSW!$K72,"")</f>
        <v/>
      </c>
      <c r="K70" s="697">
        <f>Industry!$K72</f>
        <v>0</v>
      </c>
      <c r="L70" s="698">
        <f t="shared" si="3"/>
        <v>3.1539281378399281E-3</v>
      </c>
      <c r="M70" s="699">
        <f>Recovery_OX!C65</f>
        <v>0</v>
      </c>
      <c r="N70" s="649"/>
      <c r="O70" s="700">
        <f>(L70-M70)*(1-Recovery_OX!F65)</f>
        <v>3.1539281378399281E-3</v>
      </c>
      <c r="P70" s="640"/>
      <c r="Q70" s="651"/>
      <c r="S70" s="694">
        <f t="shared" si="2"/>
        <v>2053</v>
      </c>
      <c r="T70" s="695">
        <f>IF(Select2=1,Food!$W72,"")</f>
        <v>5.5078376542857758E-6</v>
      </c>
      <c r="U70" s="696">
        <f>IF(Select2=1,Paper!$W72,"")</f>
        <v>4.5341736980143467E-3</v>
      </c>
      <c r="V70" s="686">
        <f>IF(Select2=1,Nappies!$W72,"")</f>
        <v>0</v>
      </c>
      <c r="W70" s="696">
        <f>IF(Select2=1,Garden!$W72,"")</f>
        <v>0</v>
      </c>
      <c r="X70" s="686">
        <f>IF(Select2=1,Wood!$W72,"")</f>
        <v>5.3645274982819843E-3</v>
      </c>
      <c r="Y70" s="696">
        <f>IF(Select2=1,Textiles!$W72,"")</f>
        <v>5.6940785975063849E-4</v>
      </c>
      <c r="Z70" s="688">
        <f>Sludge!W72</f>
        <v>0</v>
      </c>
      <c r="AA70" s="688" t="str">
        <f>IF(Select2=2,MSW!$W72,"")</f>
        <v/>
      </c>
      <c r="AB70" s="697">
        <f>Industry!$W72</f>
        <v>0</v>
      </c>
      <c r="AC70" s="698">
        <f t="shared" si="4"/>
        <v>1.0473616893701255E-2</v>
      </c>
      <c r="AD70" s="699">
        <f>Recovery_OX!R65</f>
        <v>0</v>
      </c>
      <c r="AE70" s="649"/>
      <c r="AF70" s="701">
        <f>(AC70-AD70)*(1-Recovery_OX!U65)</f>
        <v>1.0473616893701255E-2</v>
      </c>
    </row>
    <row r="71" spans="2:32">
      <c r="B71" s="694">
        <f t="shared" si="1"/>
        <v>2054</v>
      </c>
      <c r="C71" s="695">
        <f>IF(Select2=1,Food!$K73,"")</f>
        <v>5.5183302436866226E-6</v>
      </c>
      <c r="D71" s="696">
        <f>IF(Select2=1,Paper!$K73,"")</f>
        <v>2.0461755986537992E-3</v>
      </c>
      <c r="E71" s="686">
        <f>IF(Select2=1,Nappies!$K73,"")</f>
        <v>3.6410128090719239E-4</v>
      </c>
      <c r="F71" s="696">
        <f>IF(Select2=1,Garden!$K73,"")</f>
        <v>0</v>
      </c>
      <c r="G71" s="686">
        <f>IF(Select2=1,Wood!$K73,"")</f>
        <v>0</v>
      </c>
      <c r="H71" s="696">
        <f>IF(Select2=1,Textiles!$K73,"")</f>
        <v>4.8445753711159873E-4</v>
      </c>
      <c r="I71" s="697">
        <f>Sludge!K73</f>
        <v>0</v>
      </c>
      <c r="J71" s="697" t="str">
        <f>IF(Select2=2,MSW!$K73,"")</f>
        <v/>
      </c>
      <c r="K71" s="697">
        <f>Industry!$K73</f>
        <v>0</v>
      </c>
      <c r="L71" s="698">
        <f t="shared" si="3"/>
        <v>2.900252746916277E-3</v>
      </c>
      <c r="M71" s="699">
        <f>Recovery_OX!C66</f>
        <v>0</v>
      </c>
      <c r="N71" s="649"/>
      <c r="O71" s="700">
        <f>(L71-M71)*(1-Recovery_OX!F66)</f>
        <v>2.900252746916277E-3</v>
      </c>
      <c r="P71" s="640"/>
      <c r="Q71" s="651"/>
      <c r="S71" s="694">
        <f t="shared" si="2"/>
        <v>2054</v>
      </c>
      <c r="T71" s="695">
        <f>IF(Select2=1,Food!$W73,"")</f>
        <v>3.6920139899776694E-6</v>
      </c>
      <c r="U71" s="696">
        <f>IF(Select2=1,Paper!$W73,"")</f>
        <v>4.2276355344086757E-3</v>
      </c>
      <c r="V71" s="686">
        <f>IF(Select2=1,Nappies!$W73,"")</f>
        <v>0</v>
      </c>
      <c r="W71" s="696">
        <f>IF(Select2=1,Garden!$W73,"")</f>
        <v>0</v>
      </c>
      <c r="X71" s="686">
        <f>IF(Select2=1,Wood!$W73,"")</f>
        <v>5.1800168080037377E-3</v>
      </c>
      <c r="Y71" s="696">
        <f>IF(Select2=1,Textiles!$W73,"")</f>
        <v>5.3091236943736831E-4</v>
      </c>
      <c r="Z71" s="688">
        <f>Sludge!W73</f>
        <v>0</v>
      </c>
      <c r="AA71" s="688" t="str">
        <f>IF(Select2=2,MSW!$W73,"")</f>
        <v/>
      </c>
      <c r="AB71" s="697">
        <f>Industry!$W73</f>
        <v>0</v>
      </c>
      <c r="AC71" s="698">
        <f t="shared" si="4"/>
        <v>9.9422567258397598E-3</v>
      </c>
      <c r="AD71" s="699">
        <f>Recovery_OX!R66</f>
        <v>0</v>
      </c>
      <c r="AE71" s="649"/>
      <c r="AF71" s="701">
        <f>(AC71-AD71)*(1-Recovery_OX!U66)</f>
        <v>9.9422567258397598E-3</v>
      </c>
    </row>
    <row r="72" spans="2:32">
      <c r="B72" s="694">
        <f t="shared" si="1"/>
        <v>2055</v>
      </c>
      <c r="C72" s="695">
        <f>IF(Select2=1,Food!$K74,"")</f>
        <v>3.6990473829878774E-6</v>
      </c>
      <c r="D72" s="696">
        <f>IF(Select2=1,Paper!$K74,"")</f>
        <v>1.9078414826271561E-3</v>
      </c>
      <c r="E72" s="686">
        <f>IF(Select2=1,Nappies!$K74,"")</f>
        <v>3.0717944037907482E-4</v>
      </c>
      <c r="F72" s="696">
        <f>IF(Select2=1,Garden!$K74,"")</f>
        <v>0</v>
      </c>
      <c r="G72" s="686">
        <f>IF(Select2=1,Wood!$K74,"")</f>
        <v>0</v>
      </c>
      <c r="H72" s="696">
        <f>IF(Select2=1,Textiles!$K74,"")</f>
        <v>4.5170521360971124E-4</v>
      </c>
      <c r="I72" s="697">
        <f>Sludge!K74</f>
        <v>0</v>
      </c>
      <c r="J72" s="697" t="str">
        <f>IF(Select2=2,MSW!$K74,"")</f>
        <v/>
      </c>
      <c r="K72" s="697">
        <f>Industry!$K74</f>
        <v>0</v>
      </c>
      <c r="L72" s="698">
        <f t="shared" si="3"/>
        <v>2.67042518399893E-3</v>
      </c>
      <c r="M72" s="699">
        <f>Recovery_OX!C67</f>
        <v>0</v>
      </c>
      <c r="N72" s="649"/>
      <c r="O72" s="700">
        <f>(L72-M72)*(1-Recovery_OX!F67)</f>
        <v>2.67042518399893E-3</v>
      </c>
      <c r="P72" s="640"/>
      <c r="Q72" s="651"/>
      <c r="S72" s="694">
        <f t="shared" si="2"/>
        <v>2055</v>
      </c>
      <c r="T72" s="695">
        <f>IF(Select2=1,Food!$W74,"")</f>
        <v>2.4748309877260558E-6</v>
      </c>
      <c r="U72" s="696">
        <f>IF(Select2=1,Paper!$W74,"")</f>
        <v>3.9418212450974309E-3</v>
      </c>
      <c r="V72" s="686">
        <f>IF(Select2=1,Nappies!$W74,"")</f>
        <v>0</v>
      </c>
      <c r="W72" s="696">
        <f>IF(Select2=1,Garden!$W74,"")</f>
        <v>0</v>
      </c>
      <c r="X72" s="686">
        <f>IF(Select2=1,Wood!$W74,"")</f>
        <v>5.0018522861136399E-3</v>
      </c>
      <c r="Y72" s="696">
        <f>IF(Select2=1,Textiles!$W74,"")</f>
        <v>4.9501941217502585E-4</v>
      </c>
      <c r="Z72" s="688">
        <f>Sludge!W74</f>
        <v>0</v>
      </c>
      <c r="AA72" s="688" t="str">
        <f>IF(Select2=2,MSW!$W74,"")</f>
        <v/>
      </c>
      <c r="AB72" s="697">
        <f>Industry!$W74</f>
        <v>0</v>
      </c>
      <c r="AC72" s="698">
        <f t="shared" si="4"/>
        <v>9.4411677743738223E-3</v>
      </c>
      <c r="AD72" s="699">
        <f>Recovery_OX!R67</f>
        <v>0</v>
      </c>
      <c r="AE72" s="649"/>
      <c r="AF72" s="701">
        <f>(AC72-AD72)*(1-Recovery_OX!U67)</f>
        <v>9.4411677743738223E-3</v>
      </c>
    </row>
    <row r="73" spans="2:32">
      <c r="B73" s="694">
        <f t="shared" si="1"/>
        <v>2056</v>
      </c>
      <c r="C73" s="695">
        <f>IF(Select2=1,Food!$K75,"")</f>
        <v>2.4795456120524453E-6</v>
      </c>
      <c r="D73" s="696">
        <f>IF(Select2=1,Paper!$K75,"")</f>
        <v>1.778859607761762E-3</v>
      </c>
      <c r="E73" s="686">
        <f>IF(Select2=1,Nappies!$K75,"")</f>
        <v>2.5915648622959193E-4</v>
      </c>
      <c r="F73" s="696">
        <f>IF(Select2=1,Garden!$K75,"")</f>
        <v>0</v>
      </c>
      <c r="G73" s="686">
        <f>IF(Select2=1,Wood!$K75,"")</f>
        <v>0</v>
      </c>
      <c r="H73" s="696">
        <f>IF(Select2=1,Textiles!$K75,"")</f>
        <v>4.2116714958899106E-4</v>
      </c>
      <c r="I73" s="697">
        <f>Sludge!K75</f>
        <v>0</v>
      </c>
      <c r="J73" s="697" t="str">
        <f>IF(Select2=2,MSW!$K75,"")</f>
        <v/>
      </c>
      <c r="K73" s="697">
        <f>Industry!$K75</f>
        <v>0</v>
      </c>
      <c r="L73" s="698">
        <f t="shared" si="3"/>
        <v>2.4616627891923975E-3</v>
      </c>
      <c r="M73" s="699">
        <f>Recovery_OX!C68</f>
        <v>0</v>
      </c>
      <c r="N73" s="649"/>
      <c r="O73" s="700">
        <f>(L73-M73)*(1-Recovery_OX!F68)</f>
        <v>2.4616627891923975E-3</v>
      </c>
      <c r="P73" s="640"/>
      <c r="Q73" s="651"/>
      <c r="S73" s="694">
        <f t="shared" si="2"/>
        <v>2056</v>
      </c>
      <c r="T73" s="695">
        <f>IF(Select2=1,Food!$W75,"")</f>
        <v>1.6589288216229563E-6</v>
      </c>
      <c r="U73" s="696">
        <f>IF(Select2=1,Paper!$W75,"")</f>
        <v>3.6753297681028146E-3</v>
      </c>
      <c r="V73" s="686">
        <f>IF(Select2=1,Nappies!$W75,"")</f>
        <v>0</v>
      </c>
      <c r="W73" s="696">
        <f>IF(Select2=1,Garden!$W75,"")</f>
        <v>0</v>
      </c>
      <c r="X73" s="686">
        <f>IF(Select2=1,Wood!$W75,"")</f>
        <v>4.8298156587916214E-3</v>
      </c>
      <c r="Y73" s="696">
        <f>IF(Select2=1,Textiles!$W75,"")</f>
        <v>4.6155304064546943E-4</v>
      </c>
      <c r="Z73" s="688">
        <f>Sludge!W75</f>
        <v>0</v>
      </c>
      <c r="AA73" s="688" t="str">
        <f>IF(Select2=2,MSW!$W75,"")</f>
        <v/>
      </c>
      <c r="AB73" s="697">
        <f>Industry!$W75</f>
        <v>0</v>
      </c>
      <c r="AC73" s="698">
        <f t="shared" si="4"/>
        <v>8.9683573963615284E-3</v>
      </c>
      <c r="AD73" s="699">
        <f>Recovery_OX!R68</f>
        <v>0</v>
      </c>
      <c r="AE73" s="649"/>
      <c r="AF73" s="701">
        <f>(AC73-AD73)*(1-Recovery_OX!U68)</f>
        <v>8.9683573963615284E-3</v>
      </c>
    </row>
    <row r="74" spans="2:32">
      <c r="B74" s="694">
        <f t="shared" si="1"/>
        <v>2057</v>
      </c>
      <c r="C74" s="695">
        <f>IF(Select2=1,Food!$K76,"")</f>
        <v>1.6620891288184628E-6</v>
      </c>
      <c r="D74" s="696">
        <f>IF(Select2=1,Paper!$K76,"")</f>
        <v>1.6585977047573861E-3</v>
      </c>
      <c r="E74" s="686">
        <f>IF(Select2=1,Nappies!$K76,"")</f>
        <v>2.1864120942465193E-4</v>
      </c>
      <c r="F74" s="696">
        <f>IF(Select2=1,Garden!$K76,"")</f>
        <v>0</v>
      </c>
      <c r="G74" s="686">
        <f>IF(Select2=1,Wood!$K76,"")</f>
        <v>0</v>
      </c>
      <c r="H74" s="696">
        <f>IF(Select2=1,Textiles!$K76,"")</f>
        <v>3.9269364742417932E-4</v>
      </c>
      <c r="I74" s="697">
        <f>Sludge!K76</f>
        <v>0</v>
      </c>
      <c r="J74" s="697" t="str">
        <f>IF(Select2=2,MSW!$K76,"")</f>
        <v/>
      </c>
      <c r="K74" s="697">
        <f>Industry!$K76</f>
        <v>0</v>
      </c>
      <c r="L74" s="698">
        <f t="shared" si="3"/>
        <v>2.2715946507350358E-3</v>
      </c>
      <c r="M74" s="699">
        <f>Recovery_OX!C69</f>
        <v>0</v>
      </c>
      <c r="N74" s="649"/>
      <c r="O74" s="700">
        <f>(L74-M74)*(1-Recovery_OX!F69)</f>
        <v>2.2715946507350358E-3</v>
      </c>
      <c r="P74" s="640"/>
      <c r="Q74" s="651"/>
      <c r="S74" s="694">
        <f t="shared" si="2"/>
        <v>2057</v>
      </c>
      <c r="T74" s="695">
        <f>IF(Select2=1,Food!$W76,"")</f>
        <v>1.1120132440801489E-6</v>
      </c>
      <c r="U74" s="696">
        <f>IF(Select2=1,Paper!$W76,"")</f>
        <v>3.4268547618954261E-3</v>
      </c>
      <c r="V74" s="686">
        <f>IF(Select2=1,Nappies!$W76,"")</f>
        <v>0</v>
      </c>
      <c r="W74" s="696">
        <f>IF(Select2=1,Garden!$W76,"")</f>
        <v>0</v>
      </c>
      <c r="X74" s="686">
        <f>IF(Select2=1,Wood!$W76,"")</f>
        <v>4.6636961596547965E-3</v>
      </c>
      <c r="Y74" s="696">
        <f>IF(Select2=1,Textiles!$W76,"")</f>
        <v>4.3034920265663459E-4</v>
      </c>
      <c r="Z74" s="688">
        <f>Sludge!W76</f>
        <v>0</v>
      </c>
      <c r="AA74" s="688" t="str">
        <f>IF(Select2=2,MSW!$W76,"")</f>
        <v/>
      </c>
      <c r="AB74" s="697">
        <f>Industry!$W76</f>
        <v>0</v>
      </c>
      <c r="AC74" s="698">
        <f t="shared" si="4"/>
        <v>8.5220121374509367E-3</v>
      </c>
      <c r="AD74" s="699">
        <f>Recovery_OX!R69</f>
        <v>0</v>
      </c>
      <c r="AE74" s="649"/>
      <c r="AF74" s="701">
        <f>(AC74-AD74)*(1-Recovery_OX!U69)</f>
        <v>8.5220121374509367E-3</v>
      </c>
    </row>
    <row r="75" spans="2:32">
      <c r="B75" s="694">
        <f t="shared" si="1"/>
        <v>2058</v>
      </c>
      <c r="C75" s="695">
        <f>IF(Select2=1,Food!$K77,"")</f>
        <v>1.1141316613449275E-6</v>
      </c>
      <c r="D75" s="696">
        <f>IF(Select2=1,Paper!$K77,"")</f>
        <v>1.5464662496259777E-3</v>
      </c>
      <c r="E75" s="686">
        <f>IF(Select2=1,Nappies!$K77,"")</f>
        <v>1.844598958496605E-4</v>
      </c>
      <c r="F75" s="696">
        <f>IF(Select2=1,Garden!$K77,"")</f>
        <v>0</v>
      </c>
      <c r="G75" s="686">
        <f>IF(Select2=1,Wood!$K77,"")</f>
        <v>0</v>
      </c>
      <c r="H75" s="696">
        <f>IF(Select2=1,Textiles!$K77,"")</f>
        <v>3.6614512997463014E-4</v>
      </c>
      <c r="I75" s="697">
        <f>Sludge!K77</f>
        <v>0</v>
      </c>
      <c r="J75" s="697" t="str">
        <f>IF(Select2=2,MSW!$K77,"")</f>
        <v/>
      </c>
      <c r="K75" s="697">
        <f>Industry!$K77</f>
        <v>0</v>
      </c>
      <c r="L75" s="698">
        <f t="shared" si="3"/>
        <v>2.0981854071116133E-3</v>
      </c>
      <c r="M75" s="699">
        <f>Recovery_OX!C70</f>
        <v>0</v>
      </c>
      <c r="N75" s="649"/>
      <c r="O75" s="700">
        <f>(L75-M75)*(1-Recovery_OX!F70)</f>
        <v>2.0981854071116133E-3</v>
      </c>
      <c r="P75" s="640"/>
      <c r="Q75" s="651"/>
      <c r="S75" s="694">
        <f t="shared" si="2"/>
        <v>2058</v>
      </c>
      <c r="T75" s="695">
        <f>IF(Select2=1,Food!$W77,"")</f>
        <v>7.4540476896404613E-7</v>
      </c>
      <c r="U75" s="696">
        <f>IF(Select2=1,Paper!$W77,"")</f>
        <v>3.1951782017065654E-3</v>
      </c>
      <c r="V75" s="686">
        <f>IF(Select2=1,Nappies!$W77,"")</f>
        <v>0</v>
      </c>
      <c r="W75" s="696">
        <f>IF(Select2=1,Garden!$W77,"")</f>
        <v>0</v>
      </c>
      <c r="X75" s="686">
        <f>IF(Select2=1,Wood!$W77,"")</f>
        <v>4.5032902715422835E-3</v>
      </c>
      <c r="Y75" s="696">
        <f>IF(Select2=1,Textiles!$W77,"")</f>
        <v>4.0125493695849861E-4</v>
      </c>
      <c r="Z75" s="688">
        <f>Sludge!W77</f>
        <v>0</v>
      </c>
      <c r="AA75" s="688" t="str">
        <f>IF(Select2=2,MSW!$W77,"")</f>
        <v/>
      </c>
      <c r="AB75" s="697">
        <f>Industry!$W77</f>
        <v>0</v>
      </c>
      <c r="AC75" s="698">
        <f t="shared" si="4"/>
        <v>8.1004688149763117E-3</v>
      </c>
      <c r="AD75" s="699">
        <f>Recovery_OX!R70</f>
        <v>0</v>
      </c>
      <c r="AE75" s="649"/>
      <c r="AF75" s="701">
        <f>(AC75-AD75)*(1-Recovery_OX!U70)</f>
        <v>8.1004688149763117E-3</v>
      </c>
    </row>
    <row r="76" spans="2:32">
      <c r="B76" s="694">
        <f t="shared" si="1"/>
        <v>2059</v>
      </c>
      <c r="C76" s="695">
        <f>IF(Select2=1,Food!$K78,"")</f>
        <v>7.4682478652249514E-7</v>
      </c>
      <c r="D76" s="696">
        <f>IF(Select2=1,Paper!$K78,"")</f>
        <v>1.4419155738443911E-3</v>
      </c>
      <c r="E76" s="686">
        <f>IF(Select2=1,Nappies!$K78,"")</f>
        <v>1.5562232420139187E-4</v>
      </c>
      <c r="F76" s="696">
        <f>IF(Select2=1,Garden!$K78,"")</f>
        <v>0</v>
      </c>
      <c r="G76" s="686">
        <f>IF(Select2=1,Wood!$K78,"")</f>
        <v>0</v>
      </c>
      <c r="H76" s="696">
        <f>IF(Select2=1,Textiles!$K78,"")</f>
        <v>3.4139145637700533E-4</v>
      </c>
      <c r="I76" s="697">
        <f>Sludge!K78</f>
        <v>0</v>
      </c>
      <c r="J76" s="697" t="str">
        <f>IF(Select2=2,MSW!$K78,"")</f>
        <v/>
      </c>
      <c r="K76" s="697">
        <f>Industry!$K78</f>
        <v>0</v>
      </c>
      <c r="L76" s="698">
        <f t="shared" si="3"/>
        <v>1.9396761792093108E-3</v>
      </c>
      <c r="M76" s="699">
        <f>Recovery_OX!C71</f>
        <v>0</v>
      </c>
      <c r="N76" s="649"/>
      <c r="O76" s="700">
        <f>(L76-M76)*(1-Recovery_OX!F71)</f>
        <v>1.9396761792093108E-3</v>
      </c>
      <c r="P76" s="640"/>
      <c r="Q76" s="651"/>
      <c r="S76" s="694">
        <f t="shared" si="2"/>
        <v>2059</v>
      </c>
      <c r="T76" s="695">
        <f>IF(Select2=1,Food!$W78,"")</f>
        <v>4.9965975904716448E-7</v>
      </c>
      <c r="U76" s="696">
        <f>IF(Select2=1,Paper!$W78,"")</f>
        <v>2.9791644087694032E-3</v>
      </c>
      <c r="V76" s="686">
        <f>IF(Select2=1,Nappies!$W78,"")</f>
        <v>0</v>
      </c>
      <c r="W76" s="696">
        <f>IF(Select2=1,Garden!$W78,"")</f>
        <v>0</v>
      </c>
      <c r="X76" s="686">
        <f>IF(Select2=1,Wood!$W78,"")</f>
        <v>4.3484014771812364E-3</v>
      </c>
      <c r="Y76" s="696">
        <f>IF(Select2=1,Textiles!$W78,"")</f>
        <v>3.7412762342685504E-4</v>
      </c>
      <c r="Z76" s="688">
        <f>Sludge!W78</f>
        <v>0</v>
      </c>
      <c r="AA76" s="688" t="str">
        <f>IF(Select2=2,MSW!$W78,"")</f>
        <v/>
      </c>
      <c r="AB76" s="697">
        <f>Industry!$W78</f>
        <v>0</v>
      </c>
      <c r="AC76" s="698">
        <f t="shared" si="4"/>
        <v>7.702193169136542E-3</v>
      </c>
      <c r="AD76" s="699">
        <f>Recovery_OX!R71</f>
        <v>0</v>
      </c>
      <c r="AE76" s="649"/>
      <c r="AF76" s="701">
        <f>(AC76-AD76)*(1-Recovery_OX!U71)</f>
        <v>7.702193169136542E-3</v>
      </c>
    </row>
    <row r="77" spans="2:32">
      <c r="B77" s="694">
        <f t="shared" si="1"/>
        <v>2060</v>
      </c>
      <c r="C77" s="695">
        <f>IF(Select2=1,Food!$K79,"")</f>
        <v>5.006116252823155E-7</v>
      </c>
      <c r="D77" s="696">
        <f>IF(Select2=1,Paper!$K79,"")</f>
        <v>1.3444331698786493E-3</v>
      </c>
      <c r="E77" s="686">
        <f>IF(Select2=1,Nappies!$K79,"")</f>
        <v>1.3129307960567022E-4</v>
      </c>
      <c r="F77" s="696">
        <f>IF(Select2=1,Garden!$K79,"")</f>
        <v>0</v>
      </c>
      <c r="G77" s="686">
        <f>IF(Select2=1,Wood!$K79,"")</f>
        <v>0</v>
      </c>
      <c r="H77" s="696">
        <f>IF(Select2=1,Textiles!$K79,"")</f>
        <v>3.183112840946109E-4</v>
      </c>
      <c r="I77" s="697">
        <f>Sludge!K79</f>
        <v>0</v>
      </c>
      <c r="J77" s="697" t="str">
        <f>IF(Select2=2,MSW!$K79,"")</f>
        <v/>
      </c>
      <c r="K77" s="697">
        <f>Industry!$K79</f>
        <v>0</v>
      </c>
      <c r="L77" s="698">
        <f t="shared" si="3"/>
        <v>1.7945381452042126E-3</v>
      </c>
      <c r="M77" s="699">
        <f>Recovery_OX!C72</f>
        <v>0</v>
      </c>
      <c r="N77" s="649"/>
      <c r="O77" s="700">
        <f>(L77-M77)*(1-Recovery_OX!F72)</f>
        <v>1.7945381452042126E-3</v>
      </c>
      <c r="P77" s="640"/>
      <c r="Q77" s="651"/>
      <c r="S77" s="694">
        <f t="shared" si="2"/>
        <v>2060</v>
      </c>
      <c r="T77" s="695">
        <f>IF(Select2=1,Food!$W79,"")</f>
        <v>3.3493195268665179E-7</v>
      </c>
      <c r="U77" s="696">
        <f>IF(Select2=1,Paper!$W79,"")</f>
        <v>2.7777544832203495E-3</v>
      </c>
      <c r="V77" s="686">
        <f>IF(Select2=1,Nappies!$W79,"")</f>
        <v>0</v>
      </c>
      <c r="W77" s="696">
        <f>IF(Select2=1,Garden!$W79,"")</f>
        <v>0</v>
      </c>
      <c r="X77" s="686">
        <f>IF(Select2=1,Wood!$W79,"")</f>
        <v>4.1988400184286047E-3</v>
      </c>
      <c r="Y77" s="696">
        <f>IF(Select2=1,Textiles!$W79,"")</f>
        <v>3.488342839392995E-4</v>
      </c>
      <c r="Z77" s="688">
        <f>Sludge!W79</f>
        <v>0</v>
      </c>
      <c r="AA77" s="688" t="str">
        <f>IF(Select2=2,MSW!$W79,"")</f>
        <v/>
      </c>
      <c r="AB77" s="697">
        <f>Industry!$W79</f>
        <v>0</v>
      </c>
      <c r="AC77" s="698">
        <f t="shared" si="4"/>
        <v>7.3257637175409398E-3</v>
      </c>
      <c r="AD77" s="699">
        <f>Recovery_OX!R72</f>
        <v>0</v>
      </c>
      <c r="AE77" s="649"/>
      <c r="AF77" s="701">
        <f>(AC77-AD77)*(1-Recovery_OX!U72)</f>
        <v>7.3257637175409398E-3</v>
      </c>
    </row>
    <row r="78" spans="2:32">
      <c r="B78" s="694">
        <f t="shared" si="1"/>
        <v>2061</v>
      </c>
      <c r="C78" s="695">
        <f>IF(Select2=1,Food!$K80,"")</f>
        <v>3.3557000770521799E-7</v>
      </c>
      <c r="D78" s="696">
        <f>IF(Select2=1,Paper!$K80,"")</f>
        <v>1.2535411788714163E-3</v>
      </c>
      <c r="E78" s="686">
        <f>IF(Select2=1,Nappies!$K80,"")</f>
        <v>1.1076735192589219E-4</v>
      </c>
      <c r="F78" s="696">
        <f>IF(Select2=1,Garden!$K80,"")</f>
        <v>0</v>
      </c>
      <c r="G78" s="686">
        <f>IF(Select2=1,Wood!$K80,"")</f>
        <v>0</v>
      </c>
      <c r="H78" s="696">
        <f>IF(Select2=1,Textiles!$K80,"")</f>
        <v>2.9679147409614176E-4</v>
      </c>
      <c r="I78" s="697">
        <f>Sludge!K80</f>
        <v>0</v>
      </c>
      <c r="J78" s="697" t="str">
        <f>IF(Select2=2,MSW!$K80,"")</f>
        <v/>
      </c>
      <c r="K78" s="697">
        <f>Industry!$K80</f>
        <v>0</v>
      </c>
      <c r="L78" s="698">
        <f t="shared" si="3"/>
        <v>1.6614355749011555E-3</v>
      </c>
      <c r="M78" s="699">
        <f>Recovery_OX!C73</f>
        <v>0</v>
      </c>
      <c r="N78" s="649"/>
      <c r="O78" s="700">
        <f>(L78-M78)*(1-Recovery_OX!F73)</f>
        <v>1.6614355749011555E-3</v>
      </c>
      <c r="P78" s="640"/>
      <c r="Q78" s="651"/>
      <c r="S78" s="694">
        <f t="shared" si="2"/>
        <v>2061</v>
      </c>
      <c r="T78" s="695">
        <f>IF(Select2=1,Food!$W80,"")</f>
        <v>2.2451160194372303E-7</v>
      </c>
      <c r="U78" s="696">
        <f>IF(Select2=1,Paper!$W80,"")</f>
        <v>2.5899611133706948E-3</v>
      </c>
      <c r="V78" s="686">
        <f>IF(Select2=1,Nappies!$W80,"")</f>
        <v>0</v>
      </c>
      <c r="W78" s="696">
        <f>IF(Select2=1,Garden!$W80,"")</f>
        <v>0</v>
      </c>
      <c r="X78" s="686">
        <f>IF(Select2=1,Wood!$W80,"")</f>
        <v>4.05442266379368E-3</v>
      </c>
      <c r="Y78" s="696">
        <f>IF(Select2=1,Textiles!$W80,"")</f>
        <v>3.2525093051631961E-4</v>
      </c>
      <c r="Z78" s="688">
        <f>Sludge!W80</f>
        <v>0</v>
      </c>
      <c r="AA78" s="688" t="str">
        <f>IF(Select2=2,MSW!$W80,"")</f>
        <v/>
      </c>
      <c r="AB78" s="697">
        <f>Industry!$W80</f>
        <v>0</v>
      </c>
      <c r="AC78" s="698">
        <f t="shared" si="4"/>
        <v>6.9698592192826373E-3</v>
      </c>
      <c r="AD78" s="699">
        <f>Recovery_OX!R73</f>
        <v>0</v>
      </c>
      <c r="AE78" s="649"/>
      <c r="AF78" s="701">
        <f>(AC78-AD78)*(1-Recovery_OX!U73)</f>
        <v>6.9698592192826373E-3</v>
      </c>
    </row>
    <row r="79" spans="2:32">
      <c r="B79" s="694">
        <f t="shared" si="1"/>
        <v>2062</v>
      </c>
      <c r="C79" s="695">
        <f>IF(Select2=1,Food!$K81,"")</f>
        <v>2.2493930301314154E-7</v>
      </c>
      <c r="D79" s="696">
        <f>IF(Select2=1,Paper!$K81,"")</f>
        <v>1.1687940481773255E-3</v>
      </c>
      <c r="E79" s="686">
        <f>IF(Select2=1,Nappies!$K81,"")</f>
        <v>9.3450517647424906E-5</v>
      </c>
      <c r="F79" s="696">
        <f>IF(Select2=1,Garden!$K81,"")</f>
        <v>0</v>
      </c>
      <c r="G79" s="686">
        <f>IF(Select2=1,Wood!$K81,"")</f>
        <v>0</v>
      </c>
      <c r="H79" s="696">
        <f>IF(Select2=1,Textiles!$K81,"")</f>
        <v>2.767265362480189E-4</v>
      </c>
      <c r="I79" s="697">
        <f>Sludge!K81</f>
        <v>0</v>
      </c>
      <c r="J79" s="697" t="str">
        <f>IF(Select2=2,MSW!$K81,"")</f>
        <v/>
      </c>
      <c r="K79" s="697">
        <f>Industry!$K81</f>
        <v>0</v>
      </c>
      <c r="L79" s="698">
        <f t="shared" si="3"/>
        <v>1.5391960413757826E-3</v>
      </c>
      <c r="M79" s="699">
        <f>Recovery_OX!C74</f>
        <v>0</v>
      </c>
      <c r="N79" s="649"/>
      <c r="O79" s="700">
        <f>(L79-M79)*(1-Recovery_OX!F74)</f>
        <v>1.5391960413757826E-3</v>
      </c>
      <c r="P79" s="640"/>
      <c r="Q79" s="651"/>
      <c r="S79" s="694">
        <f t="shared" si="2"/>
        <v>2062</v>
      </c>
      <c r="T79" s="695">
        <f>IF(Select2=1,Food!$W81,"")</f>
        <v>1.5049462735045154E-7</v>
      </c>
      <c r="U79" s="696">
        <f>IF(Select2=1,Paper!$W81,"")</f>
        <v>2.4148637359035652E-3</v>
      </c>
      <c r="V79" s="686">
        <f>IF(Select2=1,Nappies!$W81,"")</f>
        <v>0</v>
      </c>
      <c r="W79" s="696">
        <f>IF(Select2=1,Garden!$W81,"")</f>
        <v>0</v>
      </c>
      <c r="X79" s="686">
        <f>IF(Select2=1,Wood!$W81,"")</f>
        <v>3.9149724839566084E-3</v>
      </c>
      <c r="Y79" s="696">
        <f>IF(Select2=1,Textiles!$W81,"")</f>
        <v>3.0326195753207542E-4</v>
      </c>
      <c r="Z79" s="688">
        <f>Sludge!W81</f>
        <v>0</v>
      </c>
      <c r="AA79" s="688" t="str">
        <f>IF(Select2=2,MSW!$W81,"")</f>
        <v/>
      </c>
      <c r="AB79" s="697">
        <f>Industry!$W81</f>
        <v>0</v>
      </c>
      <c r="AC79" s="698">
        <f t="shared" si="4"/>
        <v>6.6332486720195993E-3</v>
      </c>
      <c r="AD79" s="699">
        <f>Recovery_OX!R74</f>
        <v>0</v>
      </c>
      <c r="AE79" s="649"/>
      <c r="AF79" s="701">
        <f>(AC79-AD79)*(1-Recovery_OX!U74)</f>
        <v>6.6332486720195993E-3</v>
      </c>
    </row>
    <row r="80" spans="2:32">
      <c r="B80" s="694">
        <f t="shared" si="1"/>
        <v>2063</v>
      </c>
      <c r="C80" s="695">
        <f>IF(Select2=1,Food!$K82,"")</f>
        <v>1.5078132395099365E-7</v>
      </c>
      <c r="D80" s="696">
        <f>IF(Select2=1,Paper!$K82,"")</f>
        <v>1.0897763472633934E-3</v>
      </c>
      <c r="E80" s="686">
        <f>IF(Select2=1,Nappies!$K82,"")</f>
        <v>7.8840913831851862E-5</v>
      </c>
      <c r="F80" s="696">
        <f>IF(Select2=1,Garden!$K82,"")</f>
        <v>0</v>
      </c>
      <c r="G80" s="686">
        <f>IF(Select2=1,Wood!$K82,"")</f>
        <v>0</v>
      </c>
      <c r="H80" s="696">
        <f>IF(Select2=1,Textiles!$K82,"")</f>
        <v>2.5801811220163215E-4</v>
      </c>
      <c r="I80" s="697">
        <f>Sludge!K82</f>
        <v>0</v>
      </c>
      <c r="J80" s="697" t="str">
        <f>IF(Select2=2,MSW!$K82,"")</f>
        <v/>
      </c>
      <c r="K80" s="697">
        <f>Industry!$K82</f>
        <v>0</v>
      </c>
      <c r="L80" s="698">
        <f t="shared" si="3"/>
        <v>1.4267861546208285E-3</v>
      </c>
      <c r="M80" s="699">
        <f>Recovery_OX!C75</f>
        <v>0</v>
      </c>
      <c r="N80" s="649"/>
      <c r="O80" s="700">
        <f>(L80-M80)*(1-Recovery_OX!F75)</f>
        <v>1.4267861546208285E-3</v>
      </c>
      <c r="P80" s="640"/>
      <c r="Q80" s="651"/>
      <c r="S80" s="694">
        <f t="shared" si="2"/>
        <v>2063</v>
      </c>
      <c r="T80" s="695">
        <f>IF(Select2=1,Food!$W82,"")</f>
        <v>1.0087956553367107E-7</v>
      </c>
      <c r="U80" s="696">
        <f>IF(Select2=1,Paper!$W82,"")</f>
        <v>2.2516040232714741E-3</v>
      </c>
      <c r="V80" s="686">
        <f>IF(Select2=1,Nappies!$W82,"")</f>
        <v>0</v>
      </c>
      <c r="W80" s="696">
        <f>IF(Select2=1,Garden!$W82,"")</f>
        <v>0</v>
      </c>
      <c r="X80" s="686">
        <f>IF(Select2=1,Wood!$W82,"")</f>
        <v>3.7803186350078392E-3</v>
      </c>
      <c r="Y80" s="696">
        <f>IF(Select2=1,Textiles!$W82,"")</f>
        <v>2.8275957501548731E-4</v>
      </c>
      <c r="Z80" s="688">
        <f>Sludge!W82</f>
        <v>0</v>
      </c>
      <c r="AA80" s="688" t="str">
        <f>IF(Select2=2,MSW!$W82,"")</f>
        <v/>
      </c>
      <c r="AB80" s="697">
        <f>Industry!$W82</f>
        <v>0</v>
      </c>
      <c r="AC80" s="698">
        <f t="shared" si="4"/>
        <v>6.314783112860334E-3</v>
      </c>
      <c r="AD80" s="699">
        <f>Recovery_OX!R75</f>
        <v>0</v>
      </c>
      <c r="AE80" s="649"/>
      <c r="AF80" s="701">
        <f>(AC80-AD80)*(1-Recovery_OX!U75)</f>
        <v>6.314783112860334E-3</v>
      </c>
    </row>
    <row r="81" spans="2:32">
      <c r="B81" s="694">
        <f t="shared" si="1"/>
        <v>2064</v>
      </c>
      <c r="C81" s="695">
        <f>IF(Select2=1,Food!$K83,"")</f>
        <v>1.0107174401214472E-7</v>
      </c>
      <c r="D81" s="696">
        <f>IF(Select2=1,Paper!$K83,"")</f>
        <v>1.0161007312680665E-3</v>
      </c>
      <c r="E81" s="686">
        <f>IF(Select2=1,Nappies!$K83,"")</f>
        <v>6.6515305108240589E-5</v>
      </c>
      <c r="F81" s="696">
        <f>IF(Select2=1,Garden!$K83,"")</f>
        <v>0</v>
      </c>
      <c r="G81" s="686">
        <f>IF(Select2=1,Wood!$K83,"")</f>
        <v>0</v>
      </c>
      <c r="H81" s="696">
        <f>IF(Select2=1,Textiles!$K83,"")</f>
        <v>2.405744932406014E-4</v>
      </c>
      <c r="I81" s="697">
        <f>Sludge!K83</f>
        <v>0</v>
      </c>
      <c r="J81" s="697" t="str">
        <f>IF(Select2=2,MSW!$K83,"")</f>
        <v/>
      </c>
      <c r="K81" s="697">
        <f>Industry!$K83</f>
        <v>0</v>
      </c>
      <c r="L81" s="698">
        <f t="shared" si="3"/>
        <v>1.3232916013609208E-3</v>
      </c>
      <c r="M81" s="699">
        <f>Recovery_OX!C76</f>
        <v>0</v>
      </c>
      <c r="N81" s="649"/>
      <c r="O81" s="700">
        <f>(L81-M81)*(1-Recovery_OX!F76)</f>
        <v>1.3232916013609208E-3</v>
      </c>
      <c r="P81" s="640"/>
      <c r="Q81" s="651"/>
      <c r="S81" s="694">
        <f t="shared" si="2"/>
        <v>2064</v>
      </c>
      <c r="T81" s="695">
        <f>IF(Select2=1,Food!$W83,"")</f>
        <v>6.7621595012585674E-8</v>
      </c>
      <c r="U81" s="696">
        <f>IF(Select2=1,Paper!$W83,"")</f>
        <v>2.0993816761736917E-3</v>
      </c>
      <c r="V81" s="686">
        <f>IF(Select2=1,Nappies!$W83,"")</f>
        <v>0</v>
      </c>
      <c r="W81" s="696">
        <f>IF(Select2=1,Garden!$W83,"")</f>
        <v>0</v>
      </c>
      <c r="X81" s="686">
        <f>IF(Select2=1,Wood!$W83,"")</f>
        <v>3.65029614914298E-3</v>
      </c>
      <c r="Y81" s="696">
        <f>IF(Select2=1,Textiles!$W83,"")</f>
        <v>2.6364328026367277E-4</v>
      </c>
      <c r="Z81" s="688">
        <f>Sludge!W83</f>
        <v>0</v>
      </c>
      <c r="AA81" s="688" t="str">
        <f>IF(Select2=2,MSW!$W83,"")</f>
        <v/>
      </c>
      <c r="AB81" s="697">
        <f>Industry!$W83</f>
        <v>0</v>
      </c>
      <c r="AC81" s="698">
        <f t="shared" ref="AC81:AC97" si="5">SUM(T81:AA81)</f>
        <v>6.013388727175357E-3</v>
      </c>
      <c r="AD81" s="699">
        <f>Recovery_OX!R76</f>
        <v>0</v>
      </c>
      <c r="AE81" s="649"/>
      <c r="AF81" s="701">
        <f>(AC81-AD81)*(1-Recovery_OX!U76)</f>
        <v>6.013388727175357E-3</v>
      </c>
    </row>
    <row r="82" spans="2:32">
      <c r="B82" s="694">
        <f t="shared" ref="B82:B97" si="6">B81+1</f>
        <v>2065</v>
      </c>
      <c r="C82" s="695">
        <f>IF(Select2=1,Food!$K84,"")</f>
        <v>6.7750416099123192E-8</v>
      </c>
      <c r="D82" s="696">
        <f>IF(Select2=1,Paper!$K84,"")</f>
        <v>9.4740604223626009E-4</v>
      </c>
      <c r="E82" s="686">
        <f>IF(Select2=1,Nappies!$K84,"")</f>
        <v>5.6116622684996301E-5</v>
      </c>
      <c r="F82" s="696">
        <f>IF(Select2=1,Garden!$K84,"")</f>
        <v>0</v>
      </c>
      <c r="G82" s="686">
        <f>IF(Select2=1,Wood!$K84,"")</f>
        <v>0</v>
      </c>
      <c r="H82" s="696">
        <f>IF(Select2=1,Textiles!$K84,"")</f>
        <v>2.2431017072454209E-4</v>
      </c>
      <c r="I82" s="697">
        <f>Sludge!K84</f>
        <v>0</v>
      </c>
      <c r="J82" s="697" t="str">
        <f>IF(Select2=2,MSW!$K84,"")</f>
        <v/>
      </c>
      <c r="K82" s="697">
        <f>Industry!$K84</f>
        <v>0</v>
      </c>
      <c r="L82" s="698">
        <f t="shared" si="3"/>
        <v>1.2279005860618977E-3</v>
      </c>
      <c r="M82" s="699">
        <f>Recovery_OX!C77</f>
        <v>0</v>
      </c>
      <c r="N82" s="649"/>
      <c r="O82" s="700">
        <f>(L82-M82)*(1-Recovery_OX!F77)</f>
        <v>1.2279005860618977E-3</v>
      </c>
      <c r="P82" s="640"/>
      <c r="Q82" s="651"/>
      <c r="S82" s="694">
        <f t="shared" ref="S82:S97" si="7">S81+1</f>
        <v>2065</v>
      </c>
      <c r="T82" s="695">
        <f>IF(Select2=1,Food!$W84,"")</f>
        <v>4.5328110681839787E-8</v>
      </c>
      <c r="U82" s="696">
        <f>IF(Select2=1,Paper!$W84,"")</f>
        <v>1.9574505004881409E-3</v>
      </c>
      <c r="V82" s="686">
        <f>IF(Select2=1,Nappies!$W84,"")</f>
        <v>0</v>
      </c>
      <c r="W82" s="696">
        <f>IF(Select2=1,Garden!$W84,"")</f>
        <v>0</v>
      </c>
      <c r="X82" s="686">
        <f>IF(Select2=1,Wood!$W84,"")</f>
        <v>3.5247457325565988E-3</v>
      </c>
      <c r="Y82" s="696">
        <f>IF(Select2=1,Textiles!$W84,"")</f>
        <v>2.4581936517758033E-4</v>
      </c>
      <c r="Z82" s="688">
        <f>Sludge!W84</f>
        <v>0</v>
      </c>
      <c r="AA82" s="688" t="str">
        <f>IF(Select2=2,MSW!$W84,"")</f>
        <v/>
      </c>
      <c r="AB82" s="697">
        <f>Industry!$W84</f>
        <v>0</v>
      </c>
      <c r="AC82" s="698">
        <f t="shared" si="5"/>
        <v>5.7280609263330017E-3</v>
      </c>
      <c r="AD82" s="699">
        <f>Recovery_OX!R77</f>
        <v>0</v>
      </c>
      <c r="AE82" s="649"/>
      <c r="AF82" s="701">
        <f>(AC82-AD82)*(1-Recovery_OX!U77)</f>
        <v>5.7280609263330017E-3</v>
      </c>
    </row>
    <row r="83" spans="2:32">
      <c r="B83" s="694">
        <f t="shared" si="6"/>
        <v>2066</v>
      </c>
      <c r="C83" s="695">
        <f>IF(Select2=1,Food!$K85,"")</f>
        <v>4.5414462038497986E-8</v>
      </c>
      <c r="D83" s="696">
        <f>IF(Select2=1,Paper!$K85,"")</f>
        <v>8.8335553872264262E-4</v>
      </c>
      <c r="E83" s="686">
        <f>IF(Select2=1,Nappies!$K85,"")</f>
        <v>4.7343620185545867E-5</v>
      </c>
      <c r="F83" s="696">
        <f>IF(Select2=1,Garden!$K85,"")</f>
        <v>0</v>
      </c>
      <c r="G83" s="686">
        <f>IF(Select2=1,Wood!$K85,"")</f>
        <v>0</v>
      </c>
      <c r="H83" s="696">
        <f>IF(Select2=1,Textiles!$K85,"")</f>
        <v>2.0914541692561116E-4</v>
      </c>
      <c r="I83" s="697">
        <f>Sludge!K85</f>
        <v>0</v>
      </c>
      <c r="J83" s="697" t="str">
        <f>IF(Select2=2,MSW!$K85,"")</f>
        <v/>
      </c>
      <c r="K83" s="697">
        <f>Industry!$K85</f>
        <v>0</v>
      </c>
      <c r="L83" s="698">
        <f t="shared" ref="L83:L97" si="8">SUM(C83:K83)</f>
        <v>1.1398899902958382E-3</v>
      </c>
      <c r="M83" s="699">
        <f>Recovery_OX!C78</f>
        <v>0</v>
      </c>
      <c r="N83" s="649"/>
      <c r="O83" s="700">
        <f>(L83-M83)*(1-Recovery_OX!F78)</f>
        <v>1.1398899902958382E-3</v>
      </c>
      <c r="P83" s="640"/>
      <c r="Q83" s="651"/>
      <c r="S83" s="694">
        <f t="shared" si="7"/>
        <v>2066</v>
      </c>
      <c r="T83" s="695">
        <f>IF(Select2=1,Food!$W85,"")</f>
        <v>3.0384341238959405E-8</v>
      </c>
      <c r="U83" s="696">
        <f>IF(Select2=1,Paper!$W85,"")</f>
        <v>1.8251147494269479E-3</v>
      </c>
      <c r="V83" s="686">
        <f>IF(Select2=1,Nappies!$W85,"")</f>
        <v>0</v>
      </c>
      <c r="W83" s="696">
        <f>IF(Select2=1,Garden!$W85,"")</f>
        <v>0</v>
      </c>
      <c r="X83" s="686">
        <f>IF(Select2=1,Wood!$W85,"")</f>
        <v>3.4035135702873958E-3</v>
      </c>
      <c r="Y83" s="696">
        <f>IF(Select2=1,Textiles!$W85,"")</f>
        <v>2.2920045690477938E-4</v>
      </c>
      <c r="Z83" s="688">
        <f>Sludge!W85</f>
        <v>0</v>
      </c>
      <c r="AA83" s="688" t="str">
        <f>IF(Select2=2,MSW!$W85,"")</f>
        <v/>
      </c>
      <c r="AB83" s="697">
        <f>Industry!$W85</f>
        <v>0</v>
      </c>
      <c r="AC83" s="698">
        <f t="shared" si="5"/>
        <v>5.457859160960362E-3</v>
      </c>
      <c r="AD83" s="699">
        <f>Recovery_OX!R78</f>
        <v>0</v>
      </c>
      <c r="AE83" s="649"/>
      <c r="AF83" s="701">
        <f>(AC83-AD83)*(1-Recovery_OX!U78)</f>
        <v>5.457859160960362E-3</v>
      </c>
    </row>
    <row r="84" spans="2:32">
      <c r="B84" s="694">
        <f t="shared" si="6"/>
        <v>2067</v>
      </c>
      <c r="C84" s="695">
        <f>IF(Select2=1,Food!$K86,"")</f>
        <v>3.0442224284329757E-8</v>
      </c>
      <c r="D84" s="696">
        <f>IF(Select2=1,Paper!$K86,"")</f>
        <v>8.2363524508468147E-4</v>
      </c>
      <c r="E84" s="686">
        <f>IF(Select2=1,Nappies!$K86,"")</f>
        <v>3.9942146640847405E-5</v>
      </c>
      <c r="F84" s="696">
        <f>IF(Select2=1,Garden!$K86,"")</f>
        <v>0</v>
      </c>
      <c r="G84" s="686">
        <f>IF(Select2=1,Wood!$K86,"")</f>
        <v>0</v>
      </c>
      <c r="H84" s="696">
        <f>IF(Select2=1,Textiles!$K86,"")</f>
        <v>1.9500589420309275E-4</v>
      </c>
      <c r="I84" s="697">
        <f>Sludge!K86</f>
        <v>0</v>
      </c>
      <c r="J84" s="697" t="str">
        <f>IF(Select2=2,MSW!$K86,"")</f>
        <v/>
      </c>
      <c r="K84" s="697">
        <f>Industry!$K86</f>
        <v>0</v>
      </c>
      <c r="L84" s="698">
        <f t="shared" si="8"/>
        <v>1.0586137281529059E-3</v>
      </c>
      <c r="M84" s="699">
        <f>Recovery_OX!C79</f>
        <v>0</v>
      </c>
      <c r="N84" s="649"/>
      <c r="O84" s="700">
        <f>(L84-M84)*(1-Recovery_OX!F79)</f>
        <v>1.0586137281529059E-3</v>
      </c>
      <c r="P84" s="640"/>
      <c r="Q84" s="651"/>
      <c r="S84" s="694">
        <f t="shared" si="7"/>
        <v>2067</v>
      </c>
      <c r="T84" s="695">
        <f>IF(Select2=1,Food!$W86,"")</f>
        <v>2.0367233018061841E-8</v>
      </c>
      <c r="U84" s="696">
        <f>IF(Select2=1,Paper!$W86,"")</f>
        <v>1.7017257129848793E-3</v>
      </c>
      <c r="V84" s="686">
        <f>IF(Select2=1,Nappies!$W86,"")</f>
        <v>0</v>
      </c>
      <c r="W84" s="696">
        <f>IF(Select2=1,Garden!$W86,"")</f>
        <v>0</v>
      </c>
      <c r="X84" s="686">
        <f>IF(Select2=1,Wood!$W86,"")</f>
        <v>3.2864511377756365E-3</v>
      </c>
      <c r="Y84" s="696">
        <f>IF(Select2=1,Textiles!$W86,"")</f>
        <v>2.1370508953763592E-4</v>
      </c>
      <c r="Z84" s="688">
        <f>Sludge!W86</f>
        <v>0</v>
      </c>
      <c r="AA84" s="688" t="str">
        <f>IF(Select2=2,MSW!$W86,"")</f>
        <v/>
      </c>
      <c r="AB84" s="697">
        <f>Industry!$W86</f>
        <v>0</v>
      </c>
      <c r="AC84" s="698">
        <f t="shared" si="5"/>
        <v>5.2019023075311694E-3</v>
      </c>
      <c r="AD84" s="699">
        <f>Recovery_OX!R79</f>
        <v>0</v>
      </c>
      <c r="AE84" s="649"/>
      <c r="AF84" s="701">
        <f>(AC84-AD84)*(1-Recovery_OX!U79)</f>
        <v>5.2019023075311694E-3</v>
      </c>
    </row>
    <row r="85" spans="2:32">
      <c r="B85" s="694">
        <f t="shared" si="6"/>
        <v>2068</v>
      </c>
      <c r="C85" s="695">
        <f>IF(Select2=1,Food!$K87,"")</f>
        <v>2.040603318369918E-8</v>
      </c>
      <c r="D85" s="696">
        <f>IF(Select2=1,Paper!$K87,"")</f>
        <v>7.6795241237367798E-4</v>
      </c>
      <c r="E85" s="686">
        <f>IF(Select2=1,Nappies!$K87,"")</f>
        <v>3.3697783820216387E-5</v>
      </c>
      <c r="F85" s="696">
        <f>IF(Select2=1,Garden!$K87,"")</f>
        <v>0</v>
      </c>
      <c r="G85" s="686">
        <f>IF(Select2=1,Wood!$K87,"")</f>
        <v>0</v>
      </c>
      <c r="H85" s="696">
        <f>IF(Select2=1,Textiles!$K87,"")</f>
        <v>1.818222906001969E-4</v>
      </c>
      <c r="I85" s="697">
        <f>Sludge!K87</f>
        <v>0</v>
      </c>
      <c r="J85" s="697" t="str">
        <f>IF(Select2=2,MSW!$K87,"")</f>
        <v/>
      </c>
      <c r="K85" s="697">
        <f>Industry!$K87</f>
        <v>0</v>
      </c>
      <c r="L85" s="698">
        <f t="shared" si="8"/>
        <v>9.8349289282727509E-4</v>
      </c>
      <c r="M85" s="699">
        <f>Recovery_OX!C80</f>
        <v>0</v>
      </c>
      <c r="N85" s="649"/>
      <c r="O85" s="700">
        <f>(L85-M85)*(1-Recovery_OX!F80)</f>
        <v>9.8349289282727509E-4</v>
      </c>
      <c r="P85" s="640"/>
      <c r="Q85" s="651"/>
      <c r="S85" s="694">
        <f t="shared" si="7"/>
        <v>2068</v>
      </c>
      <c r="T85" s="695">
        <f>IF(Select2=1,Food!$W87,"")</f>
        <v>1.3652564574285809E-8</v>
      </c>
      <c r="U85" s="696">
        <f>IF(Select2=1,Paper!$W87,"")</f>
        <v>1.5866785379621449E-3</v>
      </c>
      <c r="V85" s="686">
        <f>IF(Select2=1,Nappies!$W87,"")</f>
        <v>0</v>
      </c>
      <c r="W85" s="696">
        <f>IF(Select2=1,Garden!$W87,"")</f>
        <v>0</v>
      </c>
      <c r="X85" s="686">
        <f>IF(Select2=1,Wood!$W87,"")</f>
        <v>3.1734150189019969E-3</v>
      </c>
      <c r="Y85" s="696">
        <f>IF(Select2=1,Textiles!$W87,"")</f>
        <v>1.9925730476733907E-4</v>
      </c>
      <c r="Z85" s="688">
        <f>Sludge!W87</f>
        <v>0</v>
      </c>
      <c r="AA85" s="688" t="str">
        <f>IF(Select2=2,MSW!$W87,"")</f>
        <v/>
      </c>
      <c r="AB85" s="697">
        <f>Industry!$W87</f>
        <v>0</v>
      </c>
      <c r="AC85" s="698">
        <f t="shared" si="5"/>
        <v>4.9593645141960555E-3</v>
      </c>
      <c r="AD85" s="699">
        <f>Recovery_OX!R80</f>
        <v>0</v>
      </c>
      <c r="AE85" s="649"/>
      <c r="AF85" s="701">
        <f>(AC85-AD85)*(1-Recovery_OX!U80)</f>
        <v>4.9593645141960555E-3</v>
      </c>
    </row>
    <row r="86" spans="2:32">
      <c r="B86" s="694">
        <f t="shared" si="6"/>
        <v>2069</v>
      </c>
      <c r="C86" s="695">
        <f>IF(Select2=1,Food!$K88,"")</f>
        <v>1.3678573103102021E-8</v>
      </c>
      <c r="D86" s="696">
        <f>IF(Select2=1,Paper!$K88,"")</f>
        <v>7.160340832790816E-4</v>
      </c>
      <c r="E86" s="686">
        <f>IF(Select2=1,Nappies!$K88,"")</f>
        <v>2.8429634606387447E-5</v>
      </c>
      <c r="F86" s="696">
        <f>IF(Select2=1,Garden!$K88,"")</f>
        <v>0</v>
      </c>
      <c r="G86" s="686">
        <f>IF(Select2=1,Wood!$K88,"")</f>
        <v>0</v>
      </c>
      <c r="H86" s="696">
        <f>IF(Select2=1,Textiles!$K88,"")</f>
        <v>1.6952998007676695E-4</v>
      </c>
      <c r="I86" s="697">
        <f>Sludge!K88</f>
        <v>0</v>
      </c>
      <c r="J86" s="697" t="str">
        <f>IF(Select2=2,MSW!$K88,"")</f>
        <v/>
      </c>
      <c r="K86" s="697">
        <f>Industry!$K88</f>
        <v>0</v>
      </c>
      <c r="L86" s="698">
        <f t="shared" si="8"/>
        <v>9.1400737653533903E-4</v>
      </c>
      <c r="M86" s="699">
        <f>Recovery_OX!C81</f>
        <v>0</v>
      </c>
      <c r="N86" s="649"/>
      <c r="O86" s="700">
        <f>(L86-M86)*(1-Recovery_OX!F81)</f>
        <v>9.1400737653533903E-4</v>
      </c>
      <c r="P86" s="640"/>
      <c r="Q86" s="651"/>
      <c r="S86" s="694">
        <f t="shared" si="7"/>
        <v>2069</v>
      </c>
      <c r="T86" s="695">
        <f>IF(Select2=1,Food!$W88,"")</f>
        <v>9.1515877139398006E-9</v>
      </c>
      <c r="U86" s="696">
        <f>IF(Select2=1,Paper!$W88,"")</f>
        <v>1.4794092629733095E-3</v>
      </c>
      <c r="V86" s="686">
        <f>IF(Select2=1,Nappies!$W88,"")</f>
        <v>0</v>
      </c>
      <c r="W86" s="696">
        <f>IF(Select2=1,Garden!$W88,"")</f>
        <v>0</v>
      </c>
      <c r="X86" s="686">
        <f>IF(Select2=1,Wood!$W88,"")</f>
        <v>3.0642667302848759E-3</v>
      </c>
      <c r="Y86" s="696">
        <f>IF(Select2=1,Textiles!$W88,"")</f>
        <v>1.8578627953618301E-4</v>
      </c>
      <c r="Z86" s="688">
        <f>Sludge!W88</f>
        <v>0</v>
      </c>
      <c r="AA86" s="688" t="str">
        <f>IF(Select2=2,MSW!$W88,"")</f>
        <v/>
      </c>
      <c r="AB86" s="697">
        <f>Industry!$W88</f>
        <v>0</v>
      </c>
      <c r="AC86" s="698">
        <f t="shared" si="5"/>
        <v>4.7294714243820823E-3</v>
      </c>
      <c r="AD86" s="699">
        <f>Recovery_OX!R81</f>
        <v>0</v>
      </c>
      <c r="AE86" s="649"/>
      <c r="AF86" s="701">
        <f>(AC86-AD86)*(1-Recovery_OX!U81)</f>
        <v>4.7294714243820823E-3</v>
      </c>
    </row>
    <row r="87" spans="2:32">
      <c r="B87" s="694">
        <f t="shared" si="6"/>
        <v>2070</v>
      </c>
      <c r="C87" s="695">
        <f>IF(Select2=1,Food!$K89,"")</f>
        <v>9.169021752173204E-9</v>
      </c>
      <c r="D87" s="696">
        <f>IF(Select2=1,Paper!$K89,"")</f>
        <v>6.6762575409143679E-4</v>
      </c>
      <c r="E87" s="686">
        <f>IF(Select2=1,Nappies!$K89,"")</f>
        <v>2.3985082466100068E-5</v>
      </c>
      <c r="F87" s="696">
        <f>IF(Select2=1,Garden!$K89,"")</f>
        <v>0</v>
      </c>
      <c r="G87" s="686">
        <f>IF(Select2=1,Wood!$K89,"")</f>
        <v>0</v>
      </c>
      <c r="H87" s="696">
        <f>IF(Select2=1,Textiles!$K89,"")</f>
        <v>1.5806870571235604E-4</v>
      </c>
      <c r="I87" s="697">
        <f>Sludge!K89</f>
        <v>0</v>
      </c>
      <c r="J87" s="697" t="str">
        <f>IF(Select2=2,MSW!$K89,"")</f>
        <v/>
      </c>
      <c r="K87" s="697">
        <f>Industry!$K89</f>
        <v>0</v>
      </c>
      <c r="L87" s="698">
        <f t="shared" si="8"/>
        <v>8.4968871129164508E-4</v>
      </c>
      <c r="M87" s="699">
        <f>Recovery_OX!C82</f>
        <v>0</v>
      </c>
      <c r="N87" s="649"/>
      <c r="O87" s="700">
        <f>(L87-M87)*(1-Recovery_OX!F82)</f>
        <v>8.4968871129164508E-4</v>
      </c>
      <c r="P87" s="640"/>
      <c r="Q87" s="651"/>
      <c r="S87" s="694">
        <f t="shared" si="7"/>
        <v>2070</v>
      </c>
      <c r="T87" s="695">
        <f>IF(Select2=1,Food!$W89,"")</f>
        <v>6.1344926977073188E-9</v>
      </c>
      <c r="U87" s="696">
        <f>IF(Select2=1,Paper!$W89,"")</f>
        <v>1.3793920539079277E-3</v>
      </c>
      <c r="V87" s="686">
        <f>IF(Select2=1,Nappies!$W89,"")</f>
        <v>0</v>
      </c>
      <c r="W87" s="696">
        <f>IF(Select2=1,Garden!$W89,"")</f>
        <v>0</v>
      </c>
      <c r="X87" s="686">
        <f>IF(Select2=1,Wood!$W89,"")</f>
        <v>2.9588725516209399E-3</v>
      </c>
      <c r="Y87" s="696">
        <f>IF(Select2=1,Textiles!$W89,"")</f>
        <v>1.7322597886285597E-4</v>
      </c>
      <c r="Z87" s="688">
        <f>Sludge!W89</f>
        <v>0</v>
      </c>
      <c r="AA87" s="688" t="str">
        <f>IF(Select2=2,MSW!$W89,"")</f>
        <v/>
      </c>
      <c r="AB87" s="697">
        <f>Industry!$W89</f>
        <v>0</v>
      </c>
      <c r="AC87" s="698">
        <f t="shared" si="5"/>
        <v>4.511496718884421E-3</v>
      </c>
      <c r="AD87" s="699">
        <f>Recovery_OX!R82</f>
        <v>0</v>
      </c>
      <c r="AE87" s="649"/>
      <c r="AF87" s="701">
        <f>(AC87-AD87)*(1-Recovery_OX!U82)</f>
        <v>4.511496718884421E-3</v>
      </c>
    </row>
    <row r="88" spans="2:32">
      <c r="B88" s="694">
        <f t="shared" si="6"/>
        <v>2071</v>
      </c>
      <c r="C88" s="695">
        <f>IF(Select2=1,Food!$K90,"")</f>
        <v>6.1461790830185198E-9</v>
      </c>
      <c r="D88" s="696">
        <f>IF(Select2=1,Paper!$K90,"")</f>
        <v>6.2249012712490399E-4</v>
      </c>
      <c r="E88" s="686">
        <f>IF(Select2=1,Nappies!$K90,"")</f>
        <v>2.0235370199811454E-5</v>
      </c>
      <c r="F88" s="696">
        <f>IF(Select2=1,Garden!$K90,"")</f>
        <v>0</v>
      </c>
      <c r="G88" s="686">
        <f>IF(Select2=1,Wood!$K90,"")</f>
        <v>0</v>
      </c>
      <c r="H88" s="696">
        <f>IF(Select2=1,Textiles!$K90,"")</f>
        <v>1.4738228432673286E-4</v>
      </c>
      <c r="I88" s="697">
        <f>Sludge!K90</f>
        <v>0</v>
      </c>
      <c r="J88" s="697" t="str">
        <f>IF(Select2=2,MSW!$K90,"")</f>
        <v/>
      </c>
      <c r="K88" s="697">
        <f>Industry!$K90</f>
        <v>0</v>
      </c>
      <c r="L88" s="698">
        <f t="shared" si="8"/>
        <v>7.9011392783053132E-4</v>
      </c>
      <c r="M88" s="699">
        <f>Recovery_OX!C83</f>
        <v>0</v>
      </c>
      <c r="N88" s="649"/>
      <c r="O88" s="700">
        <f>(L88-M88)*(1-Recovery_OX!F83)</f>
        <v>7.9011392783053132E-4</v>
      </c>
      <c r="P88" s="640"/>
      <c r="Q88" s="651"/>
      <c r="S88" s="694">
        <f t="shared" si="7"/>
        <v>2071</v>
      </c>
      <c r="T88" s="695">
        <f>IF(Select2=1,Food!$W90,"")</f>
        <v>4.1120734275324636E-9</v>
      </c>
      <c r="U88" s="696">
        <f>IF(Select2=1,Paper!$W90,"")</f>
        <v>1.2861366262911244E-3</v>
      </c>
      <c r="V88" s="686">
        <f>IF(Select2=1,Nappies!$W90,"")</f>
        <v>0</v>
      </c>
      <c r="W88" s="696">
        <f>IF(Select2=1,Garden!$W90,"")</f>
        <v>0</v>
      </c>
      <c r="X88" s="686">
        <f>IF(Select2=1,Wood!$W90,"")</f>
        <v>2.8571033618610257E-3</v>
      </c>
      <c r="Y88" s="696">
        <f>IF(Select2=1,Textiles!$W90,"")</f>
        <v>1.6151483213888533E-4</v>
      </c>
      <c r="Z88" s="688">
        <f>Sludge!W90</f>
        <v>0</v>
      </c>
      <c r="AA88" s="688" t="str">
        <f>IF(Select2=2,MSW!$W90,"")</f>
        <v/>
      </c>
      <c r="AB88" s="697">
        <f>Industry!$W90</f>
        <v>0</v>
      </c>
      <c r="AC88" s="698">
        <f t="shared" si="5"/>
        <v>4.3047589323644631E-3</v>
      </c>
      <c r="AD88" s="699">
        <f>Recovery_OX!R83</f>
        <v>0</v>
      </c>
      <c r="AE88" s="649"/>
      <c r="AF88" s="701">
        <f>(AC88-AD88)*(1-Recovery_OX!U83)</f>
        <v>4.3047589323644631E-3</v>
      </c>
    </row>
    <row r="89" spans="2:32">
      <c r="B89" s="694">
        <f t="shared" si="6"/>
        <v>2072</v>
      </c>
      <c r="C89" s="695">
        <f>IF(Select2=1,Food!$K91,"")</f>
        <v>4.1199070458722579E-9</v>
      </c>
      <c r="D89" s="696">
        <f>IF(Select2=1,Paper!$K91,"")</f>
        <v>5.8040594748372861E-4</v>
      </c>
      <c r="E89" s="686">
        <f>IF(Select2=1,Nappies!$K91,"")</f>
        <v>1.7071869888383859E-5</v>
      </c>
      <c r="F89" s="696">
        <f>IF(Select2=1,Garden!$K91,"")</f>
        <v>0</v>
      </c>
      <c r="G89" s="686">
        <f>IF(Select2=1,Wood!$K91,"")</f>
        <v>0</v>
      </c>
      <c r="H89" s="696">
        <f>IF(Select2=1,Textiles!$K91,"")</f>
        <v>1.3741833106986701E-4</v>
      </c>
      <c r="I89" s="697">
        <f>Sludge!K91</f>
        <v>0</v>
      </c>
      <c r="J89" s="697" t="str">
        <f>IF(Select2=2,MSW!$K91,"")</f>
        <v/>
      </c>
      <c r="K89" s="697">
        <f>Industry!$K91</f>
        <v>0</v>
      </c>
      <c r="L89" s="698">
        <f t="shared" si="8"/>
        <v>7.3490026834902532E-4</v>
      </c>
      <c r="M89" s="699">
        <f>Recovery_OX!C84</f>
        <v>0</v>
      </c>
      <c r="N89" s="649"/>
      <c r="O89" s="700">
        <f>(L89-M89)*(1-Recovery_OX!F84)</f>
        <v>7.3490026834902532E-4</v>
      </c>
      <c r="P89" s="640"/>
      <c r="Q89" s="651"/>
      <c r="S89" s="694">
        <f t="shared" si="7"/>
        <v>2072</v>
      </c>
      <c r="T89" s="695">
        <f>IF(Select2=1,Food!$W91,"")</f>
        <v>2.7564052492454902E-9</v>
      </c>
      <c r="U89" s="696">
        <f>IF(Select2=1,Paper!$W91,"")</f>
        <v>1.1991858419085305E-3</v>
      </c>
      <c r="V89" s="686">
        <f>IF(Select2=1,Nappies!$W91,"")</f>
        <v>0</v>
      </c>
      <c r="W89" s="696">
        <f>IF(Select2=1,Garden!$W91,"")</f>
        <v>0</v>
      </c>
      <c r="X89" s="686">
        <f>IF(Select2=1,Wood!$W91,"")</f>
        <v>2.758834481020708E-3</v>
      </c>
      <c r="Y89" s="696">
        <f>IF(Select2=1,Textiles!$W91,"")</f>
        <v>1.5059543130944332E-4</v>
      </c>
      <c r="Z89" s="688">
        <f>Sludge!W91</f>
        <v>0</v>
      </c>
      <c r="AA89" s="688" t="str">
        <f>IF(Select2=2,MSW!$W91,"")</f>
        <v/>
      </c>
      <c r="AB89" s="697">
        <f>Industry!$W91</f>
        <v>0</v>
      </c>
      <c r="AC89" s="698">
        <f t="shared" si="5"/>
        <v>4.1086185106439304E-3</v>
      </c>
      <c r="AD89" s="699">
        <f>Recovery_OX!R84</f>
        <v>0</v>
      </c>
      <c r="AE89" s="649"/>
      <c r="AF89" s="701">
        <f>(AC89-AD89)*(1-Recovery_OX!U84)</f>
        <v>4.1086185106439304E-3</v>
      </c>
    </row>
    <row r="90" spans="2:32">
      <c r="B90" s="694">
        <f t="shared" si="6"/>
        <v>2073</v>
      </c>
      <c r="C90" s="695">
        <f>IF(Select2=1,Food!$K92,"")</f>
        <v>2.7616562806516468E-9</v>
      </c>
      <c r="D90" s="696">
        <f>IF(Select2=1,Paper!$K92,"")</f>
        <v>5.4116691847048493E-4</v>
      </c>
      <c r="E90" s="686">
        <f>IF(Select2=1,Nappies!$K92,"")</f>
        <v>1.4402935978340694E-5</v>
      </c>
      <c r="F90" s="696">
        <f>IF(Select2=1,Garden!$K92,"")</f>
        <v>0</v>
      </c>
      <c r="G90" s="686">
        <f>IF(Select2=1,Wood!$K92,"")</f>
        <v>0</v>
      </c>
      <c r="H90" s="696">
        <f>IF(Select2=1,Textiles!$K92,"")</f>
        <v>1.2812800263133355E-4</v>
      </c>
      <c r="I90" s="697">
        <f>Sludge!K92</f>
        <v>0</v>
      </c>
      <c r="J90" s="697" t="str">
        <f>IF(Select2=2,MSW!$K92,"")</f>
        <v/>
      </c>
      <c r="K90" s="697">
        <f>Industry!$K92</f>
        <v>0</v>
      </c>
      <c r="L90" s="698">
        <f t="shared" si="8"/>
        <v>6.8370061873643977E-4</v>
      </c>
      <c r="M90" s="699">
        <f>Recovery_OX!C85</f>
        <v>0</v>
      </c>
      <c r="N90" s="649"/>
      <c r="O90" s="700">
        <f>(L90-M90)*(1-Recovery_OX!F85)</f>
        <v>6.8370061873643977E-4</v>
      </c>
      <c r="P90" s="640"/>
      <c r="Q90" s="651"/>
      <c r="S90" s="694">
        <f t="shared" si="7"/>
        <v>2073</v>
      </c>
      <c r="T90" s="695">
        <f>IF(Select2=1,Food!$W92,"")</f>
        <v>1.8476736935671148E-9</v>
      </c>
      <c r="U90" s="696">
        <f>IF(Select2=1,Paper!$W92,"")</f>
        <v>1.1181134679142256E-3</v>
      </c>
      <c r="V90" s="686">
        <f>IF(Select2=1,Nappies!$W92,"")</f>
        <v>0</v>
      </c>
      <c r="W90" s="696">
        <f>IF(Select2=1,Garden!$W92,"")</f>
        <v>0</v>
      </c>
      <c r="X90" s="686">
        <f>IF(Select2=1,Wood!$W92,"")</f>
        <v>2.6639455174317286E-3</v>
      </c>
      <c r="Y90" s="696">
        <f>IF(Select2=1,Textiles!$W92,"")</f>
        <v>1.404142494589957E-4</v>
      </c>
      <c r="Z90" s="688">
        <f>Sludge!W92</f>
        <v>0</v>
      </c>
      <c r="AA90" s="688" t="str">
        <f>IF(Select2=2,MSW!$W92,"")</f>
        <v/>
      </c>
      <c r="AB90" s="697">
        <f>Industry!$W92</f>
        <v>0</v>
      </c>
      <c r="AC90" s="698">
        <f t="shared" si="5"/>
        <v>3.9224750824786428E-3</v>
      </c>
      <c r="AD90" s="699">
        <f>Recovery_OX!R85</f>
        <v>0</v>
      </c>
      <c r="AE90" s="649"/>
      <c r="AF90" s="701">
        <f>(AC90-AD90)*(1-Recovery_OX!U85)</f>
        <v>3.9224750824786428E-3</v>
      </c>
    </row>
    <row r="91" spans="2:32">
      <c r="B91" s="694">
        <f t="shared" si="6"/>
        <v>2074</v>
      </c>
      <c r="C91" s="695">
        <f>IF(Select2=1,Food!$K93,"")</f>
        <v>1.8511935651810245E-9</v>
      </c>
      <c r="D91" s="696">
        <f>IF(Select2=1,Paper!$K93,"")</f>
        <v>5.0458069031942632E-4</v>
      </c>
      <c r="E91" s="686">
        <f>IF(Select2=1,Nappies!$K93,"")</f>
        <v>1.2151250340616258E-5</v>
      </c>
      <c r="F91" s="696">
        <f>IF(Select2=1,Garden!$K93,"")</f>
        <v>0</v>
      </c>
      <c r="G91" s="686">
        <f>IF(Select2=1,Wood!$K93,"")</f>
        <v>0</v>
      </c>
      <c r="H91" s="696">
        <f>IF(Select2=1,Textiles!$K93,"")</f>
        <v>1.1946575781034851E-4</v>
      </c>
      <c r="I91" s="697">
        <f>Sludge!K93</f>
        <v>0</v>
      </c>
      <c r="J91" s="697" t="str">
        <f>IF(Select2=2,MSW!$K93,"")</f>
        <v/>
      </c>
      <c r="K91" s="697">
        <f>Industry!$K93</f>
        <v>0</v>
      </c>
      <c r="L91" s="698">
        <f t="shared" si="8"/>
        <v>6.3619954966395633E-4</v>
      </c>
      <c r="M91" s="699">
        <f>Recovery_OX!C86</f>
        <v>0</v>
      </c>
      <c r="N91" s="649"/>
      <c r="O91" s="700">
        <f>(L91-M91)*(1-Recovery_OX!F86)</f>
        <v>6.3619954966395633E-4</v>
      </c>
      <c r="P91" s="640"/>
      <c r="Q91" s="651"/>
      <c r="S91" s="694">
        <f t="shared" si="7"/>
        <v>2074</v>
      </c>
      <c r="T91" s="695">
        <f>IF(Select2=1,Food!$W93,"")</f>
        <v>1.2385327153307482E-9</v>
      </c>
      <c r="U91" s="696">
        <f>IF(Select2=1,Paper!$W93,"")</f>
        <v>1.0425220874368318E-3</v>
      </c>
      <c r="V91" s="686">
        <f>IF(Select2=1,Nappies!$W93,"")</f>
        <v>0</v>
      </c>
      <c r="W91" s="696">
        <f>IF(Select2=1,Garden!$W93,"")</f>
        <v>0</v>
      </c>
      <c r="X91" s="686">
        <f>IF(Select2=1,Wood!$W93,"")</f>
        <v>2.572320220247142E-3</v>
      </c>
      <c r="Y91" s="696">
        <f>IF(Select2=1,Textiles!$W93,"")</f>
        <v>1.3092137842229975E-4</v>
      </c>
      <c r="Z91" s="688">
        <f>Sludge!W93</f>
        <v>0</v>
      </c>
      <c r="AA91" s="688" t="str">
        <f>IF(Select2=2,MSW!$W93,"")</f>
        <v/>
      </c>
      <c r="AB91" s="697">
        <f>Industry!$W93</f>
        <v>0</v>
      </c>
      <c r="AC91" s="698">
        <f t="shared" si="5"/>
        <v>3.745764924638989E-3</v>
      </c>
      <c r="AD91" s="699">
        <f>Recovery_OX!R86</f>
        <v>0</v>
      </c>
      <c r="AE91" s="649"/>
      <c r="AF91" s="701">
        <f>(AC91-AD91)*(1-Recovery_OX!U86)</f>
        <v>3.745764924638989E-3</v>
      </c>
    </row>
    <row r="92" spans="2:32">
      <c r="B92" s="694">
        <f t="shared" si="6"/>
        <v>2075</v>
      </c>
      <c r="C92" s="695">
        <f>IF(Select2=1,Food!$K94,"")</f>
        <v>1.2408921558330236E-9</v>
      </c>
      <c r="D92" s="696">
        <f>IF(Select2=1,Paper!$K94,"")</f>
        <v>4.7046791729771025E-4</v>
      </c>
      <c r="E92" s="686">
        <f>IF(Select2=1,Nappies!$K94,"")</f>
        <v>1.0251582390032761E-5</v>
      </c>
      <c r="F92" s="696">
        <f>IF(Select2=1,Garden!$K94,"")</f>
        <v>0</v>
      </c>
      <c r="G92" s="686">
        <f>IF(Select2=1,Wood!$K94,"")</f>
        <v>0</v>
      </c>
      <c r="H92" s="696">
        <f>IF(Select2=1,Textiles!$K94,"")</f>
        <v>1.113891342727497E-4</v>
      </c>
      <c r="I92" s="697">
        <f>Sludge!K94</f>
        <v>0</v>
      </c>
      <c r="J92" s="697" t="str">
        <f>IF(Select2=2,MSW!$K94,"")</f>
        <v/>
      </c>
      <c r="K92" s="697">
        <f>Industry!$K94</f>
        <v>0</v>
      </c>
      <c r="L92" s="698">
        <f t="shared" si="8"/>
        <v>5.9210987485264861E-4</v>
      </c>
      <c r="M92" s="699">
        <f>Recovery_OX!C87</f>
        <v>0</v>
      </c>
      <c r="N92" s="649"/>
      <c r="O92" s="700">
        <f>(L92-M92)*(1-Recovery_OX!F87)</f>
        <v>5.9210987485264861E-4</v>
      </c>
      <c r="P92" s="640"/>
      <c r="Q92" s="651"/>
      <c r="S92" s="694">
        <f t="shared" si="7"/>
        <v>2075</v>
      </c>
      <c r="T92" s="695">
        <f>IF(Select2=1,Food!$W94,"")</f>
        <v>8.3021330675715249E-10</v>
      </c>
      <c r="U92" s="696">
        <f>IF(Select2=1,Paper!$W94,"")</f>
        <v>9.7204115144155037E-4</v>
      </c>
      <c r="V92" s="686">
        <f>IF(Select2=1,Nappies!$W94,"")</f>
        <v>0</v>
      </c>
      <c r="W92" s="696">
        <f>IF(Select2=1,Garden!$W94,"")</f>
        <v>0</v>
      </c>
      <c r="X92" s="686">
        <f>IF(Select2=1,Wood!$W94,"")</f>
        <v>2.4838463370194966E-3</v>
      </c>
      <c r="Y92" s="696">
        <f>IF(Select2=1,Textiles!$W94,"")</f>
        <v>1.2207028413452025E-4</v>
      </c>
      <c r="Z92" s="688">
        <f>Sludge!W94</f>
        <v>0</v>
      </c>
      <c r="AA92" s="688" t="str">
        <f>IF(Select2=2,MSW!$W94,"")</f>
        <v/>
      </c>
      <c r="AB92" s="697">
        <f>Industry!$W94</f>
        <v>0</v>
      </c>
      <c r="AC92" s="698">
        <f t="shared" si="5"/>
        <v>3.577958602808874E-3</v>
      </c>
      <c r="AD92" s="699">
        <f>Recovery_OX!R87</f>
        <v>0</v>
      </c>
      <c r="AE92" s="649"/>
      <c r="AF92" s="701">
        <f>(AC92-AD92)*(1-Recovery_OX!U87)</f>
        <v>3.577958602808874E-3</v>
      </c>
    </row>
    <row r="93" spans="2:32">
      <c r="B93" s="694">
        <f t="shared" si="6"/>
        <v>2076</v>
      </c>
      <c r="C93" s="695">
        <f>IF(Select2=1,Food!$K95,"")</f>
        <v>8.317948870232563E-10</v>
      </c>
      <c r="D93" s="696">
        <f>IF(Select2=1,Paper!$K95,"")</f>
        <v>4.3866137855240787E-4</v>
      </c>
      <c r="E93" s="686">
        <f>IF(Select2=1,Nappies!$K95,"")</f>
        <v>8.6488993769097055E-6</v>
      </c>
      <c r="F93" s="696">
        <f>IF(Select2=1,Garden!$K95,"")</f>
        <v>0</v>
      </c>
      <c r="G93" s="686">
        <f>IF(Select2=1,Wood!$K95,"")</f>
        <v>0</v>
      </c>
      <c r="H93" s="696">
        <f>IF(Select2=1,Textiles!$K95,"")</f>
        <v>1.0385854040058568E-4</v>
      </c>
      <c r="I93" s="697">
        <f>Sludge!K95</f>
        <v>0</v>
      </c>
      <c r="J93" s="697" t="str">
        <f>IF(Select2=2,MSW!$K95,"")</f>
        <v/>
      </c>
      <c r="K93" s="697">
        <f>Industry!$K95</f>
        <v>0</v>
      </c>
      <c r="L93" s="698">
        <f t="shared" si="8"/>
        <v>5.5116965012479027E-4</v>
      </c>
      <c r="M93" s="699">
        <f>Recovery_OX!C88</f>
        <v>0</v>
      </c>
      <c r="N93" s="649"/>
      <c r="O93" s="700">
        <f>(L93-M93)*(1-Recovery_OX!F88)</f>
        <v>5.5116965012479027E-4</v>
      </c>
      <c r="P93" s="640"/>
      <c r="Q93" s="651"/>
      <c r="S93" s="694">
        <f t="shared" si="7"/>
        <v>2076</v>
      </c>
      <c r="T93" s="695">
        <f>IF(Select2=1,Food!$W95,"")</f>
        <v>5.5650862200485484E-10</v>
      </c>
      <c r="U93" s="696">
        <f>IF(Select2=1,Paper!$W95,"")</f>
        <v>9.0632516229836358E-4</v>
      </c>
      <c r="V93" s="686">
        <f>IF(Select2=1,Nappies!$W95,"")</f>
        <v>0</v>
      </c>
      <c r="W93" s="696">
        <f>IF(Select2=1,Garden!$W95,"")</f>
        <v>0</v>
      </c>
      <c r="X93" s="686">
        <f>IF(Select2=1,Wood!$W95,"")</f>
        <v>2.3984154761775428E-3</v>
      </c>
      <c r="Y93" s="696">
        <f>IF(Select2=1,Textiles!$W95,"")</f>
        <v>1.138175785211898E-4</v>
      </c>
      <c r="Z93" s="688">
        <f>Sludge!W95</f>
        <v>0</v>
      </c>
      <c r="AA93" s="688" t="str">
        <f>IF(Select2=2,MSW!$W95,"")</f>
        <v/>
      </c>
      <c r="AB93" s="697">
        <f>Industry!$W95</f>
        <v>0</v>
      </c>
      <c r="AC93" s="698">
        <f t="shared" si="5"/>
        <v>3.4185587735057182E-3</v>
      </c>
      <c r="AD93" s="699">
        <f>Recovery_OX!R88</f>
        <v>0</v>
      </c>
      <c r="AE93" s="649"/>
      <c r="AF93" s="701">
        <f>(AC93-AD93)*(1-Recovery_OX!U88)</f>
        <v>3.4185587735057182E-3</v>
      </c>
    </row>
    <row r="94" spans="2:32">
      <c r="B94" s="694">
        <f t="shared" si="6"/>
        <v>2077</v>
      </c>
      <c r="C94" s="695">
        <f>IF(Select2=1,Food!$K96,"")</f>
        <v>5.5756878696163849E-10</v>
      </c>
      <c r="D94" s="696">
        <f>IF(Select2=1,Paper!$K96,"")</f>
        <v>4.0900515839368873E-4</v>
      </c>
      <c r="E94" s="686">
        <f>IF(Select2=1,Nappies!$K96,"")</f>
        <v>7.296772106581104E-6</v>
      </c>
      <c r="F94" s="696">
        <f>IF(Select2=1,Garden!$K96,"")</f>
        <v>0</v>
      </c>
      <c r="G94" s="686">
        <f>IF(Select2=1,Wood!$K96,"")</f>
        <v>0</v>
      </c>
      <c r="H94" s="696">
        <f>IF(Select2=1,Textiles!$K96,"")</f>
        <v>9.6837061213958335E-5</v>
      </c>
      <c r="I94" s="697">
        <f>Sludge!K96</f>
        <v>0</v>
      </c>
      <c r="J94" s="697" t="str">
        <f>IF(Select2=2,MSW!$K96,"")</f>
        <v/>
      </c>
      <c r="K94" s="697">
        <f>Industry!$K96</f>
        <v>0</v>
      </c>
      <c r="L94" s="698">
        <f t="shared" si="8"/>
        <v>5.1313954928301514E-4</v>
      </c>
      <c r="M94" s="699">
        <f>Recovery_OX!C89</f>
        <v>0</v>
      </c>
      <c r="N94" s="649"/>
      <c r="O94" s="700">
        <f>(L94-M94)*(1-Recovery_OX!F89)</f>
        <v>5.1313954928301514E-4</v>
      </c>
      <c r="P94" s="640"/>
      <c r="Q94" s="651"/>
      <c r="S94" s="694">
        <f t="shared" si="7"/>
        <v>2077</v>
      </c>
      <c r="T94" s="695">
        <f>IF(Select2=1,Food!$W96,"")</f>
        <v>3.730388851215245E-10</v>
      </c>
      <c r="U94" s="696">
        <f>IF(Select2=1,Paper!$W96,"")</f>
        <v>8.4505198015224971E-4</v>
      </c>
      <c r="V94" s="686">
        <f>IF(Select2=1,Nappies!$W96,"")</f>
        <v>0</v>
      </c>
      <c r="W94" s="696">
        <f>IF(Select2=1,Garden!$W96,"")</f>
        <v>0</v>
      </c>
      <c r="X94" s="686">
        <f>IF(Select2=1,Wood!$W96,"")</f>
        <v>2.3159229742330057E-3</v>
      </c>
      <c r="Y94" s="696">
        <f>IF(Select2=1,Textiles!$W96,"")</f>
        <v>1.0612280680981739E-4</v>
      </c>
      <c r="Z94" s="688">
        <f>Sludge!W96</f>
        <v>0</v>
      </c>
      <c r="AA94" s="688" t="str">
        <f>IF(Select2=2,MSW!$W96,"")</f>
        <v/>
      </c>
      <c r="AB94" s="697">
        <f>Industry!$W96</f>
        <v>0</v>
      </c>
      <c r="AC94" s="698">
        <f t="shared" si="5"/>
        <v>3.2670981342339581E-3</v>
      </c>
      <c r="AD94" s="699">
        <f>Recovery_OX!R89</f>
        <v>0</v>
      </c>
      <c r="AE94" s="649"/>
      <c r="AF94" s="701">
        <f>(AC94-AD94)*(1-Recovery_OX!U89)</f>
        <v>3.2670981342339581E-3</v>
      </c>
    </row>
    <row r="95" spans="2:32">
      <c r="B95" s="694">
        <f t="shared" si="6"/>
        <v>2078</v>
      </c>
      <c r="C95" s="695">
        <f>IF(Select2=1,Food!$K97,"")</f>
        <v>3.7374953494416104E-10</v>
      </c>
      <c r="D95" s="696">
        <f>IF(Select2=1,Paper!$K97,"")</f>
        <v>3.8135388199592884E-4</v>
      </c>
      <c r="E95" s="686">
        <f>IF(Select2=1,Nappies!$K97,"")</f>
        <v>6.1560299010443557E-6</v>
      </c>
      <c r="F95" s="696">
        <f>IF(Select2=1,Garden!$K97,"")</f>
        <v>0</v>
      </c>
      <c r="G95" s="686">
        <f>IF(Select2=1,Wood!$K97,"")</f>
        <v>0</v>
      </c>
      <c r="H95" s="696">
        <f>IF(Select2=1,Textiles!$K97,"")</f>
        <v>9.0290277413748743E-5</v>
      </c>
      <c r="I95" s="697">
        <f>Sludge!K97</f>
        <v>0</v>
      </c>
      <c r="J95" s="697" t="str">
        <f>IF(Select2=2,MSW!$K97,"")</f>
        <v/>
      </c>
      <c r="K95" s="697">
        <f>Industry!$K97</f>
        <v>0</v>
      </c>
      <c r="L95" s="698">
        <f t="shared" si="8"/>
        <v>4.7780056306025691E-4</v>
      </c>
      <c r="M95" s="699">
        <f>Recovery_OX!C90</f>
        <v>0</v>
      </c>
      <c r="N95" s="649"/>
      <c r="O95" s="700">
        <f>(L95-M95)*(1-Recovery_OX!F90)</f>
        <v>4.7780056306025691E-4</v>
      </c>
      <c r="P95" s="640"/>
      <c r="Q95" s="651"/>
      <c r="S95" s="694">
        <f t="shared" si="7"/>
        <v>2078</v>
      </c>
      <c r="T95" s="695">
        <f>IF(Select2=1,Food!$W97,"")</f>
        <v>2.5005544264774384E-10</v>
      </c>
      <c r="U95" s="696">
        <f>IF(Select2=1,Paper!$W97,"")</f>
        <v>7.8792124379324169E-4</v>
      </c>
      <c r="V95" s="686">
        <f>IF(Select2=1,Nappies!$W97,"")</f>
        <v>0</v>
      </c>
      <c r="W95" s="696">
        <f>IF(Select2=1,Garden!$W97,"")</f>
        <v>0</v>
      </c>
      <c r="X95" s="686">
        <f>IF(Select2=1,Wood!$W97,"")</f>
        <v>2.2362677675547226E-3</v>
      </c>
      <c r="Y95" s="696">
        <f>IF(Select2=1,Textiles!$W97,"")</f>
        <v>9.8948249220546613E-5</v>
      </c>
      <c r="Z95" s="688">
        <f>Sludge!W97</f>
        <v>0</v>
      </c>
      <c r="AA95" s="688" t="str">
        <f>IF(Select2=2,MSW!$W97,"")</f>
        <v/>
      </c>
      <c r="AB95" s="697">
        <f>Industry!$W97</f>
        <v>0</v>
      </c>
      <c r="AC95" s="698">
        <f t="shared" si="5"/>
        <v>3.1231375106239535E-3</v>
      </c>
      <c r="AD95" s="699">
        <f>Recovery_OX!R90</f>
        <v>0</v>
      </c>
      <c r="AE95" s="649"/>
      <c r="AF95" s="701">
        <f>(AC95-AD95)*(1-Recovery_OX!U90)</f>
        <v>3.1231375106239535E-3</v>
      </c>
    </row>
    <row r="96" spans="2:32">
      <c r="B96" s="694">
        <f t="shared" si="6"/>
        <v>2079</v>
      </c>
      <c r="C96" s="695">
        <f>IF(Select2=1,Food!$K98,"")</f>
        <v>2.5053180546956886E-10</v>
      </c>
      <c r="D96" s="696">
        <f>IF(Select2=1,Paper!$K98,"")</f>
        <v>3.5557200277014633E-4</v>
      </c>
      <c r="E96" s="686">
        <f>IF(Select2=1,Nappies!$K98,"")</f>
        <v>5.1936258374264406E-6</v>
      </c>
      <c r="F96" s="696">
        <f>IF(Select2=1,Garden!$K98,"")</f>
        <v>0</v>
      </c>
      <c r="G96" s="686">
        <f>IF(Select2=1,Wood!$K98,"")</f>
        <v>0</v>
      </c>
      <c r="H96" s="696">
        <f>IF(Select2=1,Textiles!$K98,"")</f>
        <v>8.4186096658172958E-5</v>
      </c>
      <c r="I96" s="697">
        <f>Sludge!K98</f>
        <v>0</v>
      </c>
      <c r="J96" s="697" t="str">
        <f>IF(Select2=2,MSW!$K98,"")</f>
        <v/>
      </c>
      <c r="K96" s="697">
        <f>Industry!$K98</f>
        <v>0</v>
      </c>
      <c r="L96" s="698">
        <f t="shared" si="8"/>
        <v>4.4495197579755123E-4</v>
      </c>
      <c r="M96" s="699">
        <f>Recovery_OX!C91</f>
        <v>0</v>
      </c>
      <c r="N96" s="649"/>
      <c r="O96" s="700">
        <f>(L96-M96)*(1-Recovery_OX!F91)</f>
        <v>4.4495197579755123E-4</v>
      </c>
      <c r="P96" s="638"/>
      <c r="S96" s="694">
        <f t="shared" si="7"/>
        <v>2079</v>
      </c>
      <c r="T96" s="695">
        <f>IF(Select2=1,Food!$W98,"")</f>
        <v>1.6761717582709781E-10</v>
      </c>
      <c r="U96" s="696">
        <f>IF(Select2=1,Paper!$W98,"")</f>
        <v>7.3465289828542643E-4</v>
      </c>
      <c r="V96" s="686">
        <f>IF(Select2=1,Nappies!$W98,"")</f>
        <v>0</v>
      </c>
      <c r="W96" s="696">
        <f>IF(Select2=1,Garden!$W98,"")</f>
        <v>0</v>
      </c>
      <c r="X96" s="686">
        <f>IF(Select2=1,Wood!$W98,"")</f>
        <v>2.1593522685530572E-3</v>
      </c>
      <c r="Y96" s="696">
        <f>IF(Select2=1,Textiles!$W98,"")</f>
        <v>9.225873606375122E-5</v>
      </c>
      <c r="Z96" s="688">
        <f>Sludge!W98</f>
        <v>0</v>
      </c>
      <c r="AA96" s="688" t="str">
        <f>IF(Select2=2,MSW!$W98,"")</f>
        <v/>
      </c>
      <c r="AB96" s="697">
        <f>Industry!$W98</f>
        <v>0</v>
      </c>
      <c r="AC96" s="698">
        <f t="shared" si="5"/>
        <v>2.9862640705194104E-3</v>
      </c>
      <c r="AD96" s="699">
        <f>Recovery_OX!R91</f>
        <v>0</v>
      </c>
      <c r="AE96" s="649"/>
      <c r="AF96" s="701">
        <f>(AC96-AD96)*(1-Recovery_OX!U91)</f>
        <v>2.9862640705194104E-3</v>
      </c>
    </row>
    <row r="97" spans="2:32" ht="13.5" thickBot="1">
      <c r="B97" s="702">
        <f t="shared" si="6"/>
        <v>2080</v>
      </c>
      <c r="C97" s="703">
        <f>IF(Select2=1,Food!$K99,"")</f>
        <v>1.6793649137575322E-10</v>
      </c>
      <c r="D97" s="704">
        <f>IF(Select2=1,Paper!$K99,"")</f>
        <v>3.3153313791446518E-4</v>
      </c>
      <c r="E97" s="704">
        <f>IF(Select2=1,Nappies!$K99,"")</f>
        <v>4.3816793896026178E-6</v>
      </c>
      <c r="F97" s="704">
        <f>IF(Select2=1,Garden!$K99,"")</f>
        <v>0</v>
      </c>
      <c r="G97" s="704">
        <f>IF(Select2=1,Wood!$K99,"")</f>
        <v>0</v>
      </c>
      <c r="H97" s="704">
        <f>IF(Select2=1,Textiles!$K99,"")</f>
        <v>7.8494596246085272E-5</v>
      </c>
      <c r="I97" s="705">
        <f>Sludge!K99</f>
        <v>0</v>
      </c>
      <c r="J97" s="705" t="str">
        <f>IF(Select2=2,MSW!$K99,"")</f>
        <v/>
      </c>
      <c r="K97" s="697">
        <f>Industry!$K99</f>
        <v>0</v>
      </c>
      <c r="L97" s="698">
        <f t="shared" si="8"/>
        <v>4.1440958148664445E-4</v>
      </c>
      <c r="M97" s="706">
        <f>Recovery_OX!C92</f>
        <v>0</v>
      </c>
      <c r="N97" s="649"/>
      <c r="O97" s="707">
        <f>(L97-M97)*(1-Recovery_OX!F92)</f>
        <v>4.1440958148664445E-4</v>
      </c>
      <c r="S97" s="702">
        <f t="shared" si="7"/>
        <v>2080</v>
      </c>
      <c r="T97" s="703">
        <f>IF(Select2=1,Food!$W99,"")</f>
        <v>1.1235715301678404E-10</v>
      </c>
      <c r="U97" s="704">
        <f>IF(Select2=1,Paper!$W99,"")</f>
        <v>6.8498582213732484E-4</v>
      </c>
      <c r="V97" s="704">
        <f>IF(Select2=1,Nappies!$W99,"")</f>
        <v>0</v>
      </c>
      <c r="W97" s="704">
        <f>IF(Select2=1,Garden!$W99,"")</f>
        <v>0</v>
      </c>
      <c r="X97" s="704">
        <f>IF(Select2=1,Wood!$W99,"")</f>
        <v>2.0850822461228949E-3</v>
      </c>
      <c r="Y97" s="704">
        <f>IF(Select2=1,Textiles!$W99,"")</f>
        <v>8.6021475338175676E-5</v>
      </c>
      <c r="Z97" s="705">
        <f>Sludge!W99</f>
        <v>0</v>
      </c>
      <c r="AA97" s="705" t="str">
        <f>IF(Select2=2,MSW!$W99,"")</f>
        <v/>
      </c>
      <c r="AB97" s="697">
        <f>Industry!$W99</f>
        <v>0</v>
      </c>
      <c r="AC97" s="708">
        <f t="shared" si="5"/>
        <v>2.8560896559555486E-3</v>
      </c>
      <c r="AD97" s="706">
        <f>Recovery_OX!R92</f>
        <v>0</v>
      </c>
      <c r="AE97" s="649"/>
      <c r="AF97" s="709">
        <f>(AC97-AD97)*(1-Recovery_OX!U92)</f>
        <v>2.8560896559555486E-3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3.9232352581800002E-2</v>
      </c>
      <c r="E23" s="473">
        <f>Stored_C!G29+Stored_C!M29</f>
        <v>3.2366690879984998E-2</v>
      </c>
      <c r="F23" s="474">
        <f>F22+HWP!C23</f>
        <v>0</v>
      </c>
      <c r="G23" s="472">
        <f>G22+HWP!D23</f>
        <v>3.9232352581800002E-2</v>
      </c>
      <c r="H23" s="473">
        <f>H22+HWP!E23</f>
        <v>3.2366690879984998E-2</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3.954690558840001E-2</v>
      </c>
      <c r="E24" s="473">
        <f>Stored_C!G30+Stored_C!M30</f>
        <v>3.2626197110430008E-2</v>
      </c>
      <c r="F24" s="474">
        <f>F23+HWP!C24</f>
        <v>0</v>
      </c>
      <c r="G24" s="472">
        <f>G23+HWP!D24</f>
        <v>7.8779258170200012E-2</v>
      </c>
      <c r="H24" s="473">
        <f>H23+HWP!E24</f>
        <v>6.4992887990414999E-2</v>
      </c>
      <c r="I24" s="456"/>
      <c r="J24" s="475">
        <f>Garden!J31</f>
        <v>0</v>
      </c>
      <c r="K24" s="476">
        <f>Paper!J31</f>
        <v>1.2837371551727172E-3</v>
      </c>
      <c r="L24" s="477">
        <f>Wood!J31</f>
        <v>0</v>
      </c>
      <c r="M24" s="478">
        <f>J24*(1-Recovery_OX!E24)*(1-Recovery_OX!F24)</f>
        <v>0</v>
      </c>
      <c r="N24" s="476">
        <f>K24*(1-Recovery_OX!E24)*(1-Recovery_OX!F24)</f>
        <v>1.2837371551727172E-3</v>
      </c>
      <c r="O24" s="477">
        <f>L24*(1-Recovery_OX!E24)*(1-Recovery_OX!F24)</f>
        <v>0</v>
      </c>
    </row>
    <row r="25" spans="2:15">
      <c r="B25" s="470">
        <f t="shared" si="0"/>
        <v>1963</v>
      </c>
      <c r="C25" s="471">
        <f>Stored_C!E31</f>
        <v>0</v>
      </c>
      <c r="D25" s="472">
        <f>Stored_C!F31+Stored_C!L31</f>
        <v>3.9788631051599993E-2</v>
      </c>
      <c r="E25" s="473">
        <f>Stored_C!G31+Stored_C!M31</f>
        <v>3.2825620617569995E-2</v>
      </c>
      <c r="F25" s="474">
        <f>F24+HWP!C25</f>
        <v>0</v>
      </c>
      <c r="G25" s="472">
        <f>G24+HWP!D25</f>
        <v>0.1185678892218</v>
      </c>
      <c r="H25" s="473">
        <f>H24+HWP!E25</f>
        <v>9.7818508607984994E-2</v>
      </c>
      <c r="I25" s="456"/>
      <c r="J25" s="475">
        <f>Garden!J32</f>
        <v>0</v>
      </c>
      <c r="K25" s="476">
        <f>Paper!J32</f>
        <v>2.4909783570106515E-3</v>
      </c>
      <c r="L25" s="477">
        <f>Wood!J32</f>
        <v>0</v>
      </c>
      <c r="M25" s="478">
        <f>J25*(1-Recovery_OX!E25)*(1-Recovery_OX!F25)</f>
        <v>0</v>
      </c>
      <c r="N25" s="476">
        <f>K25*(1-Recovery_OX!E25)*(1-Recovery_OX!F25)</f>
        <v>2.4909783570106515E-3</v>
      </c>
      <c r="O25" s="477">
        <f>L25*(1-Recovery_OX!E25)*(1-Recovery_OX!F25)</f>
        <v>0</v>
      </c>
    </row>
    <row r="26" spans="2:15">
      <c r="B26" s="470">
        <f t="shared" si="0"/>
        <v>1964</v>
      </c>
      <c r="C26" s="471">
        <f>Stored_C!E32</f>
        <v>0</v>
      </c>
      <c r="D26" s="472">
        <f>Stored_C!F32+Stored_C!L32</f>
        <v>4.0123327846800005E-2</v>
      </c>
      <c r="E26" s="473">
        <f>Stored_C!G32+Stored_C!M32</f>
        <v>3.310174547361E-2</v>
      </c>
      <c r="F26" s="474">
        <f>F25+HWP!C26</f>
        <v>0</v>
      </c>
      <c r="G26" s="472">
        <f>G25+HWP!D26</f>
        <v>0.15869121706860001</v>
      </c>
      <c r="H26" s="473">
        <f>H25+HWP!E26</f>
        <v>0.13092025408159499</v>
      </c>
      <c r="I26" s="456"/>
      <c r="J26" s="475">
        <f>Garden!J33</f>
        <v>0</v>
      </c>
      <c r="K26" s="476">
        <f>Paper!J33</f>
        <v>3.6245121861762041E-3</v>
      </c>
      <c r="L26" s="477">
        <f>Wood!J33</f>
        <v>0</v>
      </c>
      <c r="M26" s="478">
        <f>J26*(1-Recovery_OX!E26)*(1-Recovery_OX!F26)</f>
        <v>0</v>
      </c>
      <c r="N26" s="476">
        <f>K26*(1-Recovery_OX!E26)*(1-Recovery_OX!F26)</f>
        <v>3.6245121861762041E-3</v>
      </c>
      <c r="O26" s="477">
        <f>L26*(1-Recovery_OX!E26)*(1-Recovery_OX!F26)</f>
        <v>0</v>
      </c>
    </row>
    <row r="27" spans="2:15">
      <c r="B27" s="470">
        <f t="shared" si="0"/>
        <v>1965</v>
      </c>
      <c r="C27" s="471">
        <f>Stored_C!E33</f>
        <v>0</v>
      </c>
      <c r="D27" s="472">
        <f>Stored_C!F33+Stored_C!L33</f>
        <v>4.0241091534000004E-2</v>
      </c>
      <c r="E27" s="473">
        <f>Stored_C!G33+Stored_C!M33</f>
        <v>3.3198900515550002E-2</v>
      </c>
      <c r="F27" s="474">
        <f>F26+HWP!C27</f>
        <v>0</v>
      </c>
      <c r="G27" s="472">
        <f>G26+HWP!D27</f>
        <v>0.19893230860260003</v>
      </c>
      <c r="H27" s="473">
        <f>H26+HWP!E27</f>
        <v>0.16411915459714499</v>
      </c>
      <c r="I27" s="456"/>
      <c r="J27" s="475">
        <f>Garden!J34</f>
        <v>0</v>
      </c>
      <c r="K27" s="476">
        <f>Paper!J34</f>
        <v>4.6923638679020763E-3</v>
      </c>
      <c r="L27" s="477">
        <f>Wood!J34</f>
        <v>0</v>
      </c>
      <c r="M27" s="478">
        <f>J27*(1-Recovery_OX!E27)*(1-Recovery_OX!F27)</f>
        <v>0</v>
      </c>
      <c r="N27" s="476">
        <f>K27*(1-Recovery_OX!E27)*(1-Recovery_OX!F27)</f>
        <v>4.6923638679020763E-3</v>
      </c>
      <c r="O27" s="477">
        <f>L27*(1-Recovery_OX!E27)*(1-Recovery_OX!F27)</f>
        <v>0</v>
      </c>
    </row>
    <row r="28" spans="2:15">
      <c r="B28" s="470">
        <f t="shared" si="0"/>
        <v>1966</v>
      </c>
      <c r="C28" s="471">
        <f>Stored_C!E34</f>
        <v>0</v>
      </c>
      <c r="D28" s="472">
        <f>Stored_C!F34+Stored_C!L34</f>
        <v>4.0425484675799997E-2</v>
      </c>
      <c r="E28" s="473">
        <f>Stored_C!G34+Stored_C!M34</f>
        <v>3.3351024857535001E-2</v>
      </c>
      <c r="F28" s="474">
        <f>F27+HWP!C28</f>
        <v>0</v>
      </c>
      <c r="G28" s="472">
        <f>G27+HWP!D28</f>
        <v>0.23935779327840001</v>
      </c>
      <c r="H28" s="473">
        <f>H27+HWP!E28</f>
        <v>0.19747017945467998</v>
      </c>
      <c r="I28" s="456"/>
      <c r="J28" s="475">
        <f>Garden!J35</f>
        <v>0</v>
      </c>
      <c r="K28" s="476">
        <f>Paper!J35</f>
        <v>5.6918755681934184E-3</v>
      </c>
      <c r="L28" s="477">
        <f>Wood!J35</f>
        <v>0</v>
      </c>
      <c r="M28" s="478">
        <f>J28*(1-Recovery_OX!E28)*(1-Recovery_OX!F28)</f>
        <v>0</v>
      </c>
      <c r="N28" s="476">
        <f>K28*(1-Recovery_OX!E28)*(1-Recovery_OX!F28)</f>
        <v>5.6918755681934184E-3</v>
      </c>
      <c r="O28" s="477">
        <f>L28*(1-Recovery_OX!E28)*(1-Recovery_OX!F28)</f>
        <v>0</v>
      </c>
    </row>
    <row r="29" spans="2:15">
      <c r="B29" s="470">
        <f t="shared" si="0"/>
        <v>1967</v>
      </c>
      <c r="C29" s="471">
        <f>Stored_C!E35</f>
        <v>0</v>
      </c>
      <c r="D29" s="472">
        <f>Stored_C!F35+Stored_C!L35</f>
        <v>4.0730725053978005E-2</v>
      </c>
      <c r="E29" s="473">
        <f>Stored_C!G35+Stored_C!M35</f>
        <v>3.3602848169531851E-2</v>
      </c>
      <c r="F29" s="474">
        <f>F28+HWP!C29</f>
        <v>0</v>
      </c>
      <c r="G29" s="472">
        <f>G28+HWP!D29</f>
        <v>0.28008851833237802</v>
      </c>
      <c r="H29" s="473">
        <f>H28+HWP!E29</f>
        <v>0.23107302762421184</v>
      </c>
      <c r="I29" s="456"/>
      <c r="J29" s="475">
        <f>Garden!J36</f>
        <v>0</v>
      </c>
      <c r="K29" s="476">
        <f>Paper!J36</f>
        <v>6.6298477005898287E-3</v>
      </c>
      <c r="L29" s="477">
        <f>Wood!J36</f>
        <v>0</v>
      </c>
      <c r="M29" s="478">
        <f>J29*(1-Recovery_OX!E29)*(1-Recovery_OX!F29)</f>
        <v>0</v>
      </c>
      <c r="N29" s="476">
        <f>K29*(1-Recovery_OX!E29)*(1-Recovery_OX!F29)</f>
        <v>6.6298477005898287E-3</v>
      </c>
      <c r="O29" s="477">
        <f>L29*(1-Recovery_OX!E29)*(1-Recovery_OX!F29)</f>
        <v>0</v>
      </c>
    </row>
    <row r="30" spans="2:15">
      <c r="B30" s="470">
        <f t="shared" si="0"/>
        <v>1968</v>
      </c>
      <c r="C30" s="471">
        <f>Stored_C!E36</f>
        <v>0</v>
      </c>
      <c r="D30" s="472">
        <f>Stored_C!F36+Stored_C!L36</f>
        <v>4.0970234700432005E-2</v>
      </c>
      <c r="E30" s="473">
        <f>Stored_C!G36+Stored_C!M36</f>
        <v>3.3800443627856398E-2</v>
      </c>
      <c r="F30" s="474">
        <f>F29+HWP!C30</f>
        <v>0</v>
      </c>
      <c r="G30" s="472">
        <f>G29+HWP!D30</f>
        <v>0.32105875303281001</v>
      </c>
      <c r="H30" s="473">
        <f>H29+HWP!E30</f>
        <v>0.26487347125206823</v>
      </c>
      <c r="I30" s="456"/>
      <c r="J30" s="475">
        <f>Garden!J37</f>
        <v>0</v>
      </c>
      <c r="K30" s="476">
        <f>Paper!J37</f>
        <v>7.5143950098941195E-3</v>
      </c>
      <c r="L30" s="477">
        <f>Wood!J37</f>
        <v>0</v>
      </c>
      <c r="M30" s="478">
        <f>J30*(1-Recovery_OX!E30)*(1-Recovery_OX!F30)</f>
        <v>0</v>
      </c>
      <c r="N30" s="476">
        <f>K30*(1-Recovery_OX!E30)*(1-Recovery_OX!F30)</f>
        <v>7.5143950098941195E-3</v>
      </c>
      <c r="O30" s="477">
        <f>L30*(1-Recovery_OX!E30)*(1-Recovery_OX!F30)</f>
        <v>0</v>
      </c>
    </row>
    <row r="31" spans="2:15">
      <c r="B31" s="470">
        <f t="shared" si="0"/>
        <v>1969</v>
      </c>
      <c r="C31" s="471">
        <f>Stored_C!E37</f>
        <v>0</v>
      </c>
      <c r="D31" s="472">
        <f>Stored_C!F37+Stored_C!L37</f>
        <v>4.1209744346886006E-2</v>
      </c>
      <c r="E31" s="473">
        <f>Stored_C!G37+Stored_C!M37</f>
        <v>3.3998039086180952E-2</v>
      </c>
      <c r="F31" s="474">
        <f>F30+HWP!C31</f>
        <v>0</v>
      </c>
      <c r="G31" s="472">
        <f>G30+HWP!D31</f>
        <v>0.36226849737969602</v>
      </c>
      <c r="H31" s="473">
        <f>H30+HWP!E31</f>
        <v>0.29887151033824916</v>
      </c>
      <c r="I31" s="456"/>
      <c r="J31" s="475">
        <f>Garden!J38</f>
        <v>0</v>
      </c>
      <c r="K31" s="476">
        <f>Paper!J38</f>
        <v>8.3469785433334127E-3</v>
      </c>
      <c r="L31" s="477">
        <f>Wood!J38</f>
        <v>0</v>
      </c>
      <c r="M31" s="478">
        <f>J31*(1-Recovery_OX!E31)*(1-Recovery_OX!F31)</f>
        <v>0</v>
      </c>
      <c r="N31" s="476">
        <f>K31*(1-Recovery_OX!E31)*(1-Recovery_OX!F31)</f>
        <v>8.3469785433334127E-3</v>
      </c>
      <c r="O31" s="477">
        <f>L31*(1-Recovery_OX!E31)*(1-Recovery_OX!F31)</f>
        <v>0</v>
      </c>
    </row>
    <row r="32" spans="2:15">
      <c r="B32" s="470">
        <f t="shared" si="0"/>
        <v>1970</v>
      </c>
      <c r="C32" s="471">
        <f>Stored_C!E38</f>
        <v>0</v>
      </c>
      <c r="D32" s="472">
        <f>Stored_C!F38+Stored_C!L38</f>
        <v>4.1449253993340006E-2</v>
      </c>
      <c r="E32" s="473">
        <f>Stored_C!G38+Stored_C!M38</f>
        <v>3.4195634544505499E-2</v>
      </c>
      <c r="F32" s="474">
        <f>F31+HWP!C32</f>
        <v>0</v>
      </c>
      <c r="G32" s="472">
        <f>G31+HWP!D32</f>
        <v>0.403717751373036</v>
      </c>
      <c r="H32" s="473">
        <f>H31+HWP!E32</f>
        <v>0.33306714488275468</v>
      </c>
      <c r="I32" s="456"/>
      <c r="J32" s="475">
        <f>Garden!J39</f>
        <v>0</v>
      </c>
      <c r="K32" s="476">
        <f>Paper!J39</f>
        <v>9.1311113732972064E-3</v>
      </c>
      <c r="L32" s="477">
        <f>Wood!J39</f>
        <v>0</v>
      </c>
      <c r="M32" s="478">
        <f>J32*(1-Recovery_OX!E32)*(1-Recovery_OX!F32)</f>
        <v>0</v>
      </c>
      <c r="N32" s="476">
        <f>K32*(1-Recovery_OX!E32)*(1-Recovery_OX!F32)</f>
        <v>9.1311113732972064E-3</v>
      </c>
      <c r="O32" s="477">
        <f>L32*(1-Recovery_OX!E32)*(1-Recovery_OX!F32)</f>
        <v>0</v>
      </c>
    </row>
    <row r="33" spans="2:15">
      <c r="B33" s="470">
        <f t="shared" si="0"/>
        <v>1971</v>
      </c>
      <c r="C33" s="471">
        <f>Stored_C!E39</f>
        <v>0</v>
      </c>
      <c r="D33" s="472">
        <f>Stored_C!F39+Stored_C!L39</f>
        <v>4.1688763639794006E-2</v>
      </c>
      <c r="E33" s="473">
        <f>Stored_C!G39+Stored_C!M39</f>
        <v>3.4393230002830052E-2</v>
      </c>
      <c r="F33" s="474">
        <f>F32+HWP!C33</f>
        <v>0</v>
      </c>
      <c r="G33" s="472">
        <f>G32+HWP!D33</f>
        <v>0.44540651501283002</v>
      </c>
      <c r="H33" s="473">
        <f>H32+HWP!E33</f>
        <v>0.36746037488558475</v>
      </c>
      <c r="I33" s="456"/>
      <c r="J33" s="475">
        <f>Garden!J40</f>
        <v>0</v>
      </c>
      <c r="K33" s="476">
        <f>Paper!J40</f>
        <v>9.8700690667703449E-3</v>
      </c>
      <c r="L33" s="477">
        <f>Wood!J40</f>
        <v>0</v>
      </c>
      <c r="M33" s="478">
        <f>J33*(1-Recovery_OX!E33)*(1-Recovery_OX!F33)</f>
        <v>0</v>
      </c>
      <c r="N33" s="476">
        <f>K33*(1-Recovery_OX!E33)*(1-Recovery_OX!F33)</f>
        <v>9.8700690667703449E-3</v>
      </c>
      <c r="O33" s="477">
        <f>L33*(1-Recovery_OX!E33)*(1-Recovery_OX!F33)</f>
        <v>0</v>
      </c>
    </row>
    <row r="34" spans="2:15">
      <c r="B34" s="470">
        <f t="shared" si="0"/>
        <v>1972</v>
      </c>
      <c r="C34" s="471">
        <f>Stored_C!E40</f>
        <v>0</v>
      </c>
      <c r="D34" s="472">
        <f>Stored_C!F40+Stored_C!L40</f>
        <v>4.1928273286248006E-2</v>
      </c>
      <c r="E34" s="473">
        <f>Stored_C!G40+Stored_C!M40</f>
        <v>3.4590825461154599E-2</v>
      </c>
      <c r="F34" s="474">
        <f>F33+HWP!C34</f>
        <v>0</v>
      </c>
      <c r="G34" s="472">
        <f>G33+HWP!D34</f>
        <v>0.487334788299078</v>
      </c>
      <c r="H34" s="473">
        <f>H33+HWP!E34</f>
        <v>0.40205120034673936</v>
      </c>
      <c r="I34" s="456"/>
      <c r="J34" s="475">
        <f>Garden!J41</f>
        <v>0</v>
      </c>
      <c r="K34" s="476">
        <f>Paper!J41</f>
        <v>1.0566905742166191E-2</v>
      </c>
      <c r="L34" s="477">
        <f>Wood!J41</f>
        <v>0</v>
      </c>
      <c r="M34" s="478">
        <f>J34*(1-Recovery_OX!E34)*(1-Recovery_OX!F34)</f>
        <v>0</v>
      </c>
      <c r="N34" s="476">
        <f>K34*(1-Recovery_OX!E34)*(1-Recovery_OX!F34)</f>
        <v>1.0566905742166191E-2</v>
      </c>
      <c r="O34" s="477">
        <f>L34*(1-Recovery_OX!E34)*(1-Recovery_OX!F34)</f>
        <v>0</v>
      </c>
    </row>
    <row r="35" spans="2:15">
      <c r="B35" s="470">
        <f t="shared" si="0"/>
        <v>1973</v>
      </c>
      <c r="C35" s="471">
        <f>Stored_C!E41</f>
        <v>0</v>
      </c>
      <c r="D35" s="472">
        <f>Stored_C!F41+Stored_C!L41</f>
        <v>4.2167782932702014E-2</v>
      </c>
      <c r="E35" s="473">
        <f>Stored_C!G41+Stored_C!M41</f>
        <v>3.4788420919479153E-2</v>
      </c>
      <c r="F35" s="474">
        <f>F34+HWP!C35</f>
        <v>0</v>
      </c>
      <c r="G35" s="472">
        <f>G34+HWP!D35</f>
        <v>0.52950257123178002</v>
      </c>
      <c r="H35" s="473">
        <f>H34+HWP!E35</f>
        <v>0.4368396212662185</v>
      </c>
      <c r="I35" s="456"/>
      <c r="J35" s="475">
        <f>Garden!J42</f>
        <v>0</v>
      </c>
      <c r="K35" s="476">
        <f>Paper!J42</f>
        <v>1.122446904061862E-2</v>
      </c>
      <c r="L35" s="477">
        <f>Wood!J42</f>
        <v>0</v>
      </c>
      <c r="M35" s="478">
        <f>J35*(1-Recovery_OX!E35)*(1-Recovery_OX!F35)</f>
        <v>0</v>
      </c>
      <c r="N35" s="476">
        <f>K35*(1-Recovery_OX!E35)*(1-Recovery_OX!F35)</f>
        <v>1.122446904061862E-2</v>
      </c>
      <c r="O35" s="477">
        <f>L35*(1-Recovery_OX!E35)*(1-Recovery_OX!F35)</f>
        <v>0</v>
      </c>
    </row>
    <row r="36" spans="2:15">
      <c r="B36" s="470">
        <f t="shared" si="0"/>
        <v>1974</v>
      </c>
      <c r="C36" s="471">
        <f>Stored_C!E42</f>
        <v>0</v>
      </c>
      <c r="D36" s="472">
        <f>Stored_C!F42+Stored_C!L42</f>
        <v>4.2407292579156E-2</v>
      </c>
      <c r="E36" s="473">
        <f>Stored_C!G42+Stored_C!M42</f>
        <v>3.49860163778037E-2</v>
      </c>
      <c r="F36" s="474">
        <f>F35+HWP!C36</f>
        <v>0</v>
      </c>
      <c r="G36" s="472">
        <f>G35+HWP!D36</f>
        <v>0.571909863810936</v>
      </c>
      <c r="H36" s="473">
        <f>H35+HWP!E36</f>
        <v>0.47182563764402219</v>
      </c>
      <c r="I36" s="456"/>
      <c r="J36" s="475">
        <f>Garden!J43</f>
        <v>0</v>
      </c>
      <c r="K36" s="476">
        <f>Paper!J43</f>
        <v>1.1845414085122173E-2</v>
      </c>
      <c r="L36" s="477">
        <f>Wood!J43</f>
        <v>0</v>
      </c>
      <c r="M36" s="478">
        <f>J36*(1-Recovery_OX!E36)*(1-Recovery_OX!F36)</f>
        <v>0</v>
      </c>
      <c r="N36" s="476">
        <f>K36*(1-Recovery_OX!E36)*(1-Recovery_OX!F36)</f>
        <v>1.1845414085122173E-2</v>
      </c>
      <c r="O36" s="477">
        <f>L36*(1-Recovery_OX!E36)*(1-Recovery_OX!F36)</f>
        <v>0</v>
      </c>
    </row>
    <row r="37" spans="2:15">
      <c r="B37" s="470">
        <f t="shared" si="0"/>
        <v>1975</v>
      </c>
      <c r="C37" s="471">
        <f>Stored_C!E43</f>
        <v>0</v>
      </c>
      <c r="D37" s="472">
        <f>Stored_C!F43+Stored_C!L43</f>
        <v>4.264680222561E-2</v>
      </c>
      <c r="E37" s="473">
        <f>Stored_C!G43+Stored_C!M43</f>
        <v>3.5183611836128247E-2</v>
      </c>
      <c r="F37" s="474">
        <f>F36+HWP!C37</f>
        <v>0</v>
      </c>
      <c r="G37" s="472">
        <f>G36+HWP!D37</f>
        <v>0.61455666603654602</v>
      </c>
      <c r="H37" s="473">
        <f>H36+HWP!E37</f>
        <v>0.50700924948015047</v>
      </c>
      <c r="I37" s="456"/>
      <c r="J37" s="475">
        <f>Garden!J44</f>
        <v>0</v>
      </c>
      <c r="K37" s="476">
        <f>Paper!J44</f>
        <v>1.2432216495948048E-2</v>
      </c>
      <c r="L37" s="477">
        <f>Wood!J44</f>
        <v>0</v>
      </c>
      <c r="M37" s="478">
        <f>J37*(1-Recovery_OX!E37)*(1-Recovery_OX!F37)</f>
        <v>0</v>
      </c>
      <c r="N37" s="476">
        <f>K37*(1-Recovery_OX!E37)*(1-Recovery_OX!F37)</f>
        <v>1.2432216495948048E-2</v>
      </c>
      <c r="O37" s="477">
        <f>L37*(1-Recovery_OX!E37)*(1-Recovery_OX!F37)</f>
        <v>0</v>
      </c>
    </row>
    <row r="38" spans="2:15">
      <c r="B38" s="470">
        <f t="shared" si="0"/>
        <v>1976</v>
      </c>
      <c r="C38" s="471">
        <f>Stored_C!E44</f>
        <v>0</v>
      </c>
      <c r="D38" s="472">
        <f>Stored_C!F44+Stored_C!L44</f>
        <v>4.2886311872064008E-2</v>
      </c>
      <c r="E38" s="473">
        <f>Stored_C!G44+Stored_C!M44</f>
        <v>3.53812072944528E-2</v>
      </c>
      <c r="F38" s="474">
        <f>F37+HWP!C38</f>
        <v>0</v>
      </c>
      <c r="G38" s="472">
        <f>G37+HWP!D38</f>
        <v>0.65744297790861006</v>
      </c>
      <c r="H38" s="473">
        <f>H37+HWP!E38</f>
        <v>0.54239045677460329</v>
      </c>
      <c r="I38" s="456"/>
      <c r="J38" s="475">
        <f>Garden!J45</f>
        <v>0</v>
      </c>
      <c r="K38" s="476">
        <f>Paper!J45</f>
        <v>1.298718452613754E-2</v>
      </c>
      <c r="L38" s="477">
        <f>Wood!J45</f>
        <v>0</v>
      </c>
      <c r="M38" s="478">
        <f>J38*(1-Recovery_OX!E38)*(1-Recovery_OX!F38)</f>
        <v>0</v>
      </c>
      <c r="N38" s="476">
        <f>K38*(1-Recovery_OX!E38)*(1-Recovery_OX!F38)</f>
        <v>1.298718452613754E-2</v>
      </c>
      <c r="O38" s="477">
        <f>L38*(1-Recovery_OX!E38)*(1-Recovery_OX!F38)</f>
        <v>0</v>
      </c>
    </row>
    <row r="39" spans="2:15">
      <c r="B39" s="470">
        <f t="shared" si="0"/>
        <v>1977</v>
      </c>
      <c r="C39" s="471">
        <f>Stored_C!E45</f>
        <v>0</v>
      </c>
      <c r="D39" s="472">
        <f>Stored_C!F45+Stored_C!L45</f>
        <v>4.3125821518518008E-2</v>
      </c>
      <c r="E39" s="473">
        <f>Stored_C!G45+Stored_C!M45</f>
        <v>3.5578802752777354E-2</v>
      </c>
      <c r="F39" s="474">
        <f>F38+HWP!C39</f>
        <v>0</v>
      </c>
      <c r="G39" s="472">
        <f>G38+HWP!D39</f>
        <v>0.70056879942712802</v>
      </c>
      <c r="H39" s="473">
        <f>H38+HWP!E39</f>
        <v>0.57796925952738065</v>
      </c>
      <c r="I39" s="456"/>
      <c r="J39" s="475">
        <f>Garden!J46</f>
        <v>0</v>
      </c>
      <c r="K39" s="476">
        <f>Paper!J46</f>
        <v>1.3512470376561139E-2</v>
      </c>
      <c r="L39" s="477">
        <f>Wood!J46</f>
        <v>0</v>
      </c>
      <c r="M39" s="478">
        <f>J39*(1-Recovery_OX!E39)*(1-Recovery_OX!F39)</f>
        <v>0</v>
      </c>
      <c r="N39" s="476">
        <f>K39*(1-Recovery_OX!E39)*(1-Recovery_OX!F39)</f>
        <v>1.3512470376561139E-2</v>
      </c>
      <c r="O39" s="477">
        <f>L39*(1-Recovery_OX!E39)*(1-Recovery_OX!F39)</f>
        <v>0</v>
      </c>
    </row>
    <row r="40" spans="2:15">
      <c r="B40" s="470">
        <f t="shared" si="0"/>
        <v>1978</v>
      </c>
      <c r="C40" s="471">
        <f>Stored_C!E46</f>
        <v>0</v>
      </c>
      <c r="D40" s="472">
        <f>Stored_C!F46+Stored_C!L46</f>
        <v>4.3365331164972001E-2</v>
      </c>
      <c r="E40" s="473">
        <f>Stored_C!G46+Stored_C!M46</f>
        <v>3.5776398211101901E-2</v>
      </c>
      <c r="F40" s="474">
        <f>F39+HWP!C40</f>
        <v>0</v>
      </c>
      <c r="G40" s="472">
        <f>G39+HWP!D40</f>
        <v>0.74393413059210001</v>
      </c>
      <c r="H40" s="473">
        <f>H39+HWP!E40</f>
        <v>0.61374565773848255</v>
      </c>
      <c r="I40" s="456"/>
      <c r="J40" s="475">
        <f>Garden!J47</f>
        <v>0</v>
      </c>
      <c r="K40" s="476">
        <f>Paper!J47</f>
        <v>1.4010080746009681E-2</v>
      </c>
      <c r="L40" s="477">
        <f>Wood!J47</f>
        <v>0</v>
      </c>
      <c r="M40" s="478">
        <f>J40*(1-Recovery_OX!E40)*(1-Recovery_OX!F40)</f>
        <v>0</v>
      </c>
      <c r="N40" s="476">
        <f>K40*(1-Recovery_OX!E40)*(1-Recovery_OX!F40)</f>
        <v>1.4010080746009681E-2</v>
      </c>
      <c r="O40" s="477">
        <f>L40*(1-Recovery_OX!E40)*(1-Recovery_OX!F40)</f>
        <v>0</v>
      </c>
    </row>
    <row r="41" spans="2:15">
      <c r="B41" s="470">
        <f t="shared" si="0"/>
        <v>1979</v>
      </c>
      <c r="C41" s="471">
        <f>Stored_C!E47</f>
        <v>0</v>
      </c>
      <c r="D41" s="472">
        <f>Stored_C!F47+Stored_C!L47</f>
        <v>4.3604840811426009E-2</v>
      </c>
      <c r="E41" s="473">
        <f>Stored_C!G47+Stored_C!M47</f>
        <v>3.5973993669426454E-2</v>
      </c>
      <c r="F41" s="474">
        <f>F40+HWP!C41</f>
        <v>0</v>
      </c>
      <c r="G41" s="472">
        <f>G40+HWP!D41</f>
        <v>0.78753897140352602</v>
      </c>
      <c r="H41" s="473">
        <f>H40+HWP!E41</f>
        <v>0.64971965140790899</v>
      </c>
      <c r="I41" s="456"/>
      <c r="J41" s="475">
        <f>Garden!J48</f>
        <v>0</v>
      </c>
      <c r="K41" s="476">
        <f>Paper!J48</f>
        <v>1.4481886668034152E-2</v>
      </c>
      <c r="L41" s="477">
        <f>Wood!J48</f>
        <v>0</v>
      </c>
      <c r="M41" s="478">
        <f>J41*(1-Recovery_OX!E41)*(1-Recovery_OX!F41)</f>
        <v>0</v>
      </c>
      <c r="N41" s="476">
        <f>K41*(1-Recovery_OX!E41)*(1-Recovery_OX!F41)</f>
        <v>1.4481886668034152E-2</v>
      </c>
      <c r="O41" s="477">
        <f>L41*(1-Recovery_OX!E41)*(1-Recovery_OX!F41)</f>
        <v>0</v>
      </c>
    </row>
    <row r="42" spans="2:15">
      <c r="B42" s="470">
        <f t="shared" si="0"/>
        <v>1980</v>
      </c>
      <c r="C42" s="471">
        <f>Stored_C!E48</f>
        <v>0</v>
      </c>
      <c r="D42" s="472">
        <f>Stored_C!F48+Stored_C!L48</f>
        <v>4.3844350457880009E-2</v>
      </c>
      <c r="E42" s="473">
        <f>Stored_C!G48+Stored_C!M48</f>
        <v>3.6171589127751008E-2</v>
      </c>
      <c r="F42" s="474">
        <f>F41+HWP!C42</f>
        <v>0</v>
      </c>
      <c r="G42" s="472">
        <f>G41+HWP!D42</f>
        <v>0.83138332186140607</v>
      </c>
      <c r="H42" s="473">
        <f>H41+HWP!E42</f>
        <v>0.68589124053565997</v>
      </c>
      <c r="I42" s="456"/>
      <c r="J42" s="475">
        <f>Garden!J49</f>
        <v>0</v>
      </c>
      <c r="K42" s="476">
        <f>Paper!J49</f>
        <v>1.4929632682754334E-2</v>
      </c>
      <c r="L42" s="477">
        <f>Wood!J49</f>
        <v>0</v>
      </c>
      <c r="M42" s="478">
        <f>J42*(1-Recovery_OX!E42)*(1-Recovery_OX!F42)</f>
        <v>0</v>
      </c>
      <c r="N42" s="476">
        <f>K42*(1-Recovery_OX!E42)*(1-Recovery_OX!F42)</f>
        <v>1.4929632682754334E-2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0.83138332186140607</v>
      </c>
      <c r="H43" s="473">
        <f>H42+HWP!E43</f>
        <v>0.68589124053565997</v>
      </c>
      <c r="I43" s="456"/>
      <c r="J43" s="475">
        <f>Garden!J50</f>
        <v>0</v>
      </c>
      <c r="K43" s="476">
        <f>Paper!J50</f>
        <v>1.5354945388596487E-2</v>
      </c>
      <c r="L43" s="477">
        <f>Wood!J50</f>
        <v>0</v>
      </c>
      <c r="M43" s="478">
        <f>J43*(1-Recovery_OX!E43)*(1-Recovery_OX!F43)</f>
        <v>0</v>
      </c>
      <c r="N43" s="476">
        <f>K43*(1-Recovery_OX!E43)*(1-Recovery_OX!F43)</f>
        <v>1.5354945388596487E-2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0.83138332186140607</v>
      </c>
      <c r="H44" s="473">
        <f>H43+HWP!E44</f>
        <v>0.68589124053565997</v>
      </c>
      <c r="I44" s="456"/>
      <c r="J44" s="475">
        <f>Garden!J51</f>
        <v>0</v>
      </c>
      <c r="K44" s="476">
        <f>Paper!J51</f>
        <v>1.4316856185320704E-2</v>
      </c>
      <c r="L44" s="477">
        <f>Wood!J51</f>
        <v>0</v>
      </c>
      <c r="M44" s="478">
        <f>J44*(1-Recovery_OX!E44)*(1-Recovery_OX!F44)</f>
        <v>0</v>
      </c>
      <c r="N44" s="476">
        <f>K44*(1-Recovery_OX!E44)*(1-Recovery_OX!F44)</f>
        <v>1.4316856185320704E-2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0.83138332186140607</v>
      </c>
      <c r="H45" s="473">
        <f>H44+HWP!E45</f>
        <v>0.68589124053565997</v>
      </c>
      <c r="I45" s="456"/>
      <c r="J45" s="475">
        <f>Garden!J52</f>
        <v>0</v>
      </c>
      <c r="K45" s="476">
        <f>Paper!J52</f>
        <v>1.3348948227675274E-2</v>
      </c>
      <c r="L45" s="477">
        <f>Wood!J52</f>
        <v>0</v>
      </c>
      <c r="M45" s="478">
        <f>J45*(1-Recovery_OX!E45)*(1-Recovery_OX!F45)</f>
        <v>0</v>
      </c>
      <c r="N45" s="476">
        <f>K45*(1-Recovery_OX!E45)*(1-Recovery_OX!F45)</f>
        <v>1.3348948227675274E-2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0.83138332186140607</v>
      </c>
      <c r="H46" s="473">
        <f>H45+HWP!E46</f>
        <v>0.68589124053565997</v>
      </c>
      <c r="I46" s="456"/>
      <c r="J46" s="475">
        <f>Garden!J53</f>
        <v>0</v>
      </c>
      <c r="K46" s="476">
        <f>Paper!J53</f>
        <v>1.2446476829728888E-2</v>
      </c>
      <c r="L46" s="477">
        <f>Wood!J53</f>
        <v>0</v>
      </c>
      <c r="M46" s="478">
        <f>J46*(1-Recovery_OX!E46)*(1-Recovery_OX!F46)</f>
        <v>0</v>
      </c>
      <c r="N46" s="476">
        <f>K46*(1-Recovery_OX!E46)*(1-Recovery_OX!F46)</f>
        <v>1.2446476829728888E-2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0.83138332186140607</v>
      </c>
      <c r="H47" s="473">
        <f>H46+HWP!E47</f>
        <v>0.68589124053565997</v>
      </c>
      <c r="I47" s="456"/>
      <c r="J47" s="475">
        <f>Garden!J54</f>
        <v>0</v>
      </c>
      <c r="K47" s="476">
        <f>Paper!J54</f>
        <v>1.1605018075641795E-2</v>
      </c>
      <c r="L47" s="477">
        <f>Wood!J54</f>
        <v>0</v>
      </c>
      <c r="M47" s="478">
        <f>J47*(1-Recovery_OX!E47)*(1-Recovery_OX!F47)</f>
        <v>0</v>
      </c>
      <c r="N47" s="476">
        <f>K47*(1-Recovery_OX!E47)*(1-Recovery_OX!F47)</f>
        <v>1.1605018075641795E-2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0.83138332186140607</v>
      </c>
      <c r="H48" s="473">
        <f>H47+HWP!E48</f>
        <v>0.68589124053565997</v>
      </c>
      <c r="I48" s="456"/>
      <c r="J48" s="475">
        <f>Garden!J55</f>
        <v>0</v>
      </c>
      <c r="K48" s="476">
        <f>Paper!J55</f>
        <v>1.0820447133625231E-2</v>
      </c>
      <c r="L48" s="477">
        <f>Wood!J55</f>
        <v>0</v>
      </c>
      <c r="M48" s="478">
        <f>J48*(1-Recovery_OX!E48)*(1-Recovery_OX!F48)</f>
        <v>0</v>
      </c>
      <c r="N48" s="476">
        <f>K48*(1-Recovery_OX!E48)*(1-Recovery_OX!F48)</f>
        <v>1.0820447133625231E-2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0.83138332186140607</v>
      </c>
      <c r="H49" s="473">
        <f>H48+HWP!E49</f>
        <v>0.68589124053565997</v>
      </c>
      <c r="I49" s="456"/>
      <c r="J49" s="475">
        <f>Garden!J56</f>
        <v>0</v>
      </c>
      <c r="K49" s="476">
        <f>Paper!J56</f>
        <v>1.0088918036011196E-2</v>
      </c>
      <c r="L49" s="477">
        <f>Wood!J56</f>
        <v>0</v>
      </c>
      <c r="M49" s="478">
        <f>J49*(1-Recovery_OX!E49)*(1-Recovery_OX!F49)</f>
        <v>0</v>
      </c>
      <c r="N49" s="476">
        <f>K49*(1-Recovery_OX!E49)*(1-Recovery_OX!F49)</f>
        <v>1.0088918036011196E-2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0.83138332186140607</v>
      </c>
      <c r="H50" s="473">
        <f>H49+HWP!E50</f>
        <v>0.68589124053565997</v>
      </c>
      <c r="I50" s="456"/>
      <c r="J50" s="475">
        <f>Garden!J57</f>
        <v>0</v>
      </c>
      <c r="K50" s="476">
        <f>Paper!J57</f>
        <v>9.406844826314497E-3</v>
      </c>
      <c r="L50" s="477">
        <f>Wood!J57</f>
        <v>0</v>
      </c>
      <c r="M50" s="478">
        <f>J50*(1-Recovery_OX!E50)*(1-Recovery_OX!F50)</f>
        <v>0</v>
      </c>
      <c r="N50" s="476">
        <f>K50*(1-Recovery_OX!E50)*(1-Recovery_OX!F50)</f>
        <v>9.406844826314497E-3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0.83138332186140607</v>
      </c>
      <c r="H51" s="473">
        <f>H50+HWP!E51</f>
        <v>0.68589124053565997</v>
      </c>
      <c r="I51" s="456"/>
      <c r="J51" s="475">
        <f>Garden!J58</f>
        <v>0</v>
      </c>
      <c r="K51" s="476">
        <f>Paper!J58</f>
        <v>8.770883980869882E-3</v>
      </c>
      <c r="L51" s="477">
        <f>Wood!J58</f>
        <v>0</v>
      </c>
      <c r="M51" s="478">
        <f>J51*(1-Recovery_OX!E51)*(1-Recovery_OX!F51)</f>
        <v>0</v>
      </c>
      <c r="N51" s="476">
        <f>K51*(1-Recovery_OX!E51)*(1-Recovery_OX!F51)</f>
        <v>8.770883980869882E-3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0.83138332186140607</v>
      </c>
      <c r="H52" s="473">
        <f>H51+HWP!E52</f>
        <v>0.68589124053565997</v>
      </c>
      <c r="I52" s="456"/>
      <c r="J52" s="475">
        <f>Garden!J59</f>
        <v>0</v>
      </c>
      <c r="K52" s="476">
        <f>Paper!J59</f>
        <v>8.1779180188751594E-3</v>
      </c>
      <c r="L52" s="477">
        <f>Wood!J59</f>
        <v>0</v>
      </c>
      <c r="M52" s="478">
        <f>J52*(1-Recovery_OX!E52)*(1-Recovery_OX!F52)</f>
        <v>0</v>
      </c>
      <c r="N52" s="476">
        <f>K52*(1-Recovery_OX!E52)*(1-Recovery_OX!F52)</f>
        <v>8.1779180188751594E-3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0.83138332186140607</v>
      </c>
      <c r="H53" s="473">
        <f>H52+HWP!E53</f>
        <v>0.68589124053565997</v>
      </c>
      <c r="I53" s="456"/>
      <c r="J53" s="475">
        <f>Garden!J60</f>
        <v>0</v>
      </c>
      <c r="K53" s="476">
        <f>Paper!J60</f>
        <v>7.6250402204966943E-3</v>
      </c>
      <c r="L53" s="477">
        <f>Wood!J60</f>
        <v>0</v>
      </c>
      <c r="M53" s="478">
        <f>J53*(1-Recovery_OX!E53)*(1-Recovery_OX!F53)</f>
        <v>0</v>
      </c>
      <c r="N53" s="476">
        <f>K53*(1-Recovery_OX!E53)*(1-Recovery_OX!F53)</f>
        <v>7.6250402204966943E-3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0.83138332186140607</v>
      </c>
      <c r="H54" s="473">
        <f>H53+HWP!E54</f>
        <v>0.68589124053565997</v>
      </c>
      <c r="I54" s="456"/>
      <c r="J54" s="475">
        <f>Garden!J61</f>
        <v>0</v>
      </c>
      <c r="K54" s="476">
        <f>Paper!J61</f>
        <v>7.1095403781254079E-3</v>
      </c>
      <c r="L54" s="477">
        <f>Wood!J61</f>
        <v>0</v>
      </c>
      <c r="M54" s="478">
        <f>J54*(1-Recovery_OX!E54)*(1-Recovery_OX!F54)</f>
        <v>0</v>
      </c>
      <c r="N54" s="476">
        <f>K54*(1-Recovery_OX!E54)*(1-Recovery_OX!F54)</f>
        <v>7.1095403781254079E-3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0.83138332186140607</v>
      </c>
      <c r="H55" s="473">
        <f>H54+HWP!E55</f>
        <v>0.68589124053565997</v>
      </c>
      <c r="I55" s="456"/>
      <c r="J55" s="475">
        <f>Garden!J62</f>
        <v>0</v>
      </c>
      <c r="K55" s="476">
        <f>Paper!J62</f>
        <v>6.6288915109359286E-3</v>
      </c>
      <c r="L55" s="477">
        <f>Wood!J62</f>
        <v>0</v>
      </c>
      <c r="M55" s="478">
        <f>J55*(1-Recovery_OX!E55)*(1-Recovery_OX!F55)</f>
        <v>0</v>
      </c>
      <c r="N55" s="476">
        <f>K55*(1-Recovery_OX!E55)*(1-Recovery_OX!F55)</f>
        <v>6.6288915109359286E-3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0.83138332186140607</v>
      </c>
      <c r="H56" s="473">
        <f>H55+HWP!E56</f>
        <v>0.68589124053565997</v>
      </c>
      <c r="I56" s="456"/>
      <c r="J56" s="475">
        <f>Garden!J63</f>
        <v>0</v>
      </c>
      <c r="K56" s="476">
        <f>Paper!J63</f>
        <v>6.1807374776236632E-3</v>
      </c>
      <c r="L56" s="477">
        <f>Wood!J63</f>
        <v>0</v>
      </c>
      <c r="M56" s="478">
        <f>J56*(1-Recovery_OX!E56)*(1-Recovery_OX!F56)</f>
        <v>0</v>
      </c>
      <c r="N56" s="476">
        <f>K56*(1-Recovery_OX!E56)*(1-Recovery_OX!F56)</f>
        <v>6.1807374776236632E-3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0.83138332186140607</v>
      </c>
      <c r="H57" s="473">
        <f>H56+HWP!E57</f>
        <v>0.68589124053565997</v>
      </c>
      <c r="I57" s="456"/>
      <c r="J57" s="475">
        <f>Garden!J64</f>
        <v>0</v>
      </c>
      <c r="K57" s="476">
        <f>Paper!J64</f>
        <v>5.7628814265973825E-3</v>
      </c>
      <c r="L57" s="477">
        <f>Wood!J64</f>
        <v>0</v>
      </c>
      <c r="M57" s="478">
        <f>J57*(1-Recovery_OX!E57)*(1-Recovery_OX!F57)</f>
        <v>0</v>
      </c>
      <c r="N57" s="476">
        <f>K57*(1-Recovery_OX!E57)*(1-Recovery_OX!F57)</f>
        <v>5.7628814265973825E-3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0.83138332186140607</v>
      </c>
      <c r="H58" s="473">
        <f>H57+HWP!E58</f>
        <v>0.68589124053565997</v>
      </c>
      <c r="I58" s="456"/>
      <c r="J58" s="475">
        <f>Garden!J65</f>
        <v>0</v>
      </c>
      <c r="K58" s="476">
        <f>Paper!J65</f>
        <v>5.3732750270101748E-3</v>
      </c>
      <c r="L58" s="477">
        <f>Wood!J65</f>
        <v>0</v>
      </c>
      <c r="M58" s="478">
        <f>J58*(1-Recovery_OX!E58)*(1-Recovery_OX!F58)</f>
        <v>0</v>
      </c>
      <c r="N58" s="476">
        <f>K58*(1-Recovery_OX!E58)*(1-Recovery_OX!F58)</f>
        <v>5.3732750270101748E-3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0.83138332186140607</v>
      </c>
      <c r="H59" s="473">
        <f>H58+HWP!E59</f>
        <v>0.68589124053565997</v>
      </c>
      <c r="I59" s="456"/>
      <c r="J59" s="475">
        <f>Garden!J66</f>
        <v>0</v>
      </c>
      <c r="K59" s="476">
        <f>Paper!J66</f>
        <v>5.0100084278392543E-3</v>
      </c>
      <c r="L59" s="477">
        <f>Wood!J66</f>
        <v>0</v>
      </c>
      <c r="M59" s="478">
        <f>J59*(1-Recovery_OX!E59)*(1-Recovery_OX!F59)</f>
        <v>0</v>
      </c>
      <c r="N59" s="476">
        <f>K59*(1-Recovery_OX!E59)*(1-Recovery_OX!F59)</f>
        <v>5.0100084278392543E-3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0.83138332186140607</v>
      </c>
      <c r="H60" s="473">
        <f>H59+HWP!E60</f>
        <v>0.68589124053565997</v>
      </c>
      <c r="I60" s="456"/>
      <c r="J60" s="475">
        <f>Garden!J67</f>
        <v>0</v>
      </c>
      <c r="K60" s="476">
        <f>Paper!J67</f>
        <v>4.6713008957940368E-3</v>
      </c>
      <c r="L60" s="477">
        <f>Wood!J67</f>
        <v>0</v>
      </c>
      <c r="M60" s="478">
        <f>J60*(1-Recovery_OX!E60)*(1-Recovery_OX!F60)</f>
        <v>0</v>
      </c>
      <c r="N60" s="476">
        <f>K60*(1-Recovery_OX!E60)*(1-Recovery_OX!F60)</f>
        <v>4.6713008957940368E-3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0.83138332186140607</v>
      </c>
      <c r="H61" s="473">
        <f>H60+HWP!E61</f>
        <v>0.68589124053565997</v>
      </c>
      <c r="I61" s="456"/>
      <c r="J61" s="475">
        <f>Garden!J68</f>
        <v>0</v>
      </c>
      <c r="K61" s="476">
        <f>Paper!J68</f>
        <v>4.3554920861594796E-3</v>
      </c>
      <c r="L61" s="477">
        <f>Wood!J68</f>
        <v>0</v>
      </c>
      <c r="M61" s="478">
        <f>J61*(1-Recovery_OX!E61)*(1-Recovery_OX!F61)</f>
        <v>0</v>
      </c>
      <c r="N61" s="476">
        <f>K61*(1-Recovery_OX!E61)*(1-Recovery_OX!F61)</f>
        <v>4.3554920861594796E-3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0.83138332186140607</v>
      </c>
      <c r="H62" s="473">
        <f>H61+HWP!E62</f>
        <v>0.68589124053565997</v>
      </c>
      <c r="I62" s="456"/>
      <c r="J62" s="475">
        <f>Garden!J69</f>
        <v>0</v>
      </c>
      <c r="K62" s="476">
        <f>Paper!J69</f>
        <v>4.0610339037843645E-3</v>
      </c>
      <c r="L62" s="477">
        <f>Wood!J69</f>
        <v>0</v>
      </c>
      <c r="M62" s="478">
        <f>J62*(1-Recovery_OX!E62)*(1-Recovery_OX!F62)</f>
        <v>0</v>
      </c>
      <c r="N62" s="476">
        <f>K62*(1-Recovery_OX!E62)*(1-Recovery_OX!F62)</f>
        <v>4.0610339037843645E-3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0.83138332186140607</v>
      </c>
      <c r="H63" s="473">
        <f>H62+HWP!E63</f>
        <v>0.68589124053565997</v>
      </c>
      <c r="I63" s="456"/>
      <c r="J63" s="475">
        <f>Garden!J70</f>
        <v>0</v>
      </c>
      <c r="K63" s="476">
        <f>Paper!J70</f>
        <v>3.786482914317069E-3</v>
      </c>
      <c r="L63" s="477">
        <f>Wood!J70</f>
        <v>0</v>
      </c>
      <c r="M63" s="478">
        <f>J63*(1-Recovery_OX!E63)*(1-Recovery_OX!F63)</f>
        <v>0</v>
      </c>
      <c r="N63" s="476">
        <f>K63*(1-Recovery_OX!E63)*(1-Recovery_OX!F63)</f>
        <v>3.786482914317069E-3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0.83138332186140607</v>
      </c>
      <c r="H64" s="473">
        <f>H63+HWP!E64</f>
        <v>0.68589124053565997</v>
      </c>
      <c r="I64" s="456"/>
      <c r="J64" s="475">
        <f>Garden!J71</f>
        <v>0</v>
      </c>
      <c r="K64" s="476">
        <f>Paper!J71</f>
        <v>3.5304932684886996E-3</v>
      </c>
      <c r="L64" s="477">
        <f>Wood!J71</f>
        <v>0</v>
      </c>
      <c r="M64" s="478">
        <f>J64*(1-Recovery_OX!E64)*(1-Recovery_OX!F64)</f>
        <v>0</v>
      </c>
      <c r="N64" s="476">
        <f>K64*(1-Recovery_OX!E64)*(1-Recovery_OX!F64)</f>
        <v>3.5304932684886996E-3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0.83138332186140607</v>
      </c>
      <c r="H65" s="473">
        <f>H64+HWP!E65</f>
        <v>0.68589124053565997</v>
      </c>
      <c r="I65" s="456"/>
      <c r="J65" s="475">
        <f>Garden!J72</f>
        <v>0</v>
      </c>
      <c r="K65" s="476">
        <f>Paper!J72</f>
        <v>3.2918101047584155E-3</v>
      </c>
      <c r="L65" s="477">
        <f>Wood!J72</f>
        <v>0</v>
      </c>
      <c r="M65" s="478">
        <f>J65*(1-Recovery_OX!E65)*(1-Recovery_OX!F65)</f>
        <v>0</v>
      </c>
      <c r="N65" s="476">
        <f>K65*(1-Recovery_OX!E65)*(1-Recovery_OX!F65)</f>
        <v>3.2918101047584155E-3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0.83138332186140607</v>
      </c>
      <c r="H66" s="473">
        <f>H65+HWP!E66</f>
        <v>0.68589124053565997</v>
      </c>
      <c r="I66" s="456"/>
      <c r="J66" s="475">
        <f>Garden!J73</f>
        <v>0</v>
      </c>
      <c r="K66" s="476">
        <f>Paper!J73</f>
        <v>3.0692633979806988E-3</v>
      </c>
      <c r="L66" s="477">
        <f>Wood!J73</f>
        <v>0</v>
      </c>
      <c r="M66" s="478">
        <f>J66*(1-Recovery_OX!E66)*(1-Recovery_OX!F66)</f>
        <v>0</v>
      </c>
      <c r="N66" s="476">
        <f>K66*(1-Recovery_OX!E66)*(1-Recovery_OX!F66)</f>
        <v>3.0692633979806988E-3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0.83138332186140607</v>
      </c>
      <c r="H67" s="473">
        <f>H66+HWP!E67</f>
        <v>0.68589124053565997</v>
      </c>
      <c r="I67" s="456"/>
      <c r="J67" s="475">
        <f>Garden!J74</f>
        <v>0</v>
      </c>
      <c r="K67" s="476">
        <f>Paper!J74</f>
        <v>2.8617622239407343E-3</v>
      </c>
      <c r="L67" s="477">
        <f>Wood!J74</f>
        <v>0</v>
      </c>
      <c r="M67" s="478">
        <f>J67*(1-Recovery_OX!E67)*(1-Recovery_OX!F67)</f>
        <v>0</v>
      </c>
      <c r="N67" s="476">
        <f>K67*(1-Recovery_OX!E67)*(1-Recovery_OX!F67)</f>
        <v>2.8617622239407343E-3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0.83138332186140607</v>
      </c>
      <c r="H68" s="473">
        <f>H67+HWP!E68</f>
        <v>0.68589124053565997</v>
      </c>
      <c r="I68" s="456"/>
      <c r="J68" s="475">
        <f>Garden!J75</f>
        <v>0</v>
      </c>
      <c r="K68" s="476">
        <f>Paper!J75</f>
        <v>2.6682894116426431E-3</v>
      </c>
      <c r="L68" s="477">
        <f>Wood!J75</f>
        <v>0</v>
      </c>
      <c r="M68" s="478">
        <f>J68*(1-Recovery_OX!E68)*(1-Recovery_OX!F68)</f>
        <v>0</v>
      </c>
      <c r="N68" s="476">
        <f>K68*(1-Recovery_OX!E68)*(1-Recovery_OX!F68)</f>
        <v>2.6682894116426431E-3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0.83138332186140607</v>
      </c>
      <c r="H69" s="473">
        <f>H68+HWP!E69</f>
        <v>0.68589124053565997</v>
      </c>
      <c r="I69" s="456"/>
      <c r="J69" s="475">
        <f>Garden!J76</f>
        <v>0</v>
      </c>
      <c r="K69" s="476">
        <f>Paper!J76</f>
        <v>2.4878965571360793E-3</v>
      </c>
      <c r="L69" s="477">
        <f>Wood!J76</f>
        <v>0</v>
      </c>
      <c r="M69" s="478">
        <f>J69*(1-Recovery_OX!E69)*(1-Recovery_OX!F69)</f>
        <v>0</v>
      </c>
      <c r="N69" s="476">
        <f>K69*(1-Recovery_OX!E69)*(1-Recovery_OX!F69)</f>
        <v>2.4878965571360793E-3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0.83138332186140607</v>
      </c>
      <c r="H70" s="473">
        <f>H69+HWP!E70</f>
        <v>0.68589124053565997</v>
      </c>
      <c r="I70" s="456"/>
      <c r="J70" s="475">
        <f>Garden!J77</f>
        <v>0</v>
      </c>
      <c r="K70" s="476">
        <f>Paper!J77</f>
        <v>2.3196993744389665E-3</v>
      </c>
      <c r="L70" s="477">
        <f>Wood!J77</f>
        <v>0</v>
      </c>
      <c r="M70" s="478">
        <f>J70*(1-Recovery_OX!E70)*(1-Recovery_OX!F70)</f>
        <v>0</v>
      </c>
      <c r="N70" s="476">
        <f>K70*(1-Recovery_OX!E70)*(1-Recovery_OX!F70)</f>
        <v>2.3196993744389665E-3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0.83138332186140607</v>
      </c>
      <c r="H71" s="473">
        <f>H70+HWP!E71</f>
        <v>0.68589124053565997</v>
      </c>
      <c r="I71" s="456"/>
      <c r="J71" s="475">
        <f>Garden!J78</f>
        <v>0</v>
      </c>
      <c r="K71" s="476">
        <f>Paper!J78</f>
        <v>2.1628733607665868E-3</v>
      </c>
      <c r="L71" s="477">
        <f>Wood!J78</f>
        <v>0</v>
      </c>
      <c r="M71" s="478">
        <f>J71*(1-Recovery_OX!E71)*(1-Recovery_OX!F71)</f>
        <v>0</v>
      </c>
      <c r="N71" s="476">
        <f>K71*(1-Recovery_OX!E71)*(1-Recovery_OX!F71)</f>
        <v>2.1628733607665868E-3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0.83138332186140607</v>
      </c>
      <c r="H72" s="473">
        <f>H71+HWP!E72</f>
        <v>0.68589124053565997</v>
      </c>
      <c r="I72" s="456"/>
      <c r="J72" s="475">
        <f>Garden!J79</f>
        <v>0</v>
      </c>
      <c r="K72" s="476">
        <f>Paper!J79</f>
        <v>2.0166497548179739E-3</v>
      </c>
      <c r="L72" s="477">
        <f>Wood!J79</f>
        <v>0</v>
      </c>
      <c r="M72" s="478">
        <f>J72*(1-Recovery_OX!E72)*(1-Recovery_OX!F72)</f>
        <v>0</v>
      </c>
      <c r="N72" s="476">
        <f>K72*(1-Recovery_OX!E72)*(1-Recovery_OX!F72)</f>
        <v>2.0166497548179739E-3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0.83138332186140607</v>
      </c>
      <c r="H73" s="473">
        <f>H72+HWP!E73</f>
        <v>0.68589124053565997</v>
      </c>
      <c r="I73" s="456"/>
      <c r="J73" s="475">
        <f>Garden!J80</f>
        <v>0</v>
      </c>
      <c r="K73" s="476">
        <f>Paper!J80</f>
        <v>1.8803117683071247E-3</v>
      </c>
      <c r="L73" s="477">
        <f>Wood!J80</f>
        <v>0</v>
      </c>
      <c r="M73" s="478">
        <f>J73*(1-Recovery_OX!E73)*(1-Recovery_OX!F73)</f>
        <v>0</v>
      </c>
      <c r="N73" s="476">
        <f>K73*(1-Recovery_OX!E73)*(1-Recovery_OX!F73)</f>
        <v>1.8803117683071247E-3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0.83138332186140607</v>
      </c>
      <c r="H74" s="473">
        <f>H73+HWP!E74</f>
        <v>0.68589124053565997</v>
      </c>
      <c r="I74" s="456"/>
      <c r="J74" s="475">
        <f>Garden!J81</f>
        <v>0</v>
      </c>
      <c r="K74" s="476">
        <f>Paper!J81</f>
        <v>1.7531910722659884E-3</v>
      </c>
      <c r="L74" s="477">
        <f>Wood!J81</f>
        <v>0</v>
      </c>
      <c r="M74" s="478">
        <f>J74*(1-Recovery_OX!E74)*(1-Recovery_OX!F74)</f>
        <v>0</v>
      </c>
      <c r="N74" s="476">
        <f>K74*(1-Recovery_OX!E74)*(1-Recovery_OX!F74)</f>
        <v>1.7531910722659884E-3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0.83138332186140607</v>
      </c>
      <c r="H75" s="473">
        <f>H74+HWP!E75</f>
        <v>0.68589124053565997</v>
      </c>
      <c r="I75" s="456"/>
      <c r="J75" s="475">
        <f>Garden!J82</f>
        <v>0</v>
      </c>
      <c r="K75" s="476">
        <f>Paper!J82</f>
        <v>1.6346645208950902E-3</v>
      </c>
      <c r="L75" s="477">
        <f>Wood!J82</f>
        <v>0</v>
      </c>
      <c r="M75" s="478">
        <f>J75*(1-Recovery_OX!E75)*(1-Recovery_OX!F75)</f>
        <v>0</v>
      </c>
      <c r="N75" s="476">
        <f>K75*(1-Recovery_OX!E75)*(1-Recovery_OX!F75)</f>
        <v>1.6346645208950902E-3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0.83138332186140607</v>
      </c>
      <c r="H76" s="473">
        <f>H75+HWP!E76</f>
        <v>0.68589124053565997</v>
      </c>
      <c r="I76" s="456"/>
      <c r="J76" s="475">
        <f>Garden!J83</f>
        <v>0</v>
      </c>
      <c r="K76" s="476">
        <f>Paper!J83</f>
        <v>1.5241510969020999E-3</v>
      </c>
      <c r="L76" s="477">
        <f>Wood!J83</f>
        <v>0</v>
      </c>
      <c r="M76" s="478">
        <f>J76*(1-Recovery_OX!E76)*(1-Recovery_OX!F76)</f>
        <v>0</v>
      </c>
      <c r="N76" s="476">
        <f>K76*(1-Recovery_OX!E76)*(1-Recovery_OX!F76)</f>
        <v>1.5241510969020999E-3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0.83138332186140607</v>
      </c>
      <c r="H77" s="473">
        <f>H76+HWP!E77</f>
        <v>0.68589124053565997</v>
      </c>
      <c r="I77" s="456"/>
      <c r="J77" s="475">
        <f>Garden!J84</f>
        <v>0</v>
      </c>
      <c r="K77" s="476">
        <f>Paper!J84</f>
        <v>1.4211090633543901E-3</v>
      </c>
      <c r="L77" s="477">
        <f>Wood!J84</f>
        <v>0</v>
      </c>
      <c r="M77" s="478">
        <f>J77*(1-Recovery_OX!E77)*(1-Recovery_OX!F77)</f>
        <v>0</v>
      </c>
      <c r="N77" s="476">
        <f>K77*(1-Recovery_OX!E77)*(1-Recovery_OX!F77)</f>
        <v>1.4211090633543901E-3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0.83138332186140607</v>
      </c>
      <c r="H78" s="473">
        <f>H77+HWP!E78</f>
        <v>0.68589124053565997</v>
      </c>
      <c r="I78" s="456"/>
      <c r="J78" s="475">
        <f>Garden!J85</f>
        <v>0</v>
      </c>
      <c r="K78" s="476">
        <f>Paper!J85</f>
        <v>1.3250333080839639E-3</v>
      </c>
      <c r="L78" s="477">
        <f>Wood!J85</f>
        <v>0</v>
      </c>
      <c r="M78" s="478">
        <f>J78*(1-Recovery_OX!E78)*(1-Recovery_OX!F78)</f>
        <v>0</v>
      </c>
      <c r="N78" s="476">
        <f>K78*(1-Recovery_OX!E78)*(1-Recovery_OX!F78)</f>
        <v>1.3250333080839639E-3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0.83138332186140607</v>
      </c>
      <c r="H79" s="473">
        <f>H78+HWP!E79</f>
        <v>0.68589124053565997</v>
      </c>
      <c r="I79" s="456"/>
      <c r="J79" s="475">
        <f>Garden!J86</f>
        <v>0</v>
      </c>
      <c r="K79" s="476">
        <f>Paper!J86</f>
        <v>1.2354528676270223E-3</v>
      </c>
      <c r="L79" s="477">
        <f>Wood!J86</f>
        <v>0</v>
      </c>
      <c r="M79" s="478">
        <f>J79*(1-Recovery_OX!E79)*(1-Recovery_OX!F79)</f>
        <v>0</v>
      </c>
      <c r="N79" s="476">
        <f>K79*(1-Recovery_OX!E79)*(1-Recovery_OX!F79)</f>
        <v>1.2354528676270223E-3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0.83138332186140607</v>
      </c>
      <c r="H80" s="473">
        <f>H79+HWP!E80</f>
        <v>0.68589124053565997</v>
      </c>
      <c r="I80" s="456"/>
      <c r="J80" s="475">
        <f>Garden!J87</f>
        <v>0</v>
      </c>
      <c r="K80" s="476">
        <f>Paper!J87</f>
        <v>1.151928618560517E-3</v>
      </c>
      <c r="L80" s="477">
        <f>Wood!J87</f>
        <v>0</v>
      </c>
      <c r="M80" s="478">
        <f>J80*(1-Recovery_OX!E80)*(1-Recovery_OX!F80)</f>
        <v>0</v>
      </c>
      <c r="N80" s="476">
        <f>K80*(1-Recovery_OX!E80)*(1-Recovery_OX!F80)</f>
        <v>1.151928618560517E-3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0.83138332186140607</v>
      </c>
      <c r="H81" s="473">
        <f>H80+HWP!E81</f>
        <v>0.68589124053565997</v>
      </c>
      <c r="I81" s="456"/>
      <c r="J81" s="475">
        <f>Garden!J88</f>
        <v>0</v>
      </c>
      <c r="K81" s="476">
        <f>Paper!J88</f>
        <v>1.0740511249186225E-3</v>
      </c>
      <c r="L81" s="477">
        <f>Wood!J88</f>
        <v>0</v>
      </c>
      <c r="M81" s="478">
        <f>J81*(1-Recovery_OX!E81)*(1-Recovery_OX!F81)</f>
        <v>0</v>
      </c>
      <c r="N81" s="476">
        <f>K81*(1-Recovery_OX!E81)*(1-Recovery_OX!F81)</f>
        <v>1.0740511249186225E-3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0.83138332186140607</v>
      </c>
      <c r="H82" s="473">
        <f>H81+HWP!E82</f>
        <v>0.68589124053565997</v>
      </c>
      <c r="I82" s="456"/>
      <c r="J82" s="475">
        <f>Garden!J89</f>
        <v>0</v>
      </c>
      <c r="K82" s="476">
        <f>Paper!J89</f>
        <v>1.0014386311371552E-3</v>
      </c>
      <c r="L82" s="477">
        <f>Wood!J89</f>
        <v>0</v>
      </c>
      <c r="M82" s="478">
        <f>J82*(1-Recovery_OX!E82)*(1-Recovery_OX!F82)</f>
        <v>0</v>
      </c>
      <c r="N82" s="476">
        <f>K82*(1-Recovery_OX!E82)*(1-Recovery_OX!F82)</f>
        <v>1.0014386311371552E-3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0.83138332186140607</v>
      </c>
      <c r="H83" s="473">
        <f>H82+HWP!E83</f>
        <v>0.68589124053565997</v>
      </c>
      <c r="I83" s="456"/>
      <c r="J83" s="475">
        <f>Garden!J90</f>
        <v>0</v>
      </c>
      <c r="K83" s="476">
        <f>Paper!J90</f>
        <v>9.3373519068735609E-4</v>
      </c>
      <c r="L83" s="477">
        <f>Wood!J90</f>
        <v>0</v>
      </c>
      <c r="M83" s="478">
        <f>J83*(1-Recovery_OX!E83)*(1-Recovery_OX!F83)</f>
        <v>0</v>
      </c>
      <c r="N83" s="476">
        <f>K83*(1-Recovery_OX!E83)*(1-Recovery_OX!F83)</f>
        <v>9.3373519068735609E-4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0.83138332186140607</v>
      </c>
      <c r="H84" s="473">
        <f>H83+HWP!E84</f>
        <v>0.68589124053565997</v>
      </c>
      <c r="I84" s="456"/>
      <c r="J84" s="475">
        <f>Garden!J91</f>
        <v>0</v>
      </c>
      <c r="K84" s="476">
        <f>Paper!J91</f>
        <v>8.7060892122559292E-4</v>
      </c>
      <c r="L84" s="477">
        <f>Wood!J91</f>
        <v>0</v>
      </c>
      <c r="M84" s="478">
        <f>J84*(1-Recovery_OX!E84)*(1-Recovery_OX!F84)</f>
        <v>0</v>
      </c>
      <c r="N84" s="476">
        <f>K84*(1-Recovery_OX!E84)*(1-Recovery_OX!F84)</f>
        <v>8.7060892122559292E-4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0.83138332186140607</v>
      </c>
      <c r="H85" s="473">
        <f>H84+HWP!E85</f>
        <v>0.68589124053565997</v>
      </c>
      <c r="I85" s="456"/>
      <c r="J85" s="475">
        <f>Garden!J92</f>
        <v>0</v>
      </c>
      <c r="K85" s="476">
        <f>Paper!J92</f>
        <v>8.1175037770572745E-4</v>
      </c>
      <c r="L85" s="477">
        <f>Wood!J92</f>
        <v>0</v>
      </c>
      <c r="M85" s="478">
        <f>J85*(1-Recovery_OX!E85)*(1-Recovery_OX!F85)</f>
        <v>0</v>
      </c>
      <c r="N85" s="476">
        <f>K85*(1-Recovery_OX!E85)*(1-Recovery_OX!F85)</f>
        <v>8.1175037770572745E-4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0.83138332186140607</v>
      </c>
      <c r="H86" s="473">
        <f>H85+HWP!E86</f>
        <v>0.68589124053565997</v>
      </c>
      <c r="I86" s="456"/>
      <c r="J86" s="475">
        <f>Garden!J93</f>
        <v>0</v>
      </c>
      <c r="K86" s="476">
        <f>Paper!J93</f>
        <v>7.5687103547913948E-4</v>
      </c>
      <c r="L86" s="477">
        <f>Wood!J93</f>
        <v>0</v>
      </c>
      <c r="M86" s="478">
        <f>J86*(1-Recovery_OX!E86)*(1-Recovery_OX!F86)</f>
        <v>0</v>
      </c>
      <c r="N86" s="476">
        <f>K86*(1-Recovery_OX!E86)*(1-Recovery_OX!F86)</f>
        <v>7.5687103547913948E-4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0.83138332186140607</v>
      </c>
      <c r="H87" s="473">
        <f>H86+HWP!E87</f>
        <v>0.68589124053565997</v>
      </c>
      <c r="I87" s="456"/>
      <c r="J87" s="475">
        <f>Garden!J94</f>
        <v>0</v>
      </c>
      <c r="K87" s="476">
        <f>Paper!J94</f>
        <v>7.0570187594656537E-4</v>
      </c>
      <c r="L87" s="477">
        <f>Wood!J94</f>
        <v>0</v>
      </c>
      <c r="M87" s="478">
        <f>J87*(1-Recovery_OX!E87)*(1-Recovery_OX!F87)</f>
        <v>0</v>
      </c>
      <c r="N87" s="476">
        <f>K87*(1-Recovery_OX!E87)*(1-Recovery_OX!F87)</f>
        <v>7.0570187594656537E-4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0.83138332186140607</v>
      </c>
      <c r="H88" s="473">
        <f>H87+HWP!E88</f>
        <v>0.68589124053565997</v>
      </c>
      <c r="I88" s="456"/>
      <c r="J88" s="475">
        <f>Garden!J95</f>
        <v>0</v>
      </c>
      <c r="K88" s="476">
        <f>Paper!J95</f>
        <v>6.579920678286118E-4</v>
      </c>
      <c r="L88" s="477">
        <f>Wood!J95</f>
        <v>0</v>
      </c>
      <c r="M88" s="478">
        <f>J88*(1-Recovery_OX!E88)*(1-Recovery_OX!F88)</f>
        <v>0</v>
      </c>
      <c r="N88" s="476">
        <f>K88*(1-Recovery_OX!E88)*(1-Recovery_OX!F88)</f>
        <v>6.579920678286118E-4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0.83138332186140607</v>
      </c>
      <c r="H89" s="473">
        <f>H88+HWP!E89</f>
        <v>0.68589124053565997</v>
      </c>
      <c r="I89" s="456"/>
      <c r="J89" s="475">
        <f>Garden!J96</f>
        <v>0</v>
      </c>
      <c r="K89" s="476">
        <f>Paper!J96</f>
        <v>6.1350773759053314E-4</v>
      </c>
      <c r="L89" s="477">
        <f>Wood!J96</f>
        <v>0</v>
      </c>
      <c r="M89" s="478">
        <f>J89*(1-Recovery_OX!E89)*(1-Recovery_OX!F89)</f>
        <v>0</v>
      </c>
      <c r="N89" s="476">
        <f>K89*(1-Recovery_OX!E89)*(1-Recovery_OX!F89)</f>
        <v>6.1350773759053314E-4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0.83138332186140607</v>
      </c>
      <c r="H90" s="473">
        <f>H89+HWP!E90</f>
        <v>0.68589124053565997</v>
      </c>
      <c r="I90" s="456"/>
      <c r="J90" s="475">
        <f>Garden!J97</f>
        <v>0</v>
      </c>
      <c r="K90" s="476">
        <f>Paper!J97</f>
        <v>5.7203082299389326E-4</v>
      </c>
      <c r="L90" s="477">
        <f>Wood!J97</f>
        <v>0</v>
      </c>
      <c r="M90" s="478">
        <f>J90*(1-Recovery_OX!E90)*(1-Recovery_OX!F90)</f>
        <v>0</v>
      </c>
      <c r="N90" s="476">
        <f>K90*(1-Recovery_OX!E90)*(1-Recovery_OX!F90)</f>
        <v>5.7203082299389326E-4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0.83138332186140607</v>
      </c>
      <c r="H91" s="473">
        <f>H90+HWP!E91</f>
        <v>0.68589124053565997</v>
      </c>
      <c r="I91" s="456"/>
      <c r="J91" s="475">
        <f>Garden!J98</f>
        <v>0</v>
      </c>
      <c r="K91" s="476">
        <f>Paper!J98</f>
        <v>5.3335800415521952E-4</v>
      </c>
      <c r="L91" s="477">
        <f>Wood!J98</f>
        <v>0</v>
      </c>
      <c r="M91" s="478">
        <f>J91*(1-Recovery_OX!E91)*(1-Recovery_OX!F91)</f>
        <v>0</v>
      </c>
      <c r="N91" s="476">
        <f>K91*(1-Recovery_OX!E91)*(1-Recovery_OX!F91)</f>
        <v>5.3335800415521952E-4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0.83138332186140607</v>
      </c>
      <c r="H92" s="482">
        <f>H91+HWP!E92</f>
        <v>0.68589124053565997</v>
      </c>
      <c r="I92" s="456"/>
      <c r="J92" s="484">
        <f>Garden!J99</f>
        <v>0</v>
      </c>
      <c r="K92" s="485">
        <f>Paper!J99</f>
        <v>4.9729970687169777E-4</v>
      </c>
      <c r="L92" s="486">
        <f>Wood!J99</f>
        <v>0</v>
      </c>
      <c r="M92" s="487">
        <f>J92*(1-Recovery_OX!E92)*(1-Recovery_OX!F92)</f>
        <v>0</v>
      </c>
      <c r="N92" s="485">
        <f>K92*(1-Recovery_OX!E92)*(1-Recovery_OX!F92)</f>
        <v>4.9729970687169777E-4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2017-09-14T06:33:56Z</dcterms:modified>
</cp:coreProperties>
</file>