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PP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E71" i="7" s="1"/>
  <c r="P76" i="35" s="1"/>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K89" i="7" s="1"/>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F40" i="7"/>
  <c r="L93" i="6"/>
  <c r="L54" i="6"/>
  <c r="K23" i="6"/>
  <c r="K88" i="6"/>
  <c r="I89" i="7" s="1"/>
  <c r="L40" i="6"/>
  <c r="L24" i="6"/>
  <c r="L42" i="6"/>
  <c r="K65" i="6"/>
  <c r="F18" i="6"/>
  <c r="K26" i="6"/>
  <c r="O54" i="7"/>
  <c r="L34" i="6"/>
  <c r="F41" i="6"/>
  <c r="F93" i="6"/>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C46" i="7"/>
  <c r="C51" i="18" s="1"/>
  <c r="K48" i="6"/>
  <c r="L46" i="6"/>
  <c r="O68" i="7"/>
  <c r="I47" i="7"/>
  <c r="O65" i="7"/>
  <c r="E79" i="7"/>
  <c r="P84" i="35" s="1"/>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35" i="7"/>
  <c r="P40" i="35" s="1"/>
  <c r="O46" i="4"/>
  <c r="K7" i="34"/>
  <c r="W7" i="34"/>
  <c r="K13" i="34"/>
  <c r="W13" i="34"/>
  <c r="K7" i="35"/>
  <c r="K13" i="35"/>
  <c r="O73" i="7"/>
  <c r="P78" i="37" s="1"/>
  <c r="O52" i="7"/>
  <c r="C57" i="37" s="1"/>
  <c r="L93" i="7"/>
  <c r="L77" i="7"/>
  <c r="G43" i="7"/>
  <c r="P48" i="34" s="1"/>
  <c r="O89" i="7"/>
  <c r="P94" i="37" s="1"/>
  <c r="O79" i="7"/>
  <c r="C84" i="37" s="1"/>
  <c r="L37" i="7"/>
  <c r="O46" i="7"/>
  <c r="C51" i="37" s="1"/>
  <c r="G88" i="7"/>
  <c r="P93" i="34" s="1"/>
  <c r="L57" i="7"/>
  <c r="H35" i="7"/>
  <c r="P40" i="33" s="1"/>
  <c r="C75" i="7"/>
  <c r="C80" i="18" s="1"/>
  <c r="L74" i="7"/>
  <c r="O45" i="7"/>
  <c r="L72" i="7"/>
  <c r="G92" i="7"/>
  <c r="P97" i="34" s="1"/>
  <c r="D92" i="7"/>
  <c r="C97" i="35" s="1"/>
  <c r="K92" i="7"/>
  <c r="O92" i="7"/>
  <c r="P97" i="37" s="1"/>
  <c r="H76" i="7"/>
  <c r="P81" i="33" s="1"/>
  <c r="I49" i="7"/>
  <c r="L49"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C83" i="34"/>
  <c r="P83" i="32"/>
  <c r="C67" i="32"/>
  <c r="P67" i="32"/>
  <c r="C67" i="34"/>
  <c r="C62" i="34"/>
  <c r="P52" i="32"/>
  <c r="C42" i="34"/>
  <c r="F46" i="7"/>
  <c r="E56" i="7"/>
  <c r="P61" i="35" s="1"/>
  <c r="O62" i="6"/>
  <c r="M63" i="7" s="1"/>
  <c r="O74" i="6"/>
  <c r="M75" i="7" s="1"/>
  <c r="O23" i="6"/>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23" i="6"/>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C77"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E83" i="37"/>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86" i="31"/>
  <c r="C71" i="35"/>
  <c r="C88" i="32"/>
  <c r="C83" i="32"/>
  <c r="P88" i="18"/>
  <c r="C86" i="35"/>
  <c r="C97" i="18"/>
  <c r="C64" i="33"/>
  <c r="C68" i="18"/>
  <c r="P90" i="32"/>
  <c r="C58" i="33"/>
  <c r="C94" i="31"/>
  <c r="P85" i="32"/>
  <c r="C63" i="37"/>
  <c r="P78" i="31"/>
  <c r="P68" i="32"/>
  <c r="C82" i="35"/>
  <c r="P94" i="31"/>
  <c r="C90" i="34"/>
  <c r="P41" i="31"/>
  <c r="C41" i="35"/>
  <c r="P63" i="32"/>
  <c r="C63" i="32"/>
  <c r="C78" i="18" l="1"/>
  <c r="C84" i="35"/>
  <c r="M37" i="7"/>
  <c r="P82" i="18"/>
  <c r="C89" i="33"/>
  <c r="P93" i="32"/>
  <c r="C53" i="31"/>
  <c r="C82" i="31"/>
  <c r="F82" i="31" s="1"/>
  <c r="G82" i="31" s="1"/>
  <c r="C55" i="31"/>
  <c r="P79" i="32"/>
  <c r="C93" i="34"/>
  <c r="P84" i="31"/>
  <c r="P53" i="31"/>
  <c r="C95" i="32"/>
  <c r="C76" i="18"/>
  <c r="F76" i="18" s="1"/>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F50" i="33" s="1"/>
  <c r="G50" i="33" s="1"/>
  <c r="C44" i="18"/>
  <c r="C39" i="32"/>
  <c r="P63" i="33"/>
  <c r="C59" i="33"/>
  <c r="C73" i="18"/>
  <c r="P51" i="33"/>
  <c r="C50" i="34"/>
  <c r="P41" i="33"/>
  <c r="P77" i="18"/>
  <c r="C48" i="35"/>
  <c r="H69" i="39"/>
  <c r="P67" i="37"/>
  <c r="P44" i="33"/>
  <c r="C39" i="35"/>
  <c r="P80" i="32"/>
  <c r="C68" i="37"/>
  <c r="C52" i="31"/>
  <c r="P76" i="33"/>
  <c r="R76" i="33" s="1"/>
  <c r="T76" i="33" s="1"/>
  <c r="C82" i="37"/>
  <c r="F88" i="31"/>
  <c r="H88" i="31" s="1"/>
  <c r="K19" i="39"/>
  <c r="K51" i="39"/>
  <c r="K83" i="39"/>
  <c r="K42" i="39"/>
  <c r="K74" i="39"/>
  <c r="E99" i="36"/>
  <c r="J98" i="39" s="1"/>
  <c r="Q61" i="35"/>
  <c r="C80" i="34"/>
  <c r="M76" i="7"/>
  <c r="P55" i="31"/>
  <c r="P82" i="6"/>
  <c r="C79" i="18"/>
  <c r="C52" i="35"/>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76" i="6"/>
  <c r="C79" i="33"/>
  <c r="Q92" i="34"/>
  <c r="Q82" i="35"/>
  <c r="Q58" i="37"/>
  <c r="R76" i="18"/>
  <c r="Q82" i="34"/>
  <c r="Q82" i="33"/>
  <c r="D75" i="39"/>
  <c r="E32" i="36"/>
  <c r="J31" i="39" s="1"/>
  <c r="P79" i="37"/>
  <c r="C79" i="37"/>
  <c r="D10" i="39"/>
  <c r="W6" i="37"/>
  <c r="P73" i="33"/>
  <c r="C73" i="33"/>
  <c r="P68" i="31"/>
  <c r="F82" i="34"/>
  <c r="H82" i="34" s="1"/>
  <c r="C52" i="34"/>
  <c r="F52" i="34" s="1"/>
  <c r="C52" i="37"/>
  <c r="P52" i="37"/>
  <c r="R52" i="37" s="1"/>
  <c r="C69" i="18"/>
  <c r="C68" i="31"/>
  <c r="F68" i="31" s="1"/>
  <c r="G68" i="31" s="1"/>
  <c r="P44" i="31"/>
  <c r="P96" i="32"/>
  <c r="C61" i="34"/>
  <c r="C43" i="32"/>
  <c r="C61" i="31"/>
  <c r="C92" i="33"/>
  <c r="C56" i="34"/>
  <c r="C90" i="37"/>
  <c r="C56" i="32"/>
  <c r="P52" i="33"/>
  <c r="P42" i="33"/>
  <c r="C68" i="34"/>
  <c r="F68" i="34" s="1"/>
  <c r="P57" i="31"/>
  <c r="P44" i="37"/>
  <c r="P59" i="31"/>
  <c r="C44" i="35"/>
  <c r="C92" i="34"/>
  <c r="C82" i="32"/>
  <c r="F82" i="32" s="1"/>
  <c r="C39" i="31"/>
  <c r="C77" i="31"/>
  <c r="C55" i="32"/>
  <c r="H51" i="39"/>
  <c r="C83" i="37"/>
  <c r="P83" i="37"/>
  <c r="R82" i="37"/>
  <c r="P98" i="32"/>
  <c r="P49" i="33"/>
  <c r="C45" i="37"/>
  <c r="C76" i="37"/>
  <c r="Q35" i="33"/>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Q35" i="35"/>
  <c r="E68" i="31"/>
  <c r="E35" i="35"/>
  <c r="Q96" i="36"/>
  <c r="R96" i="36" s="1"/>
  <c r="Q35" i="31"/>
  <c r="Q96" i="18"/>
  <c r="R96" i="18" s="1"/>
  <c r="S96" i="18" s="1"/>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Q61" i="37"/>
  <c r="E52" i="40"/>
  <c r="F52" i="40" s="1"/>
  <c r="Q32" i="32"/>
  <c r="E61" i="35"/>
  <c r="E32" i="18"/>
  <c r="E61" i="34"/>
  <c r="Q32" i="18"/>
  <c r="E68" i="40"/>
  <c r="E32" i="37"/>
  <c r="Q32" i="40"/>
  <c r="R32" i="40" s="1"/>
  <c r="Q76" i="40"/>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E20" i="36"/>
  <c r="J19" i="39" s="1"/>
  <c r="E52" i="36"/>
  <c r="Q20" i="34"/>
  <c r="E20" i="35"/>
  <c r="Q76" i="34"/>
  <c r="E76" i="33"/>
  <c r="Q76" i="37"/>
  <c r="R76" i="37" s="1"/>
  <c r="S76" i="37" s="1"/>
  <c r="E22" i="31"/>
  <c r="Q52" i="31"/>
  <c r="R52" i="31" s="1"/>
  <c r="T52" i="31" s="1"/>
  <c r="Q20" i="18"/>
  <c r="Q20" i="35"/>
  <c r="F83" i="32"/>
  <c r="F76" i="40"/>
  <c r="E72" i="34"/>
  <c r="G71" i="39" s="1"/>
  <c r="E22" i="36"/>
  <c r="J21" i="39" s="1"/>
  <c r="E22" i="37"/>
  <c r="Q22" i="40"/>
  <c r="R22" i="40" s="1"/>
  <c r="Q68" i="40"/>
  <c r="R68" i="40" s="1"/>
  <c r="Q38" i="40"/>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E24" i="36"/>
  <c r="J23" i="39" s="1"/>
  <c r="Q24" i="18"/>
  <c r="E24" i="35"/>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68" i="36"/>
  <c r="R96"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F54" i="31" s="1"/>
  <c r="H54" i="31" s="1"/>
  <c r="C95" i="34"/>
  <c r="C61" i="35"/>
  <c r="F61" i="35" s="1"/>
  <c r="P82" i="32"/>
  <c r="C96" i="34"/>
  <c r="P62" i="33"/>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Q40" i="36"/>
  <c r="R40" i="36" s="1"/>
  <c r="Q40" i="18"/>
  <c r="R40" i="18" s="1"/>
  <c r="Q40" i="33"/>
  <c r="R40" i="33" s="1"/>
  <c r="S40" i="33" s="1"/>
  <c r="Q40" i="34"/>
  <c r="R40" i="34" s="1"/>
  <c r="E40" i="34"/>
  <c r="Q40" i="40"/>
  <c r="E40" i="32"/>
  <c r="F40" i="32" s="1"/>
  <c r="E26" i="34"/>
  <c r="E26" i="36"/>
  <c r="J25" i="39" s="1"/>
  <c r="Q26" i="37"/>
  <c r="Q26" i="35"/>
  <c r="Q26" i="33"/>
  <c r="E26" i="37"/>
  <c r="E26" i="40"/>
  <c r="F26" i="40" s="1"/>
  <c r="Q26" i="34"/>
  <c r="Q26" i="40"/>
  <c r="R26" i="40" s="1"/>
  <c r="E26" i="31"/>
  <c r="Q26" i="18"/>
  <c r="Q26" i="32"/>
  <c r="Q26" i="31"/>
  <c r="E26" i="18"/>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E99" i="33"/>
  <c r="Q58" i="33"/>
  <c r="R58" i="33" s="1"/>
  <c r="T58" i="33" s="1"/>
  <c r="E58" i="33"/>
  <c r="H57" i="39" s="1"/>
  <c r="Q34" i="34"/>
  <c r="E34" i="35"/>
  <c r="Q34" i="18"/>
  <c r="E34" i="33"/>
  <c r="Q34" i="37"/>
  <c r="Q34" i="35"/>
  <c r="Q69" i="18"/>
  <c r="R69" i="18" s="1"/>
  <c r="Q69" i="34"/>
  <c r="R69" i="34" s="1"/>
  <c r="Q69" i="36"/>
  <c r="R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R80" i="31"/>
  <c r="F96" i="34"/>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F52" i="33"/>
  <c r="Q62" i="34"/>
  <c r="R62" i="34" s="1"/>
  <c r="Q62" i="32"/>
  <c r="E88" i="18"/>
  <c r="D87" i="39" s="1"/>
  <c r="Q30" i="18"/>
  <c r="Q88" i="32"/>
  <c r="Q30" i="33"/>
  <c r="E94" i="37"/>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F72" i="34"/>
  <c r="G72" i="34"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H98" i="39"/>
  <c r="C49" i="31"/>
  <c r="P49" i="31"/>
  <c r="C49" i="35"/>
  <c r="C42" i="37"/>
  <c r="P42" i="37"/>
  <c r="P95" i="37"/>
  <c r="C95" i="37"/>
  <c r="P47" i="37"/>
  <c r="C47" i="37"/>
  <c r="C72" i="37"/>
  <c r="P72" i="37"/>
  <c r="C72" i="35"/>
  <c r="P72" i="31"/>
  <c r="C72" i="31"/>
  <c r="F72" i="31" s="1"/>
  <c r="H72" i="31" s="1"/>
  <c r="C64" i="37"/>
  <c r="F64" i="37" s="1"/>
  <c r="H64" i="37" s="1"/>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F66" i="18" s="1"/>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F76" i="36"/>
  <c r="F68" i="18"/>
  <c r="H68" i="18" s="1"/>
  <c r="F52" i="37"/>
  <c r="H52" i="37" s="1"/>
  <c r="E93" i="18"/>
  <c r="Q93" i="37"/>
  <c r="Q93" i="36"/>
  <c r="R93" i="36" s="1"/>
  <c r="E93" i="37"/>
  <c r="C92" i="39" s="1"/>
  <c r="Q93" i="35"/>
  <c r="R93" i="35" s="1"/>
  <c r="T93" i="35" s="1"/>
  <c r="Q93" i="34"/>
  <c r="R93" i="34" s="1"/>
  <c r="Q93" i="33"/>
  <c r="R93" i="33" s="1"/>
  <c r="Q93" i="32"/>
  <c r="Q93" i="31"/>
  <c r="E93" i="36"/>
  <c r="E93" i="34"/>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D71" i="39"/>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60" i="39"/>
  <c r="I95" i="39"/>
  <c r="I81" i="39"/>
  <c r="I55" i="39"/>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L82" i="39"/>
  <c r="L33" i="39"/>
  <c r="F67" i="39"/>
  <c r="L34" i="39"/>
  <c r="L26" i="39"/>
  <c r="F82"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70" i="31"/>
  <c r="R78" i="35"/>
  <c r="S78" i="35" s="1"/>
  <c r="R45" i="35"/>
  <c r="S45" i="35" s="1"/>
  <c r="R80" i="35"/>
  <c r="S80" i="35" s="1"/>
  <c r="R58" i="35"/>
  <c r="S58" i="35" s="1"/>
  <c r="F99" i="37"/>
  <c r="H99" i="37" s="1"/>
  <c r="F84" i="31"/>
  <c r="G84" i="31" s="1"/>
  <c r="T69" i="36"/>
  <c r="H82" i="33"/>
  <c r="G82" i="33"/>
  <c r="M53" i="39"/>
  <c r="M37" i="39"/>
  <c r="M33" i="39"/>
  <c r="G98" i="39"/>
  <c r="G84" i="39"/>
  <c r="G51" i="39"/>
  <c r="G89" i="39"/>
  <c r="M75" i="39"/>
  <c r="M59" i="39"/>
  <c r="G63" i="39"/>
  <c r="G57" i="39"/>
  <c r="G49" i="39"/>
  <c r="M34" i="39"/>
  <c r="M19" i="39"/>
  <c r="G67" i="39"/>
  <c r="M71" i="39"/>
  <c r="M35" i="39"/>
  <c r="G44" i="39"/>
  <c r="G95" i="39"/>
  <c r="M82" i="39"/>
  <c r="M60" i="39"/>
  <c r="M31" i="39"/>
  <c r="M95" i="39"/>
  <c r="M67" i="39"/>
  <c r="M39" i="39"/>
  <c r="G81" i="39"/>
  <c r="R76" i="34"/>
  <c r="R58" i="34"/>
  <c r="R98" i="34"/>
  <c r="R52" i="34"/>
  <c r="R96" i="34"/>
  <c r="R82" i="34"/>
  <c r="R61" i="34"/>
  <c r="R83" i="34"/>
  <c r="R92" i="34"/>
  <c r="F48" i="35" l="1"/>
  <c r="R94" i="33"/>
  <c r="S94" i="33" s="1"/>
  <c r="F56" i="34"/>
  <c r="H56" i="34" s="1"/>
  <c r="R55" i="31"/>
  <c r="R51" i="33"/>
  <c r="S51" i="33" s="1"/>
  <c r="F93" i="34"/>
  <c r="G93" i="34" s="1"/>
  <c r="R59" i="31"/>
  <c r="S59" i="31" s="1"/>
  <c r="R57" i="31"/>
  <c r="S57" i="31" s="1"/>
  <c r="F50" i="32"/>
  <c r="F44" i="35"/>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H89" i="34" s="1"/>
  <c r="R84" i="18"/>
  <c r="T84" i="18" s="1"/>
  <c r="F61" i="34"/>
  <c r="G61" i="34" s="1"/>
  <c r="F44" i="32"/>
  <c r="R42" i="33"/>
  <c r="T42" i="33" s="1"/>
  <c r="R44" i="31"/>
  <c r="T44" i="31" s="1"/>
  <c r="R44" i="37"/>
  <c r="T44" i="37" s="1"/>
  <c r="F43" i="32"/>
  <c r="F68" i="37"/>
  <c r="G68" i="34"/>
  <c r="H68" i="34"/>
  <c r="M81" i="39"/>
  <c r="E75" i="38" s="1"/>
  <c r="F53" i="31"/>
  <c r="H53" i="31" s="1"/>
  <c r="F86" i="36"/>
  <c r="H86" i="36" s="1"/>
  <c r="F90" i="36"/>
  <c r="F48" i="34"/>
  <c r="G48" i="34" s="1"/>
  <c r="F80" i="31"/>
  <c r="H80" i="31" s="1"/>
  <c r="C50" i="39"/>
  <c r="R47" i="37"/>
  <c r="S47" i="37" s="1"/>
  <c r="R71" i="37"/>
  <c r="T71" i="37" s="1"/>
  <c r="T77" i="18"/>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C74" i="39"/>
  <c r="R57" i="33"/>
  <c r="T57" i="33" s="1"/>
  <c r="S44" i="18"/>
  <c r="T97" i="36"/>
  <c r="C96" i="39"/>
  <c r="C62" i="39"/>
  <c r="C79" i="39"/>
  <c r="R93" i="37"/>
  <c r="S93" i="37" s="1"/>
  <c r="G76" i="36"/>
  <c r="T54" i="31"/>
  <c r="T74" i="31"/>
  <c r="C59" i="39"/>
  <c r="S78" i="31"/>
  <c r="S88" i="31"/>
  <c r="S62" i="18"/>
  <c r="T96" i="31"/>
  <c r="C63" i="39"/>
  <c r="R61" i="37"/>
  <c r="S80" i="36"/>
  <c r="L57" i="39"/>
  <c r="S41" i="36"/>
  <c r="H36" i="36"/>
  <c r="L81" i="39"/>
  <c r="D75" i="38" s="1"/>
  <c r="R81" i="37"/>
  <c r="T81" i="37" s="1"/>
  <c r="F57" i="35"/>
  <c r="H57" i="35" s="1"/>
  <c r="C45" i="39"/>
  <c r="C43" i="39"/>
  <c r="S39" i="36"/>
  <c r="T97" i="18"/>
  <c r="C84" i="39"/>
  <c r="T85" i="36"/>
  <c r="C86" i="39"/>
  <c r="T45" i="36"/>
  <c r="T41" i="36"/>
  <c r="R55" i="18"/>
  <c r="T55" i="18" s="1"/>
  <c r="F96" i="33"/>
  <c r="H96" i="33" s="1"/>
  <c r="T64" i="31"/>
  <c r="T90" i="18"/>
  <c r="T82" i="18"/>
  <c r="C93" i="39"/>
  <c r="R88" i="37"/>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S61" i="18" s="1"/>
  <c r="R81" i="31"/>
  <c r="R79" i="31"/>
  <c r="S79" i="31" s="1"/>
  <c r="F57" i="32"/>
  <c r="R46" i="31"/>
  <c r="S46" i="31" s="1"/>
  <c r="R65" i="37"/>
  <c r="T65" i="37" s="1"/>
  <c r="F58" i="18"/>
  <c r="G58" i="18" s="1"/>
  <c r="R81" i="32"/>
  <c r="R55" i="37"/>
  <c r="T55" i="37" s="1"/>
  <c r="F56" i="32"/>
  <c r="G83" i="37"/>
  <c r="F22" i="36"/>
  <c r="H22" i="36" s="1"/>
  <c r="I87" i="39"/>
  <c r="T76" i="37"/>
  <c r="F69" i="34"/>
  <c r="H69" i="34" s="1"/>
  <c r="G68" i="18"/>
  <c r="F69" i="18"/>
  <c r="G69" i="18" s="1"/>
  <c r="L52" i="39"/>
  <c r="D46" i="38" s="1"/>
  <c r="F66" i="35"/>
  <c r="H66" i="35" s="1"/>
  <c r="F64" i="35"/>
  <c r="H64" i="35" s="1"/>
  <c r="T88" i="33"/>
  <c r="M52" i="39"/>
  <c r="L39" i="39"/>
  <c r="D33" i="38" s="1"/>
  <c r="L71" i="39"/>
  <c r="D65" i="38" s="1"/>
  <c r="F61" i="18"/>
  <c r="G61" i="18" s="1"/>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G41" i="39"/>
  <c r="E35" i="38" s="1"/>
  <c r="M57" i="39"/>
  <c r="E51" i="38" s="1"/>
  <c r="S88" i="35"/>
  <c r="F88" i="36"/>
  <c r="G88" i="36" s="1"/>
  <c r="F20" i="36"/>
  <c r="G20" i="36" s="1"/>
  <c r="L51" i="39"/>
  <c r="F53" i="18"/>
  <c r="H53" i="18" s="1"/>
  <c r="R74" i="37"/>
  <c r="T74" i="37" s="1"/>
  <c r="F80" i="35"/>
  <c r="G80" i="35" s="1"/>
  <c r="F98" i="18"/>
  <c r="R60" i="33"/>
  <c r="T60" i="33" s="1"/>
  <c r="F74" i="34"/>
  <c r="F80" i="34"/>
  <c r="H80" i="34" s="1"/>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H92" i="34"/>
  <c r="I67" i="39"/>
  <c r="F40" i="33"/>
  <c r="H40" i="33" s="1"/>
  <c r="S92" i="33"/>
  <c r="T92" i="33"/>
  <c r="F52" i="35"/>
  <c r="H52" i="35" s="1"/>
  <c r="I51" i="39"/>
  <c r="F65" i="39"/>
  <c r="F66" i="31"/>
  <c r="G66" i="31" s="1"/>
  <c r="S52" i="33"/>
  <c r="S74" i="31"/>
  <c r="G69" i="39"/>
  <c r="E63" i="38" s="1"/>
  <c r="T72" i="33"/>
  <c r="F97" i="31"/>
  <c r="H97" i="31" s="1"/>
  <c r="F19" i="36"/>
  <c r="G19" i="36" s="1"/>
  <c r="I19" i="36" s="1"/>
  <c r="F84" i="18"/>
  <c r="G84" i="18" s="1"/>
  <c r="F74" i="36"/>
  <c r="H74" i="36" s="1"/>
  <c r="S54" i="37"/>
  <c r="L32" i="39"/>
  <c r="T93" i="33"/>
  <c r="S93" i="33"/>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61" i="33"/>
  <c r="F94" i="36"/>
  <c r="G94" i="36" s="1"/>
  <c r="F79" i="36"/>
  <c r="H79" i="36" s="1"/>
  <c r="F92" i="39"/>
  <c r="F93" i="31"/>
  <c r="G93" i="31" s="1"/>
  <c r="F48" i="40"/>
  <c r="M47" i="39"/>
  <c r="F44" i="40"/>
  <c r="L43" i="39"/>
  <c r="D37" i="38" s="1"/>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L65" i="39"/>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S40" i="37"/>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62" i="33"/>
  <c r="S94" i="31"/>
  <c r="S45" i="37"/>
  <c r="S51" i="37"/>
  <c r="F81" i="32"/>
  <c r="F71" i="34"/>
  <c r="H71" i="34" s="1"/>
  <c r="G22" i="36"/>
  <c r="H82" i="31"/>
  <c r="G52" i="37"/>
  <c r="H50" i="18"/>
  <c r="G50" i="18"/>
  <c r="T88" i="31"/>
  <c r="T51" i="33"/>
  <c r="S86" i="33"/>
  <c r="T69" i="18"/>
  <c r="S54" i="31"/>
  <c r="G97" i="39"/>
  <c r="M80" i="39"/>
  <c r="M89" i="39"/>
  <c r="E83" i="38" s="1"/>
  <c r="S53" i="35"/>
  <c r="H51" i="31"/>
  <c r="F45" i="18"/>
  <c r="G45" i="18" s="1"/>
  <c r="S55" i="37"/>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T93" i="37"/>
  <c r="F48" i="36"/>
  <c r="H48" i="36" s="1"/>
  <c r="F45" i="36"/>
  <c r="G45" i="36" s="1"/>
  <c r="F94" i="18"/>
  <c r="G94" i="18" s="1"/>
  <c r="F50" i="35"/>
  <c r="G50" i="35" s="1"/>
  <c r="H83" i="34"/>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G56" i="34"/>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D76" i="38"/>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S88" i="37"/>
  <c r="T88" i="37"/>
  <c r="H94" i="37"/>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J69" i="39"/>
  <c r="F70" i="36"/>
  <c r="H70" i="36" s="1"/>
  <c r="F74" i="40"/>
  <c r="L73" i="39"/>
  <c r="D67" i="38" s="1"/>
  <c r="F60" i="31"/>
  <c r="H60" i="31" s="1"/>
  <c r="F59" i="39"/>
  <c r="D53" i="38" s="1"/>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H53" i="37"/>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D89" i="38"/>
  <c r="L44" i="39"/>
  <c r="D38" i="38" s="1"/>
  <c r="L56" i="39"/>
  <c r="D50" i="38" s="1"/>
  <c r="I41" i="39"/>
  <c r="I90" i="39"/>
  <c r="G92" i="39"/>
  <c r="F21" i="36"/>
  <c r="G21" i="36" s="1"/>
  <c r="F85" i="37"/>
  <c r="T81" i="35"/>
  <c r="S81" i="35"/>
  <c r="F46" i="37"/>
  <c r="H46" i="37" s="1"/>
  <c r="L22" i="39"/>
  <c r="F40" i="39"/>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D51" i="38"/>
  <c r="F43" i="31"/>
  <c r="G43" i="31" s="1"/>
  <c r="F51" i="32"/>
  <c r="F46" i="32"/>
  <c r="F97" i="34"/>
  <c r="G97" i="34" s="1"/>
  <c r="F51" i="34"/>
  <c r="H51" i="34" s="1"/>
  <c r="T54" i="35"/>
  <c r="S93" i="35"/>
  <c r="S83" i="35"/>
  <c r="T58" i="35"/>
  <c r="S87" i="35"/>
  <c r="S44" i="35"/>
  <c r="S47" i="35"/>
  <c r="T62" i="35"/>
  <c r="T59" i="33"/>
  <c r="G70" i="33"/>
  <c r="R95" i="33"/>
  <c r="S95" i="33" s="1"/>
  <c r="R71" i="33"/>
  <c r="H68" i="31"/>
  <c r="G44" i="31"/>
  <c r="G41" i="31"/>
  <c r="F49" i="35"/>
  <c r="F47" i="35"/>
  <c r="G47" i="35" s="1"/>
  <c r="S64" i="31"/>
  <c r="G62" i="31"/>
  <c r="G66" i="35"/>
  <c r="H84" i="31"/>
  <c r="F49" i="31"/>
  <c r="F89" i="31"/>
  <c r="F95" i="35"/>
  <c r="G95" i="35" s="1"/>
  <c r="G76" i="18"/>
  <c r="T48" i="33"/>
  <c r="S48" i="33"/>
  <c r="T45" i="33"/>
  <c r="T73" i="33"/>
  <c r="T79" i="37"/>
  <c r="S79" i="37"/>
  <c r="R46" i="18"/>
  <c r="T46" i="18" s="1"/>
  <c r="T81" i="33"/>
  <c r="S70" i="34"/>
  <c r="T67" i="35"/>
  <c r="H68" i="37"/>
  <c r="G68" i="37"/>
  <c r="T97" i="37"/>
  <c r="S41" i="37"/>
  <c r="G56" i="31"/>
  <c r="H56" i="31"/>
  <c r="T43" i="33"/>
  <c r="T67" i="37"/>
  <c r="R75" i="18"/>
  <c r="S75" i="18" s="1"/>
  <c r="S41" i="35"/>
  <c r="T78" i="35"/>
  <c r="G96" i="31"/>
  <c r="H92" i="37"/>
  <c r="S81" i="37"/>
  <c r="S73" i="37"/>
  <c r="G72" i="18"/>
  <c r="H72" i="18"/>
  <c r="R91" i="33"/>
  <c r="F71" i="31"/>
  <c r="G96" i="35"/>
  <c r="H96" i="35"/>
  <c r="F81" i="35"/>
  <c r="H81" i="35" s="1"/>
  <c r="F46" i="34"/>
  <c r="H46" i="34" s="1"/>
  <c r="R49" i="37"/>
  <c r="R43" i="18"/>
  <c r="S43" i="18" s="1"/>
  <c r="R95" i="37"/>
  <c r="F89" i="35"/>
  <c r="G64" i="34"/>
  <c r="H64" i="34"/>
  <c r="H87" i="31"/>
  <c r="S61" i="35"/>
  <c r="S77" i="35"/>
  <c r="F46" i="35"/>
  <c r="R42" i="37"/>
  <c r="R39" i="18"/>
  <c r="F51" i="35"/>
  <c r="H51" i="35" s="1"/>
  <c r="R47" i="18"/>
  <c r="R71" i="18"/>
  <c r="S71" i="18" s="1"/>
  <c r="R71" i="31"/>
  <c r="R89" i="37"/>
  <c r="H99" i="34"/>
  <c r="S72" i="37"/>
  <c r="G58" i="31"/>
  <c r="G36" i="36"/>
  <c r="G96" i="37"/>
  <c r="T57" i="31"/>
  <c r="S81" i="31"/>
  <c r="T81" i="31"/>
  <c r="H48" i="35"/>
  <c r="G48" i="35"/>
  <c r="H44" i="35"/>
  <c r="G44" i="35"/>
  <c r="H85" i="34"/>
  <c r="G85" i="34"/>
  <c r="S41" i="31"/>
  <c r="T41" i="31"/>
  <c r="S86" i="31"/>
  <c r="T78" i="31"/>
  <c r="R63" i="32"/>
  <c r="R93" i="32"/>
  <c r="R74" i="32"/>
  <c r="T56" i="36"/>
  <c r="S78" i="36"/>
  <c r="S64" i="36"/>
  <c r="S34" i="36"/>
  <c r="T46" i="36"/>
  <c r="R96" i="32"/>
  <c r="R90" i="32"/>
  <c r="R68" i="32"/>
  <c r="R85" i="32"/>
  <c r="R49" i="32"/>
  <c r="T32" i="36"/>
  <c r="T50" i="36"/>
  <c r="S89" i="36"/>
  <c r="H84" i="34"/>
  <c r="G84" i="34"/>
  <c r="L58" i="39"/>
  <c r="F59" i="40"/>
  <c r="D58" i="39"/>
  <c r="F59" i="18"/>
  <c r="F81" i="33"/>
  <c r="H80" i="39"/>
  <c r="H67" i="34"/>
  <c r="G67" i="34"/>
  <c r="F79" i="33"/>
  <c r="H78" i="39"/>
  <c r="D74" i="39"/>
  <c r="F75" i="18"/>
  <c r="S48" i="37"/>
  <c r="T48" i="37"/>
  <c r="H42" i="34"/>
  <c r="G42" i="34"/>
  <c r="F42" i="37"/>
  <c r="C41" i="39"/>
  <c r="F42" i="33"/>
  <c r="H41" i="39"/>
  <c r="R46" i="33"/>
  <c r="F97" i="18"/>
  <c r="R97" i="33"/>
  <c r="G58" i="34"/>
  <c r="H58" i="34"/>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G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T63" i="31"/>
  <c r="S63" i="31"/>
  <c r="H87" i="36"/>
  <c r="G87" i="36"/>
  <c r="H37" i="36"/>
  <c r="H51" i="36"/>
  <c r="G35" i="36"/>
  <c r="H35" i="36"/>
  <c r="G58" i="36"/>
  <c r="H58" i="36"/>
  <c r="G61" i="36"/>
  <c r="H61" i="36"/>
  <c r="T96" i="35"/>
  <c r="S96" i="35"/>
  <c r="T42" i="35"/>
  <c r="S42" i="35"/>
  <c r="S90" i="35"/>
  <c r="T90" i="35"/>
  <c r="K10" i="32"/>
  <c r="K9" i="32"/>
  <c r="K12" i="32"/>
  <c r="S55" i="31"/>
  <c r="T55" i="31"/>
  <c r="T76" i="31"/>
  <c r="S76" i="31"/>
  <c r="T60" i="18"/>
  <c r="S59" i="18"/>
  <c r="T89" i="18"/>
  <c r="T59" i="18"/>
  <c r="S86" i="18"/>
  <c r="T86" i="18"/>
  <c r="S97" i="18"/>
  <c r="S55" i="18"/>
  <c r="G48" i="36"/>
  <c r="H19" i="36"/>
  <c r="J19" i="36" s="1"/>
  <c r="K19" i="36" s="1"/>
  <c r="I17" i="17" s="1"/>
  <c r="S43" i="35"/>
  <c r="T43" i="35"/>
  <c r="T97" i="35"/>
  <c r="S97" i="35"/>
  <c r="T40" i="35"/>
  <c r="S40" i="35"/>
  <c r="G52" i="18"/>
  <c r="H52"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G78" i="36"/>
  <c r="H24" i="36"/>
  <c r="H69" i="36"/>
  <c r="G69" i="36"/>
  <c r="T84" i="35"/>
  <c r="S84" i="35"/>
  <c r="T72" i="35"/>
  <c r="S72" i="35"/>
  <c r="S57" i="35"/>
  <c r="T57" i="35"/>
  <c r="T85" i="35"/>
  <c r="S85" i="35"/>
  <c r="G63" i="18"/>
  <c r="H63" i="18"/>
  <c r="G82" i="18"/>
  <c r="H82" i="18"/>
  <c r="G60" i="18"/>
  <c r="S91" i="35"/>
  <c r="S76" i="35"/>
  <c r="T73" i="35"/>
  <c r="S59" i="35"/>
  <c r="D40" i="38"/>
  <c r="S79" i="18"/>
  <c r="T67" i="18"/>
  <c r="T73" i="18"/>
  <c r="T87" i="18"/>
  <c r="S76" i="18"/>
  <c r="T96" i="18"/>
  <c r="T81" i="18"/>
  <c r="S82" i="18"/>
  <c r="G64" i="37"/>
  <c r="S54" i="18"/>
  <c r="T52" i="18"/>
  <c r="T56" i="35"/>
  <c r="G80" i="31"/>
  <c r="T88" i="18"/>
  <c r="T68" i="18"/>
  <c r="S72" i="18"/>
  <c r="G54" i="31"/>
  <c r="G76" i="31"/>
  <c r="E90" i="38"/>
  <c r="E45" i="38"/>
  <c r="T49" i="35"/>
  <c r="S50" i="35"/>
  <c r="T61" i="18"/>
  <c r="S51" i="18"/>
  <c r="S56" i="36"/>
  <c r="T78" i="36"/>
  <c r="T64" i="36"/>
  <c r="T34" i="36"/>
  <c r="T74" i="36"/>
  <c r="T33" i="36"/>
  <c r="D70" i="38"/>
  <c r="S38" i="36"/>
  <c r="S50" i="36"/>
  <c r="T89" i="36"/>
  <c r="T74" i="35"/>
  <c r="S74" i="35"/>
  <c r="S69" i="31"/>
  <c r="T69" i="31"/>
  <c r="G96" i="36"/>
  <c r="H96" i="36"/>
  <c r="H94" i="36"/>
  <c r="G99" i="36"/>
  <c r="H99" i="36"/>
  <c r="T82" i="35"/>
  <c r="S82" i="35"/>
  <c r="S65" i="35"/>
  <c r="T65" i="35"/>
  <c r="T39" i="35"/>
  <c r="S39" i="35"/>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S55" i="35"/>
  <c r="T55" i="35"/>
  <c r="S98" i="40"/>
  <c r="S93" i="40"/>
  <c r="T95" i="40"/>
  <c r="T99" i="40"/>
  <c r="T86" i="35"/>
  <c r="S86" i="35"/>
  <c r="S70" i="31"/>
  <c r="T70" i="31"/>
  <c r="S48" i="31"/>
  <c r="T48" i="31"/>
  <c r="T39" i="31"/>
  <c r="S39" i="31"/>
  <c r="S42" i="31"/>
  <c r="T4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H98" i="18"/>
  <c r="G98" i="18"/>
  <c r="H99" i="18"/>
  <c r="G99" i="18"/>
  <c r="K9" i="40"/>
  <c r="K12" i="40"/>
  <c r="K10" i="40"/>
  <c r="G72" i="31"/>
  <c r="S89" i="18"/>
  <c r="T79" i="18"/>
  <c r="S67" i="18"/>
  <c r="S73" i="18"/>
  <c r="S87" i="18"/>
  <c r="T76" i="18"/>
  <c r="S53" i="18"/>
  <c r="T54" i="18"/>
  <c r="S52" i="18"/>
  <c r="S77"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S42" i="18" l="1"/>
  <c r="H48" i="34"/>
  <c r="G50" i="34"/>
  <c r="G69" i="34"/>
  <c r="G34" i="36"/>
  <c r="G86" i="36"/>
  <c r="H44" i="36"/>
  <c r="G59" i="36"/>
  <c r="G53" i="36"/>
  <c r="G53" i="31"/>
  <c r="G84" i="36"/>
  <c r="G83" i="36"/>
  <c r="G84" i="37"/>
  <c r="H62" i="37"/>
  <c r="G86" i="18"/>
  <c r="H82" i="37"/>
  <c r="G58" i="37"/>
  <c r="H69" i="18"/>
  <c r="G60" i="37"/>
  <c r="H61" i="18"/>
  <c r="S98" i="18"/>
  <c r="D59" i="38"/>
  <c r="H93" i="34"/>
  <c r="H69" i="31"/>
  <c r="T59" i="31"/>
  <c r="H65" i="18"/>
  <c r="H52" i="31"/>
  <c r="G73" i="34"/>
  <c r="H67" i="31"/>
  <c r="H61" i="34"/>
  <c r="S90" i="31"/>
  <c r="G70" i="18"/>
  <c r="H66" i="31"/>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I22" i="36" s="1"/>
  <c r="J23" i="36" s="1"/>
  <c r="K23" i="36" s="1"/>
  <c r="I21" i="17" s="1"/>
  <c r="H64" i="33"/>
  <c r="G64" i="33"/>
  <c r="H56" i="18"/>
  <c r="H21" i="36"/>
  <c r="J21" i="36" s="1"/>
  <c r="K21" i="36" s="1"/>
  <c r="I19" i="17" s="1"/>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0" i="40" l="1"/>
  <c r="I21" i="40" s="1"/>
  <c r="J22" i="40" s="1"/>
  <c r="K22" i="40" s="1"/>
  <c r="K20"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U20" i="40"/>
  <c r="V21" i="40" s="1"/>
  <c r="W21" i="40" s="1"/>
  <c r="AB19" i="17" s="1"/>
  <c r="U21" i="36"/>
  <c r="V21" i="36"/>
  <c r="W21" i="36" s="1"/>
  <c r="Z19" i="17" s="1"/>
  <c r="V20" i="40"/>
  <c r="W20" i="40" s="1"/>
  <c r="AB18" i="17" s="1"/>
  <c r="J21" i="40" l="1"/>
  <c r="K21" i="40" s="1"/>
  <c r="K19" i="17" s="1"/>
  <c r="B25" i="33"/>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c r="K29" i="36" s="1"/>
  <c r="I27" i="17" s="1"/>
  <c r="B30" i="35" l="1"/>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K24" i="32"/>
  <c r="F22" i="17" s="1"/>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2" l="1"/>
  <c r="I24" i="32"/>
  <c r="J25" i="32" s="1"/>
  <c r="U24" i="34"/>
  <c r="V25" i="34" s="1"/>
  <c r="W25" i="34" s="1"/>
  <c r="X23" i="17" s="1"/>
  <c r="U25" i="35"/>
  <c r="V24" i="35"/>
  <c r="W24" i="35" s="1"/>
  <c r="V22" i="17" s="1"/>
  <c r="O19" i="17"/>
  <c r="J24" i="18"/>
  <c r="K24" i="18" s="1"/>
  <c r="C22" i="17" s="1"/>
  <c r="I24" i="18"/>
  <c r="AC21" i="17"/>
  <c r="AF21" i="17" s="1"/>
  <c r="O14" i="38"/>
  <c r="V24" i="37"/>
  <c r="W24" i="37" s="1"/>
  <c r="AA22" i="17" s="1"/>
  <c r="U24" i="37"/>
  <c r="V24" i="33"/>
  <c r="W24" i="33" s="1"/>
  <c r="Y22" i="17" s="1"/>
  <c r="U24" i="33"/>
  <c r="K16" i="38"/>
  <c r="K23" i="31"/>
  <c r="D21" i="17" s="1"/>
  <c r="V25" i="32"/>
  <c r="W25" i="32" s="1"/>
  <c r="W23" i="17" s="1"/>
  <c r="U25" i="32"/>
  <c r="V24" i="31"/>
  <c r="W24" i="31" s="1"/>
  <c r="U22" i="17" s="1"/>
  <c r="U24" i="31"/>
  <c r="E15" i="28"/>
  <c r="O15" i="38" s="1"/>
  <c r="O20" i="17"/>
  <c r="L16" i="38"/>
  <c r="K23" i="34"/>
  <c r="G21" i="17" s="1"/>
  <c r="J24" i="37"/>
  <c r="K24" i="37" s="1"/>
  <c r="J22" i="17" s="1"/>
  <c r="I24" i="37"/>
  <c r="I24" i="33"/>
  <c r="J24" i="33"/>
  <c r="K24" i="33" s="1"/>
  <c r="H22" i="17" s="1"/>
  <c r="V26" i="35"/>
  <c r="W26" i="35" s="1"/>
  <c r="V24" i="17" s="1"/>
  <c r="U26" i="35"/>
  <c r="M13" i="38"/>
  <c r="O13" i="38"/>
  <c r="N13" i="38"/>
  <c r="N14" i="38"/>
  <c r="J24" i="31"/>
  <c r="I24" i="31"/>
  <c r="J24" i="34"/>
  <c r="I24" i="34"/>
  <c r="J24" i="35"/>
  <c r="K24" i="35" s="1"/>
  <c r="E22" i="17" s="1"/>
  <c r="I24" i="35"/>
  <c r="V24" i="18"/>
  <c r="W24" i="18" s="1"/>
  <c r="T22" i="17" s="1"/>
  <c r="U24" i="18"/>
  <c r="I25" i="32" l="1"/>
  <c r="U25" i="34"/>
  <c r="J25" i="18"/>
  <c r="K25" i="18" s="1"/>
  <c r="C23" i="17" s="1"/>
  <c r="I25" i="18"/>
  <c r="J26" i="32"/>
  <c r="I26" i="32"/>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U26" i="34" l="1"/>
  <c r="V26" i="34"/>
  <c r="W26" i="34" s="1"/>
  <c r="X24" i="17" s="1"/>
  <c r="L22" i="17"/>
  <c r="O22" i="17"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E17" i="28" l="1"/>
  <c r="M17" i="38" s="1"/>
  <c r="L23" i="17"/>
  <c r="E18" i="28" s="1"/>
  <c r="M18" i="38" s="1"/>
  <c r="V27" i="34"/>
  <c r="W27" i="34" s="1"/>
  <c r="X25" i="17" s="1"/>
  <c r="U27" i="34"/>
  <c r="N16" i="38"/>
  <c r="O16" i="38"/>
  <c r="I27" i="18"/>
  <c r="J27" i="18"/>
  <c r="K27" i="18" s="1"/>
  <c r="C25" i="17" s="1"/>
  <c r="J28" i="32"/>
  <c r="I28" i="32"/>
  <c r="J20" i="38"/>
  <c r="K27" i="32"/>
  <c r="F25" i="17" s="1"/>
  <c r="O17" i="38"/>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O23" i="17"/>
  <c r="V29" i="35"/>
  <c r="W29" i="35" s="1"/>
  <c r="V27" i="17" s="1"/>
  <c r="U29" i="35"/>
  <c r="N17" i="38" l="1"/>
  <c r="U28" i="34"/>
  <c r="V28" i="34"/>
  <c r="W28" i="34" s="1"/>
  <c r="X26" i="17" s="1"/>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c r="L26" i="17" l="1"/>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O45" i="38" l="1"/>
  <c r="N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E48" i="28" l="1"/>
  <c r="M48" i="38" s="1"/>
  <c r="V58" i="34"/>
  <c r="W58" i="34" s="1"/>
  <c r="X56" i="17" s="1"/>
  <c r="U58" i="34"/>
  <c r="I58" i="18"/>
  <c r="J58" i="18"/>
  <c r="K58" i="18" s="1"/>
  <c r="C56" i="17" s="1"/>
  <c r="V58" i="37"/>
  <c r="W58" i="37" s="1"/>
  <c r="AA56" i="17" s="1"/>
  <c r="U58" i="37"/>
  <c r="AC55" i="17"/>
  <c r="AF55" i="17" s="1"/>
  <c r="K58" i="32"/>
  <c r="F56" i="17" s="1"/>
  <c r="J51" i="38"/>
  <c r="I59" i="32"/>
  <c r="J59" i="32"/>
  <c r="U60" i="35"/>
  <c r="V60" i="35"/>
  <c r="W60" i="35" s="1"/>
  <c r="V58" i="17" s="1"/>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O48" i="38" l="1"/>
  <c r="N48" i="38"/>
  <c r="U59" i="34"/>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O58" i="38"/>
  <c r="J68" i="34"/>
  <c r="I68" i="34"/>
  <c r="V70" i="35"/>
  <c r="W70" i="35" s="1"/>
  <c r="V68" i="17" s="1"/>
  <c r="U70" i="35"/>
  <c r="I68" i="33"/>
  <c r="J68" i="33"/>
  <c r="K68" i="33" s="1"/>
  <c r="H66" i="17" s="1"/>
  <c r="I68" i="35"/>
  <c r="J68" i="35"/>
  <c r="K68" i="35" s="1"/>
  <c r="E66" i="17" s="1"/>
  <c r="V69" i="32"/>
  <c r="W69" i="32" s="1"/>
  <c r="W67" i="17" s="1"/>
  <c r="U69" i="32"/>
  <c r="N58" i="38" l="1"/>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E60" i="28" l="1"/>
  <c r="M60" i="38" s="1"/>
  <c r="U70" i="34"/>
  <c r="V70" i="34"/>
  <c r="W70" i="34" s="1"/>
  <c r="X68" i="17" s="1"/>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N60" i="38"/>
  <c r="V72" i="35"/>
  <c r="W72" i="35" s="1"/>
  <c r="V70" i="17" s="1"/>
  <c r="U72" i="35"/>
  <c r="O60" i="38" l="1"/>
  <c r="V71" i="34"/>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E71" i="28" s="1"/>
  <c r="M71" i="38"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O76" i="17" l="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N71" i="38"/>
  <c r="V82" i="34" l="1"/>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E75" i="28"/>
  <c r="M75" i="38" s="1"/>
  <c r="I84" i="31"/>
  <c r="J84" i="31"/>
  <c r="V86" i="35"/>
  <c r="W86" i="35" s="1"/>
  <c r="V84" i="17" s="1"/>
  <c r="U86" i="35"/>
  <c r="M73" i="38"/>
  <c r="O73" i="38"/>
  <c r="N73" i="38"/>
  <c r="U84" i="18"/>
  <c r="V84" i="18"/>
  <c r="W84" i="18" s="1"/>
  <c r="T82" i="17" s="1"/>
  <c r="E74" i="28"/>
  <c r="O79" i="17"/>
  <c r="J84" i="37"/>
  <c r="K84" i="37" s="1"/>
  <c r="J82" i="17" s="1"/>
  <c r="I84" i="37"/>
  <c r="U85" i="34" l="1"/>
  <c r="V85" i="34"/>
  <c r="W85" i="34" s="1"/>
  <c r="X83" i="17" s="1"/>
  <c r="N75" i="38"/>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V86" i="34" l="1"/>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<sst xmlns="http://schemas.openxmlformats.org/spreadsheetml/2006/main" count="1446" uniqueCount="339">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</sst>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PU/PP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P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0</v>
          </cell>
        </row>
        <row r="31">
          <cell r="B31">
            <v>0</v>
          </cell>
        </row>
        <row r="32">
          <cell r="B32">
            <v>7.7708317059999992</v>
          </cell>
        </row>
        <row r="33">
          <cell r="B33">
            <v>7.9040741780000001</v>
          </cell>
        </row>
        <row r="34">
          <cell r="B34">
            <v>8.2211856979999993</v>
          </cell>
        </row>
        <row r="35">
          <cell r="B35">
            <v>8.5167391979999998</v>
          </cell>
        </row>
        <row r="36">
          <cell r="B36">
            <v>8.6097863940000003</v>
          </cell>
        </row>
        <row r="37">
          <cell r="B37">
            <v>8.7001214519999994</v>
          </cell>
        </row>
        <row r="38">
          <cell r="B38">
            <v>8.7869098680000004</v>
          </cell>
        </row>
        <row r="39">
          <cell r="B39">
            <v>8.8688303439999991</v>
          </cell>
        </row>
        <row r="40">
          <cell r="B40">
            <v>9.9390817239999993</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9.2287291600000003</v>
          </cell>
        </row>
        <row r="30">
          <cell r="B30">
            <v>9.3587094800000017</v>
          </cell>
        </row>
        <row r="31">
          <cell r="B31">
            <v>9.4959600999999996</v>
          </cell>
        </row>
        <row r="32">
          <cell r="B32">
            <v>9.6169631800000008</v>
          </cell>
        </row>
        <row r="33">
          <cell r="B33">
            <v>9.7507367000000009</v>
          </cell>
        </row>
        <row r="34">
          <cell r="B34">
            <v>9.8623832199999999</v>
          </cell>
        </row>
        <row r="35">
          <cell r="B35">
            <v>10.249378128</v>
          </cell>
        </row>
        <row r="36">
          <cell r="B36">
            <v>10.467196315999999</v>
          </cell>
        </row>
        <row r="37">
          <cell r="B37">
            <v>10.685014504000002</v>
          </cell>
        </row>
        <row r="38">
          <cell r="B38">
            <v>10.902832692</v>
          </cell>
        </row>
        <row r="39">
          <cell r="B39">
            <v>11.120650880000001</v>
          </cell>
        </row>
        <row r="40">
          <cell r="B40">
            <v>11.338469068</v>
          </cell>
        </row>
        <row r="41">
          <cell r="B41">
            <v>11.556287255999999</v>
          </cell>
        </row>
        <row r="42">
          <cell r="B42">
            <v>11.774105444</v>
          </cell>
        </row>
        <row r="43">
          <cell r="B43">
            <v>11.991923631999999</v>
          </cell>
        </row>
        <row r="44">
          <cell r="B44">
            <v>12.209741820000001</v>
          </cell>
        </row>
        <row r="45">
          <cell r="B45">
            <v>12.427560008000002</v>
          </cell>
        </row>
        <row r="46">
          <cell r="B46">
            <v>12.645378195999999</v>
          </cell>
        </row>
        <row r="47">
          <cell r="B47">
            <v>12.863196384</v>
          </cell>
        </row>
        <row r="48">
          <cell r="B48">
            <v>13.081014572000003</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Penajam Paser Utara</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0.25352338440824995</v>
      </c>
      <c r="E20" s="535">
        <f>Amnt_Deposited!F16*$F$11*(1-DOCF)*Garden!E21</f>
        <v>0</v>
      </c>
      <c r="F20" s="535">
        <f>Amnt_Deposited!D16*$D$11*(1-DOCF)*Paper!E21</f>
        <v>0.2004874580148</v>
      </c>
      <c r="G20" s="535">
        <f>Amnt_Deposited!G16*$D$12*(1-DOCF)*Wood!E21</f>
        <v>0.16540215286220999</v>
      </c>
      <c r="H20" s="535">
        <f>Amnt_Deposited!H16*$F$12*(1-DOCF)*Textiles!E21</f>
        <v>2.5177494727439995E-2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0.64459049001269997</v>
      </c>
      <c r="O20" s="473">
        <f t="shared" si="1"/>
        <v>0.64459049001269997</v>
      </c>
    </row>
    <row r="21" spans="2:15">
      <c r="B21" s="470">
        <f t="shared" si="2"/>
        <v>1953</v>
      </c>
      <c r="C21" s="533">
        <f>Amnt_Deposited!O17*$D$10*(1-DOCF)*MSW!E22</f>
        <v>0</v>
      </c>
      <c r="D21" s="534">
        <f>Amnt_Deposited!C17*$F$10*(1-DOCF)*Food!E22</f>
        <v>0.25787042005724997</v>
      </c>
      <c r="E21" s="535">
        <f>Amnt_Deposited!F17*$F$11*(1-DOCF)*Garden!E22</f>
        <v>0</v>
      </c>
      <c r="F21" s="535">
        <f>Amnt_Deposited!D17*$D$11*(1-DOCF)*Paper!E22</f>
        <v>0.2039251137924</v>
      </c>
      <c r="G21" s="535">
        <f>Amnt_Deposited!G17*$D$12*(1-DOCF)*Wood!E22</f>
        <v>0.16823821887873</v>
      </c>
      <c r="H21" s="535">
        <f>Amnt_Deposited!H17*$F$12*(1-DOCF)*Textiles!E22</f>
        <v>2.5609200336720001E-2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0.65564295306510001</v>
      </c>
      <c r="O21" s="473">
        <f t="shared" si="1"/>
        <v>1.3002334430778</v>
      </c>
    </row>
    <row r="22" spans="2:15">
      <c r="B22" s="470">
        <f t="shared" si="2"/>
        <v>1954</v>
      </c>
      <c r="C22" s="533">
        <f>Amnt_Deposited!O18*$D$10*(1-DOCF)*MSW!E23</f>
        <v>0</v>
      </c>
      <c r="D22" s="534">
        <f>Amnt_Deposited!C18*$F$10*(1-DOCF)*Food!E23</f>
        <v>0.26821618339724995</v>
      </c>
      <c r="E22" s="535">
        <f>Amnt_Deposited!F18*$F$11*(1-DOCF)*Garden!E23</f>
        <v>0</v>
      </c>
      <c r="F22" s="535">
        <f>Amnt_Deposited!D18*$D$11*(1-DOCF)*Paper!E23</f>
        <v>0.21210659100840001</v>
      </c>
      <c r="G22" s="535">
        <f>Amnt_Deposited!G18*$D$12*(1-DOCF)*Wood!E23</f>
        <v>0.17498793758192999</v>
      </c>
      <c r="H22" s="535">
        <f>Amnt_Deposited!H18*$F$12*(1-DOCF)*Textiles!E23</f>
        <v>2.6636641661519998E-2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0.68194735364909997</v>
      </c>
      <c r="O22" s="473">
        <f t="shared" si="1"/>
        <v>1.9821807967269001</v>
      </c>
    </row>
    <row r="23" spans="2:15">
      <c r="B23" s="470">
        <f t="shared" si="2"/>
        <v>1955</v>
      </c>
      <c r="C23" s="533">
        <f>Amnt_Deposited!O19*$D$10*(1-DOCF)*MSW!E24</f>
        <v>0</v>
      </c>
      <c r="D23" s="534">
        <f>Amnt_Deposited!C19*$F$10*(1-DOCF)*Food!E24</f>
        <v>0.27785861633475001</v>
      </c>
      <c r="E23" s="535">
        <f>Amnt_Deposited!F19*$F$11*(1-DOCF)*Garden!E24</f>
        <v>0</v>
      </c>
      <c r="F23" s="535">
        <f>Amnt_Deposited!D19*$D$11*(1-DOCF)*Paper!E24</f>
        <v>0.2197318713084</v>
      </c>
      <c r="G23" s="535">
        <f>Amnt_Deposited!G19*$D$12*(1-DOCF)*Wood!E24</f>
        <v>0.18127879382943002</v>
      </c>
      <c r="H23" s="535">
        <f>Amnt_Deposited!H19*$F$12*(1-DOCF)*Textiles!E24</f>
        <v>2.7594235001519998E-2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0.70646351647410011</v>
      </c>
      <c r="O23" s="473">
        <f t="shared" si="1"/>
        <v>2.6886443132010003</v>
      </c>
    </row>
    <row r="24" spans="2:15">
      <c r="B24" s="470">
        <f t="shared" si="2"/>
        <v>1956</v>
      </c>
      <c r="C24" s="533">
        <f>Amnt_Deposited!O20*$D$10*(1-DOCF)*MSW!E25</f>
        <v>0</v>
      </c>
      <c r="D24" s="534">
        <f>Amnt_Deposited!C20*$F$10*(1-DOCF)*Food!E25</f>
        <v>0.28089428110425002</v>
      </c>
      <c r="E24" s="535">
        <f>Amnt_Deposited!F20*$F$11*(1-DOCF)*Garden!E25</f>
        <v>0</v>
      </c>
      <c r="F24" s="535">
        <f>Amnt_Deposited!D20*$D$11*(1-DOCF)*Paper!E25</f>
        <v>0.22213248896520002</v>
      </c>
      <c r="G24" s="535">
        <f>Amnt_Deposited!G20*$D$12*(1-DOCF)*Wood!E25</f>
        <v>0.18325930339629001</v>
      </c>
      <c r="H24" s="535">
        <f>Amnt_Deposited!H20*$F$12*(1-DOCF)*Textiles!E25</f>
        <v>2.789570791656E-2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0.71418178138230015</v>
      </c>
      <c r="O24" s="473">
        <f t="shared" si="1"/>
        <v>3.4028260945833004</v>
      </c>
    </row>
    <row r="25" spans="2:15">
      <c r="B25" s="470">
        <f t="shared" si="2"/>
        <v>1957</v>
      </c>
      <c r="C25" s="533">
        <f>Amnt_Deposited!O21*$D$10*(1-DOCF)*MSW!E26</f>
        <v>0</v>
      </c>
      <c r="D25" s="534">
        <f>Amnt_Deposited!C21*$F$10*(1-DOCF)*Food!E26</f>
        <v>0.28384146237149999</v>
      </c>
      <c r="E25" s="535">
        <f>Amnt_Deposited!F21*$F$11*(1-DOCF)*Garden!E26</f>
        <v>0</v>
      </c>
      <c r="F25" s="535">
        <f>Amnt_Deposited!D21*$D$11*(1-DOCF)*Paper!E26</f>
        <v>0.22446313346159999</v>
      </c>
      <c r="G25" s="535">
        <f>Amnt_Deposited!G21*$D$12*(1-DOCF)*Wood!E26</f>
        <v>0.18518208510581999</v>
      </c>
      <c r="H25" s="535">
        <f>Amnt_Deposited!H21*$F$12*(1-DOCF)*Textiles!E26</f>
        <v>2.8188393504479995E-2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0.72167507444339996</v>
      </c>
      <c r="O25" s="473">
        <f t="shared" si="1"/>
        <v>4.1245011690267006</v>
      </c>
    </row>
    <row r="26" spans="2:15">
      <c r="B26" s="470">
        <f t="shared" si="2"/>
        <v>1958</v>
      </c>
      <c r="C26" s="533">
        <f>Amnt_Deposited!O22*$D$10*(1-DOCF)*MSW!E27</f>
        <v>0</v>
      </c>
      <c r="D26" s="534">
        <f>Amnt_Deposited!C22*$F$10*(1-DOCF)*Food!E27</f>
        <v>0.2866729344435</v>
      </c>
      <c r="E26" s="535">
        <f>Amnt_Deposited!F22*$F$11*(1-DOCF)*Garden!E27</f>
        <v>0</v>
      </c>
      <c r="F26" s="535">
        <f>Amnt_Deposited!D22*$D$11*(1-DOCF)*Paper!E27</f>
        <v>0.22670227459440004</v>
      </c>
      <c r="G26" s="535">
        <f>Amnt_Deposited!G22*$D$12*(1-DOCF)*Wood!E27</f>
        <v>0.18702937654038002</v>
      </c>
      <c r="H26" s="535">
        <f>Amnt_Deposited!H22*$F$12*(1-DOCF)*Textiles!E27</f>
        <v>2.846958797232E-2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0.72887417355060002</v>
      </c>
      <c r="O26" s="473">
        <f t="shared" si="1"/>
        <v>4.8533753425773005</v>
      </c>
    </row>
    <row r="27" spans="2:15">
      <c r="B27" s="470">
        <f t="shared" si="2"/>
        <v>1959</v>
      </c>
      <c r="C27" s="533">
        <f>Amnt_Deposited!O23*$D$10*(1-DOCF)*MSW!E28</f>
        <v>0</v>
      </c>
      <c r="D27" s="534">
        <f>Amnt_Deposited!C23*$F$10*(1-DOCF)*Food!E28</f>
        <v>0.28934558997299997</v>
      </c>
      <c r="E27" s="535">
        <f>Amnt_Deposited!F23*$F$11*(1-DOCF)*Garden!E28</f>
        <v>0</v>
      </c>
      <c r="F27" s="535">
        <f>Amnt_Deposited!D23*$D$11*(1-DOCF)*Paper!E28</f>
        <v>0.22881582287519997</v>
      </c>
      <c r="G27" s="535">
        <f>Amnt_Deposited!G23*$D$12*(1-DOCF)*Wood!E28</f>
        <v>0.18877305387203999</v>
      </c>
      <c r="H27" s="535">
        <f>Amnt_Deposited!H23*$F$12*(1-DOCF)*Textiles!E28</f>
        <v>2.8735010314559994E-2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0.73566947703480001</v>
      </c>
      <c r="O27" s="473">
        <f t="shared" si="1"/>
        <v>5.5890448196121003</v>
      </c>
    </row>
    <row r="28" spans="2:15">
      <c r="B28" s="470">
        <f t="shared" si="2"/>
        <v>1960</v>
      </c>
      <c r="C28" s="533">
        <f>Amnt_Deposited!O24*$D$10*(1-DOCF)*MSW!E29</f>
        <v>0</v>
      </c>
      <c r="D28" s="534">
        <f>Amnt_Deposited!C24*$F$10*(1-DOCF)*Food!E29</f>
        <v>0.32426254124549997</v>
      </c>
      <c r="E28" s="535">
        <f>Amnt_Deposited!F24*$F$11*(1-DOCF)*Garden!E29</f>
        <v>0</v>
      </c>
      <c r="F28" s="535">
        <f>Amnt_Deposited!D24*$D$11*(1-DOCF)*Paper!E29</f>
        <v>0.25642830847920001</v>
      </c>
      <c r="G28" s="535">
        <f>Amnt_Deposited!G24*$D$12*(1-DOCF)*Wood!E29</f>
        <v>0.21155335449533999</v>
      </c>
      <c r="H28" s="535">
        <f>Amnt_Deposited!H24*$F$12*(1-DOCF)*Textiles!E29</f>
        <v>3.2202624785759998E-2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0.82444682900579991</v>
      </c>
      <c r="O28" s="473">
        <f t="shared" si="1"/>
        <v>6.4134916486179003</v>
      </c>
    </row>
    <row r="29" spans="2:15">
      <c r="B29" s="470">
        <f t="shared" si="2"/>
        <v>1961</v>
      </c>
      <c r="C29" s="533">
        <f>Amnt_Deposited!O25*$D$10*(1-DOCF)*MSW!E30</f>
        <v>0</v>
      </c>
      <c r="D29" s="534">
        <f>Amnt_Deposited!C25*$F$10*(1-DOCF)*Food!E30</f>
        <v>0.30108728884499997</v>
      </c>
      <c r="E29" s="535">
        <f>Amnt_Deposited!F25*$F$11*(1-DOCF)*Garden!E30</f>
        <v>0</v>
      </c>
      <c r="F29" s="535">
        <f>Amnt_Deposited!D25*$D$11*(1-DOCF)*Paper!E30</f>
        <v>0.23810121232800002</v>
      </c>
      <c r="G29" s="535">
        <f>Amnt_Deposited!G25*$D$12*(1-DOCF)*Wood!E30</f>
        <v>0.19643350017060002</v>
      </c>
      <c r="H29" s="535">
        <f>Amnt_Deposited!H25*$F$12*(1-DOCF)*Textiles!E30</f>
        <v>2.9901082478399999E-2</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0.76552308382199996</v>
      </c>
      <c r="O29" s="473">
        <f t="shared" si="1"/>
        <v>7.1790147324399003</v>
      </c>
    </row>
    <row r="30" spans="2:15">
      <c r="B30" s="470">
        <f t="shared" si="2"/>
        <v>1962</v>
      </c>
      <c r="C30" s="533">
        <f>Amnt_Deposited!O26*$D$10*(1-DOCF)*MSW!E31</f>
        <v>0</v>
      </c>
      <c r="D30" s="534">
        <f>Amnt_Deposited!C26*$F$10*(1-DOCF)*Food!E31</f>
        <v>0.30532789678500005</v>
      </c>
      <c r="E30" s="535">
        <f>Amnt_Deposited!F26*$F$11*(1-DOCF)*Garden!E31</f>
        <v>0</v>
      </c>
      <c r="F30" s="535">
        <f>Amnt_Deposited!D26*$D$11*(1-DOCF)*Paper!E31</f>
        <v>0.24145470458400006</v>
      </c>
      <c r="G30" s="535">
        <f>Amnt_Deposited!G26*$D$12*(1-DOCF)*Wood!E31</f>
        <v>0.19920013128180003</v>
      </c>
      <c r="H30" s="535">
        <f>Amnt_Deposited!H26*$F$12*(1-DOCF)*Textiles!E31</f>
        <v>3.0322218715200001E-2</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0.7763049513660002</v>
      </c>
      <c r="O30" s="473">
        <f t="shared" si="1"/>
        <v>7.9553196838059002</v>
      </c>
    </row>
    <row r="31" spans="2:15">
      <c r="B31" s="470">
        <f t="shared" si="2"/>
        <v>1963</v>
      </c>
      <c r="C31" s="533">
        <f>Amnt_Deposited!O27*$D$10*(1-DOCF)*MSW!E32</f>
        <v>0</v>
      </c>
      <c r="D31" s="534">
        <f>Amnt_Deposited!C27*$F$10*(1-DOCF)*Food!E32</f>
        <v>0.30980569826249998</v>
      </c>
      <c r="E31" s="535">
        <f>Amnt_Deposited!F27*$F$11*(1-DOCF)*Garden!E32</f>
        <v>0</v>
      </c>
      <c r="F31" s="535">
        <f>Amnt_Deposited!D27*$D$11*(1-DOCF)*Paper!E32</f>
        <v>0.24499577058000002</v>
      </c>
      <c r="G31" s="535">
        <f>Amnt_Deposited!G27*$D$12*(1-DOCF)*Wood!E32</f>
        <v>0.20212151072849999</v>
      </c>
      <c r="H31" s="535">
        <f>Amnt_Deposited!H27*$F$12*(1-DOCF)*Textiles!E32</f>
        <v>3.0766910723999993E-2</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0.78768989029499992</v>
      </c>
      <c r="O31" s="473">
        <f t="shared" si="1"/>
        <v>8.7430095741009008</v>
      </c>
    </row>
    <row r="32" spans="2:15">
      <c r="B32" s="470">
        <f t="shared" si="2"/>
        <v>1964</v>
      </c>
      <c r="C32" s="533">
        <f>Amnt_Deposited!O28*$D$10*(1-DOCF)*MSW!E33</f>
        <v>0</v>
      </c>
      <c r="D32" s="534">
        <f>Amnt_Deposited!C28*$F$10*(1-DOCF)*Food!E33</f>
        <v>0.31375342374749998</v>
      </c>
      <c r="E32" s="535">
        <f>Amnt_Deposited!F28*$F$11*(1-DOCF)*Garden!E33</f>
        <v>0</v>
      </c>
      <c r="F32" s="535">
        <f>Amnt_Deposited!D28*$D$11*(1-DOCF)*Paper!E33</f>
        <v>0.24811765004400002</v>
      </c>
      <c r="G32" s="535">
        <f>Amnt_Deposited!G28*$D$12*(1-DOCF)*Wood!E33</f>
        <v>0.20469706128630002</v>
      </c>
      <c r="H32" s="535">
        <f>Amnt_Deposited!H28*$F$12*(1-DOCF)*Textiles!E33</f>
        <v>3.1158960703200005E-2</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0.7977270957810001</v>
      </c>
      <c r="O32" s="473">
        <f t="shared" si="1"/>
        <v>9.5407366698819018</v>
      </c>
    </row>
    <row r="33" spans="2:15">
      <c r="B33" s="470">
        <f t="shared" si="2"/>
        <v>1965</v>
      </c>
      <c r="C33" s="533">
        <f>Amnt_Deposited!O29*$D$10*(1-DOCF)*MSW!E34</f>
        <v>0</v>
      </c>
      <c r="D33" s="534">
        <f>Amnt_Deposited!C29*$F$10*(1-DOCF)*Food!E34</f>
        <v>0.31811778483750003</v>
      </c>
      <c r="E33" s="535">
        <f>Amnt_Deposited!F29*$F$11*(1-DOCF)*Garden!E34</f>
        <v>0</v>
      </c>
      <c r="F33" s="535">
        <f>Amnt_Deposited!D29*$D$11*(1-DOCF)*Paper!E34</f>
        <v>0.25156900686</v>
      </c>
      <c r="G33" s="535">
        <f>Amnt_Deposited!G29*$D$12*(1-DOCF)*Wood!E34</f>
        <v>0.20754443065950004</v>
      </c>
      <c r="H33" s="535">
        <f>Amnt_Deposited!H29*$F$12*(1-DOCF)*Textiles!E34</f>
        <v>3.1592386908000002E-2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0.80882360926500008</v>
      </c>
      <c r="O33" s="473">
        <f t="shared" si="1"/>
        <v>10.349560279146901</v>
      </c>
    </row>
    <row r="34" spans="2:15">
      <c r="B34" s="470">
        <f t="shared" si="2"/>
        <v>1966</v>
      </c>
      <c r="C34" s="533">
        <f>Amnt_Deposited!O30*$D$10*(1-DOCF)*MSW!E35</f>
        <v>0</v>
      </c>
      <c r="D34" s="534">
        <f>Amnt_Deposited!C30*$F$10*(1-DOCF)*Food!E35</f>
        <v>0.32176025255249996</v>
      </c>
      <c r="E34" s="535">
        <f>Amnt_Deposited!F30*$F$11*(1-DOCF)*Garden!E35</f>
        <v>0</v>
      </c>
      <c r="F34" s="535">
        <f>Amnt_Deposited!D30*$D$11*(1-DOCF)*Paper!E35</f>
        <v>0.25444948707600001</v>
      </c>
      <c r="G34" s="535">
        <f>Amnt_Deposited!G30*$D$12*(1-DOCF)*Wood!E35</f>
        <v>0.2099208268377</v>
      </c>
      <c r="H34" s="535">
        <f>Amnt_Deposited!H30*$F$12*(1-DOCF)*Textiles!E35</f>
        <v>3.1954121632799995E-2</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0.81808468809899992</v>
      </c>
      <c r="O34" s="473">
        <f t="shared" si="1"/>
        <v>11.167644967245902</v>
      </c>
    </row>
    <row r="35" spans="2:15">
      <c r="B35" s="470">
        <f t="shared" si="2"/>
        <v>1967</v>
      </c>
      <c r="C35" s="533">
        <f>Amnt_Deposited!O31*$D$10*(1-DOCF)*MSW!E36</f>
        <v>0</v>
      </c>
      <c r="D35" s="534">
        <f>Amnt_Deposited!C31*$F$10*(1-DOCF)*Food!E36</f>
        <v>0.33438596142599997</v>
      </c>
      <c r="E35" s="535">
        <f>Amnt_Deposited!F31*$F$11*(1-DOCF)*Garden!E36</f>
        <v>0</v>
      </c>
      <c r="F35" s="535">
        <f>Amnt_Deposited!D31*$D$11*(1-DOCF)*Paper!E36</f>
        <v>0.26443395570240003</v>
      </c>
      <c r="G35" s="535">
        <f>Amnt_Deposited!G31*$D$12*(1-DOCF)*Wood!E36</f>
        <v>0.21815801345447999</v>
      </c>
      <c r="H35" s="535">
        <f>Amnt_Deposited!H31*$F$12*(1-DOCF)*Textiles!E36</f>
        <v>3.3207985134720001E-2</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0.85018591571759994</v>
      </c>
      <c r="O35" s="473">
        <f t="shared" si="1"/>
        <v>12.017830882963501</v>
      </c>
    </row>
    <row r="36" spans="2:15">
      <c r="B36" s="470">
        <f t="shared" si="2"/>
        <v>1968</v>
      </c>
      <c r="C36" s="533">
        <f>Amnt_Deposited!O32*$D$10*(1-DOCF)*MSW!E37</f>
        <v>0</v>
      </c>
      <c r="D36" s="534">
        <f>Amnt_Deposited!C32*$F$10*(1-DOCF)*Food!E37</f>
        <v>0.34149227980949992</v>
      </c>
      <c r="E36" s="535">
        <f>Amnt_Deposited!F32*$F$11*(1-DOCF)*Garden!E37</f>
        <v>0</v>
      </c>
      <c r="F36" s="535">
        <f>Amnt_Deposited!D32*$D$11*(1-DOCF)*Paper!E37</f>
        <v>0.27005366495279998</v>
      </c>
      <c r="G36" s="535">
        <f>Amnt_Deposited!G32*$D$12*(1-DOCF)*Wood!E37</f>
        <v>0.22279427358605997</v>
      </c>
      <c r="H36" s="535">
        <f>Amnt_Deposited!H32*$F$12*(1-DOCF)*Textiles!E37</f>
        <v>3.3913716063839999E-2</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0.86825393441219989</v>
      </c>
      <c r="O36" s="473">
        <f t="shared" si="1"/>
        <v>12.886084817375702</v>
      </c>
    </row>
    <row r="37" spans="2:15">
      <c r="B37" s="470">
        <f t="shared" si="2"/>
        <v>1969</v>
      </c>
      <c r="C37" s="533">
        <f>Amnt_Deposited!O33*$D$10*(1-DOCF)*MSW!E38</f>
        <v>0</v>
      </c>
      <c r="D37" s="534">
        <f>Amnt_Deposited!C33*$F$10*(1-DOCF)*Food!E38</f>
        <v>0.34859859819300004</v>
      </c>
      <c r="E37" s="535">
        <f>Amnt_Deposited!F33*$F$11*(1-DOCF)*Garden!E38</f>
        <v>0</v>
      </c>
      <c r="F37" s="535">
        <f>Amnt_Deposited!D33*$D$11*(1-DOCF)*Paper!E38</f>
        <v>0.27567337420320004</v>
      </c>
      <c r="G37" s="535">
        <f>Amnt_Deposited!G33*$D$12*(1-DOCF)*Wood!E38</f>
        <v>0.22743053371764005</v>
      </c>
      <c r="H37" s="535">
        <f>Amnt_Deposited!H33*$F$12*(1-DOCF)*Textiles!E38</f>
        <v>3.4619446992960004E-2</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0.88632195310680018</v>
      </c>
      <c r="O37" s="473">
        <f t="shared" si="1"/>
        <v>13.772406770482501</v>
      </c>
    </row>
    <row r="38" spans="2:15">
      <c r="B38" s="470">
        <f t="shared" si="2"/>
        <v>1970</v>
      </c>
      <c r="C38" s="533">
        <f>Amnt_Deposited!O34*$D$10*(1-DOCF)*MSW!E39</f>
        <v>0</v>
      </c>
      <c r="D38" s="534">
        <f>Amnt_Deposited!C34*$F$10*(1-DOCF)*Food!E39</f>
        <v>0.3557049165765</v>
      </c>
      <c r="E38" s="535">
        <f>Amnt_Deposited!F34*$F$11*(1-DOCF)*Garden!E39</f>
        <v>0</v>
      </c>
      <c r="F38" s="535">
        <f>Amnt_Deposited!D34*$D$11*(1-DOCF)*Paper!E39</f>
        <v>0.28129308345359999</v>
      </c>
      <c r="G38" s="535">
        <f>Amnt_Deposited!G34*$D$12*(1-DOCF)*Wood!E39</f>
        <v>0.23206679384922005</v>
      </c>
      <c r="H38" s="535">
        <f>Amnt_Deposited!H34*$F$12*(1-DOCF)*Textiles!E39</f>
        <v>3.5325177922080002E-2</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0.90438997180140002</v>
      </c>
      <c r="O38" s="473">
        <f t="shared" si="1"/>
        <v>14.676796742283901</v>
      </c>
    </row>
    <row r="39" spans="2:15">
      <c r="B39" s="470">
        <f t="shared" si="2"/>
        <v>1971</v>
      </c>
      <c r="C39" s="533">
        <f>Amnt_Deposited!O35*$D$10*(1-DOCF)*MSW!E40</f>
        <v>0</v>
      </c>
      <c r="D39" s="534">
        <f>Amnt_Deposited!C35*$F$10*(1-DOCF)*Food!E40</f>
        <v>0.36281123496000001</v>
      </c>
      <c r="E39" s="535">
        <f>Amnt_Deposited!F35*$F$11*(1-DOCF)*Garden!E40</f>
        <v>0</v>
      </c>
      <c r="F39" s="535">
        <f>Amnt_Deposited!D35*$D$11*(1-DOCF)*Paper!E40</f>
        <v>0.28691279270400005</v>
      </c>
      <c r="G39" s="535">
        <f>Amnt_Deposited!G35*$D$12*(1-DOCF)*Wood!E40</f>
        <v>0.23670305398080002</v>
      </c>
      <c r="H39" s="535">
        <f>Amnt_Deposited!H35*$F$12*(1-DOCF)*Textiles!E40</f>
        <v>3.60309088512E-2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0.92245799049600008</v>
      </c>
      <c r="O39" s="473">
        <f t="shared" si="1"/>
        <v>15.599254732779901</v>
      </c>
    </row>
    <row r="40" spans="2:15">
      <c r="B40" s="470">
        <f t="shared" si="2"/>
        <v>1972</v>
      </c>
      <c r="C40" s="533">
        <f>Amnt_Deposited!O36*$D$10*(1-DOCF)*MSW!E41</f>
        <v>0</v>
      </c>
      <c r="D40" s="534">
        <f>Amnt_Deposited!C36*$F$10*(1-DOCF)*Food!E41</f>
        <v>0.36991755334350002</v>
      </c>
      <c r="E40" s="535">
        <f>Amnt_Deposited!F36*$F$11*(1-DOCF)*Garden!E41</f>
        <v>0</v>
      </c>
      <c r="F40" s="535">
        <f>Amnt_Deposited!D36*$D$11*(1-DOCF)*Paper!E41</f>
        <v>0.2925325019544</v>
      </c>
      <c r="G40" s="535">
        <f>Amnt_Deposited!G36*$D$12*(1-DOCF)*Wood!E41</f>
        <v>0.24133931411237999</v>
      </c>
      <c r="H40" s="535">
        <f>Amnt_Deposited!H36*$F$12*(1-DOCF)*Textiles!E41</f>
        <v>3.6736639780319998E-2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0.94052600919060003</v>
      </c>
      <c r="O40" s="473">
        <f t="shared" si="1"/>
        <v>16.5397807419705</v>
      </c>
    </row>
    <row r="41" spans="2:15">
      <c r="B41" s="470">
        <f t="shared" si="2"/>
        <v>1973</v>
      </c>
      <c r="C41" s="533">
        <f>Amnt_Deposited!O37*$D$10*(1-DOCF)*MSW!E42</f>
        <v>0</v>
      </c>
      <c r="D41" s="534">
        <f>Amnt_Deposited!C37*$F$10*(1-DOCF)*Food!E42</f>
        <v>0.37702387172699997</v>
      </c>
      <c r="E41" s="535">
        <f>Amnt_Deposited!F37*$F$11*(1-DOCF)*Garden!E42</f>
        <v>0</v>
      </c>
      <c r="F41" s="535">
        <f>Amnt_Deposited!D37*$D$11*(1-DOCF)*Paper!E42</f>
        <v>0.29815221120480001</v>
      </c>
      <c r="G41" s="535">
        <f>Amnt_Deposited!G37*$D$12*(1-DOCF)*Wood!E42</f>
        <v>0.24597557424395999</v>
      </c>
      <c r="H41" s="535">
        <f>Amnt_Deposited!H37*$F$12*(1-DOCF)*Textiles!E42</f>
        <v>3.7442370709439995E-2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0.95859402788519998</v>
      </c>
      <c r="O41" s="473">
        <f t="shared" si="1"/>
        <v>17.498374769855701</v>
      </c>
    </row>
    <row r="42" spans="2:15">
      <c r="B42" s="470">
        <f t="shared" si="2"/>
        <v>1974</v>
      </c>
      <c r="C42" s="533">
        <f>Amnt_Deposited!O38*$D$10*(1-DOCF)*MSW!E43</f>
        <v>0</v>
      </c>
      <c r="D42" s="534">
        <f>Amnt_Deposited!C38*$F$10*(1-DOCF)*Food!E43</f>
        <v>0.38413019011049998</v>
      </c>
      <c r="E42" s="535">
        <f>Amnt_Deposited!F38*$F$11*(1-DOCF)*Garden!E43</f>
        <v>0</v>
      </c>
      <c r="F42" s="535">
        <f>Amnt_Deposited!D38*$D$11*(1-DOCF)*Paper!E43</f>
        <v>0.30377192045520007</v>
      </c>
      <c r="G42" s="535">
        <f>Amnt_Deposited!G38*$D$12*(1-DOCF)*Wood!E43</f>
        <v>0.25061183437554002</v>
      </c>
      <c r="H42" s="535">
        <f>Amnt_Deposited!H38*$F$12*(1-DOCF)*Textiles!E43</f>
        <v>3.8148101638559993E-2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0.97666204657980005</v>
      </c>
      <c r="O42" s="473">
        <f t="shared" si="1"/>
        <v>18.475036816435502</v>
      </c>
    </row>
    <row r="43" spans="2:15">
      <c r="B43" s="470">
        <f t="shared" si="2"/>
        <v>1975</v>
      </c>
      <c r="C43" s="533">
        <f>Amnt_Deposited!O39*$D$10*(1-DOCF)*MSW!E44</f>
        <v>0</v>
      </c>
      <c r="D43" s="534">
        <f>Amnt_Deposited!C39*$F$10*(1-DOCF)*Food!E44</f>
        <v>0.39123650849399993</v>
      </c>
      <c r="E43" s="535">
        <f>Amnt_Deposited!F39*$F$11*(1-DOCF)*Garden!E44</f>
        <v>0</v>
      </c>
      <c r="F43" s="535">
        <f>Amnt_Deposited!D39*$D$11*(1-DOCF)*Paper!E44</f>
        <v>0.30939162970560002</v>
      </c>
      <c r="G43" s="535">
        <f>Amnt_Deposited!G39*$D$12*(1-DOCF)*Wood!E44</f>
        <v>0.25524809450711999</v>
      </c>
      <c r="H43" s="535">
        <f>Amnt_Deposited!H39*$F$12*(1-DOCF)*Textiles!E44</f>
        <v>3.8853832567679991E-2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0.9947300652744</v>
      </c>
      <c r="O43" s="473">
        <f t="shared" si="1"/>
        <v>19.469766881709901</v>
      </c>
    </row>
    <row r="44" spans="2:15">
      <c r="B44" s="470">
        <f t="shared" si="2"/>
        <v>1976</v>
      </c>
      <c r="C44" s="533">
        <f>Amnt_Deposited!O40*$D$10*(1-DOCF)*MSW!E45</f>
        <v>0</v>
      </c>
      <c r="D44" s="534">
        <f>Amnt_Deposited!C40*$F$10*(1-DOCF)*Food!E45</f>
        <v>0.39834282687750006</v>
      </c>
      <c r="E44" s="535">
        <f>Amnt_Deposited!F40*$F$11*(1-DOCF)*Garden!E45</f>
        <v>0</v>
      </c>
      <c r="F44" s="535">
        <f>Amnt_Deposited!D40*$D$11*(1-DOCF)*Paper!E45</f>
        <v>0.31501133895600009</v>
      </c>
      <c r="G44" s="535">
        <f>Amnt_Deposited!G40*$D$12*(1-DOCF)*Wood!E45</f>
        <v>0.25988435463870002</v>
      </c>
      <c r="H44" s="535">
        <f>Amnt_Deposited!H40*$F$12*(1-DOCF)*Textiles!E45</f>
        <v>3.9559563496800003E-2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1.0127980839690001</v>
      </c>
      <c r="O44" s="473">
        <f t="shared" si="1"/>
        <v>20.4825649656789</v>
      </c>
    </row>
    <row r="45" spans="2:15">
      <c r="B45" s="470">
        <f t="shared" si="2"/>
        <v>1977</v>
      </c>
      <c r="C45" s="533">
        <f>Amnt_Deposited!O41*$D$10*(1-DOCF)*MSW!E46</f>
        <v>0</v>
      </c>
      <c r="D45" s="534">
        <f>Amnt_Deposited!C41*$F$10*(1-DOCF)*Food!E46</f>
        <v>0.40544914526100007</v>
      </c>
      <c r="E45" s="535">
        <f>Amnt_Deposited!F41*$F$11*(1-DOCF)*Garden!E46</f>
        <v>0</v>
      </c>
      <c r="F45" s="535">
        <f>Amnt_Deposited!D41*$D$11*(1-DOCF)*Paper!E46</f>
        <v>0.32063104820640009</v>
      </c>
      <c r="G45" s="535">
        <f>Amnt_Deposited!G41*$D$12*(1-DOCF)*Wood!E46</f>
        <v>0.26452061477028005</v>
      </c>
      <c r="H45" s="535">
        <f>Amnt_Deposited!H41*$F$12*(1-DOCF)*Textiles!E46</f>
        <v>4.0265294425920008E-2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1.0308661026636003</v>
      </c>
      <c r="O45" s="473">
        <f t="shared" si="1"/>
        <v>21.513431068342502</v>
      </c>
    </row>
    <row r="46" spans="2:15">
      <c r="B46" s="470">
        <f t="shared" si="2"/>
        <v>1978</v>
      </c>
      <c r="C46" s="533">
        <f>Amnt_Deposited!O42*$D$10*(1-DOCF)*MSW!E47</f>
        <v>0</v>
      </c>
      <c r="D46" s="534">
        <f>Amnt_Deposited!C42*$F$10*(1-DOCF)*Food!E47</f>
        <v>0.41255546364449996</v>
      </c>
      <c r="E46" s="535">
        <f>Amnt_Deposited!F42*$F$11*(1-DOCF)*Garden!E47</f>
        <v>0</v>
      </c>
      <c r="F46" s="535">
        <f>Amnt_Deposited!D42*$D$11*(1-DOCF)*Paper!E47</f>
        <v>0.32625075745680004</v>
      </c>
      <c r="G46" s="535">
        <f>Amnt_Deposited!G42*$D$12*(1-DOCF)*Wood!E47</f>
        <v>0.26915687490186002</v>
      </c>
      <c r="H46" s="535">
        <f>Amnt_Deposited!H42*$F$12*(1-DOCF)*Textiles!E47</f>
        <v>4.0971025355039999E-2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1.0489341213582</v>
      </c>
      <c r="O46" s="473">
        <f t="shared" si="1"/>
        <v>22.562365189700703</v>
      </c>
    </row>
    <row r="47" spans="2:15">
      <c r="B47" s="470">
        <f t="shared" si="2"/>
        <v>1979</v>
      </c>
      <c r="C47" s="533">
        <f>Amnt_Deposited!O43*$D$10*(1-DOCF)*MSW!E48</f>
        <v>0</v>
      </c>
      <c r="D47" s="534">
        <f>Amnt_Deposited!C43*$F$10*(1-DOCF)*Food!E48</f>
        <v>0.41966178202799997</v>
      </c>
      <c r="E47" s="535">
        <f>Amnt_Deposited!F43*$F$11*(1-DOCF)*Garden!E48</f>
        <v>0</v>
      </c>
      <c r="F47" s="535">
        <f>Amnt_Deposited!D43*$D$11*(1-DOCF)*Paper!E48</f>
        <v>0.33187046670720005</v>
      </c>
      <c r="G47" s="535">
        <f>Amnt_Deposited!G43*$D$12*(1-DOCF)*Wood!E48</f>
        <v>0.27379313503344005</v>
      </c>
      <c r="H47" s="535">
        <f>Amnt_Deposited!H43*$F$12*(1-DOCF)*Textiles!E48</f>
        <v>4.1676756284159996E-2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1.0670021400528</v>
      </c>
      <c r="O47" s="473">
        <f t="shared" si="1"/>
        <v>23.629367329753503</v>
      </c>
    </row>
    <row r="48" spans="2:15">
      <c r="B48" s="470">
        <f t="shared" si="2"/>
        <v>1980</v>
      </c>
      <c r="C48" s="533">
        <f>Amnt_Deposited!O44*$D$10*(1-DOCF)*MSW!E49</f>
        <v>0</v>
      </c>
      <c r="D48" s="534">
        <f>Amnt_Deposited!C44*$F$10*(1-DOCF)*Food!E49</f>
        <v>0.42676810041150004</v>
      </c>
      <c r="E48" s="535">
        <f>Amnt_Deposited!F44*$F$11*(1-DOCF)*Garden!E49</f>
        <v>0</v>
      </c>
      <c r="F48" s="535">
        <f>Amnt_Deposited!D44*$D$11*(1-DOCF)*Paper!E49</f>
        <v>0.33749017595760011</v>
      </c>
      <c r="G48" s="535">
        <f>Amnt_Deposited!G44*$D$12*(1-DOCF)*Wood!E49</f>
        <v>0.27842939516502008</v>
      </c>
      <c r="H48" s="535">
        <f>Amnt_Deposited!H44*$F$12*(1-DOCF)*Textiles!E49</f>
        <v>4.2382487213280008E-2</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1.0850701587474003</v>
      </c>
      <c r="O48" s="473">
        <f t="shared" si="1"/>
        <v>24.714437488500902</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24.714437488500902</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24.714437488500902</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24.714437488500902</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24.714437488500902</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24.714437488500902</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24.714437488500902</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24.714437488500902</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24.714437488500902</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24.714437488500902</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24.714437488500902</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24.714437488500902</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24.714437488500902</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24.714437488500902</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24.714437488500902</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24.714437488500902</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24.714437488500902</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24.714437488500902</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24.714437488500902</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24.714437488500902</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24.714437488500902</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24.714437488500902</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24.714437488500902</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24.714437488500902</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24.714437488500902</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24.714437488500902</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24.714437488500902</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24.714437488500902</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24.714437488500902</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24.714437488500902</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24.714437488500902</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24.714437488500902</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24.714437488500902</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24.714437488500902</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24.714437488500902</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24.714437488500902</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24.714437488500902</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24.714437488500902</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24.714437488500902</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24.714437488500902</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24.714437488500902</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24.714437488500902</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24.714437488500902</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24.714437488500902</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24.714437488500902</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24.714437488500902</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24.714437488500902</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24.714437488500902</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24.714437488500902</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24.714437488500902</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24.714437488500902</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4" t="s">
        <v>52</v>
      </c>
      <c r="C2" s="854"/>
      <c r="D2" s="854"/>
      <c r="E2" s="854"/>
      <c r="F2" s="854"/>
      <c r="G2" s="854"/>
      <c r="H2" s="854"/>
    </row>
    <row r="3" spans="1:35" ht="13.5" thickBot="1">
      <c r="B3" s="854"/>
      <c r="C3" s="854"/>
      <c r="D3" s="854"/>
      <c r="E3" s="854"/>
      <c r="F3" s="854"/>
      <c r="G3" s="854"/>
      <c r="H3" s="854"/>
    </row>
    <row r="4" spans="1:35" ht="13.5" thickBot="1">
      <c r="P4" s="858" t="s">
        <v>242</v>
      </c>
      <c r="Q4" s="859"/>
      <c r="R4" s="860" t="s">
        <v>243</v>
      </c>
      <c r="S4" s="8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5" t="s">
        <v>47</v>
      </c>
      <c r="E5" s="856"/>
      <c r="F5" s="856"/>
      <c r="G5" s="857"/>
      <c r="H5" s="856" t="s">
        <v>57</v>
      </c>
      <c r="I5" s="856"/>
      <c r="J5" s="856"/>
      <c r="K5" s="857"/>
      <c r="L5" s="135"/>
      <c r="M5" s="135"/>
      <c r="N5" s="135"/>
      <c r="O5" s="163"/>
      <c r="P5" s="207" t="s">
        <v>116</v>
      </c>
      <c r="Q5" s="208" t="s">
        <v>113</v>
      </c>
      <c r="R5" s="207" t="s">
        <v>116</v>
      </c>
      <c r="S5" s="208" t="s">
        <v>113</v>
      </c>
      <c r="V5" s="305" t="s">
        <v>118</v>
      </c>
      <c r="W5" s="306">
        <v>3</v>
      </c>
      <c r="AF5" s="845" t="s">
        <v>126</v>
      </c>
      <c r="AG5" s="845" t="s">
        <v>129</v>
      </c>
      <c r="AH5" s="845" t="s">
        <v>154</v>
      </c>
      <c r="AI5"/>
    </row>
    <row r="6" spans="1:35" ht="13.5" thickBot="1">
      <c r="B6" s="166"/>
      <c r="C6" s="152"/>
      <c r="D6" s="850" t="s">
        <v>45</v>
      </c>
      <c r="E6" s="850"/>
      <c r="F6" s="850" t="s">
        <v>46</v>
      </c>
      <c r="G6" s="850"/>
      <c r="H6" s="850" t="s">
        <v>45</v>
      </c>
      <c r="I6" s="850"/>
      <c r="J6" s="850" t="s">
        <v>99</v>
      </c>
      <c r="K6" s="850"/>
      <c r="L6" s="135"/>
      <c r="M6" s="135"/>
      <c r="N6" s="135"/>
      <c r="O6" s="203" t="s">
        <v>6</v>
      </c>
      <c r="P6" s="162">
        <v>0.38</v>
      </c>
      <c r="Q6" s="164" t="s">
        <v>234</v>
      </c>
      <c r="R6" s="162">
        <v>0.15</v>
      </c>
      <c r="S6" s="164" t="s">
        <v>244</v>
      </c>
      <c r="W6" s="851" t="s">
        <v>125</v>
      </c>
      <c r="X6" s="853"/>
      <c r="Y6" s="853"/>
      <c r="Z6" s="853"/>
      <c r="AA6" s="853"/>
      <c r="AB6" s="853"/>
      <c r="AC6" s="853"/>
      <c r="AD6" s="853"/>
      <c r="AE6" s="853"/>
      <c r="AF6" s="846"/>
      <c r="AG6" s="846"/>
      <c r="AH6" s="846"/>
      <c r="AI6"/>
    </row>
    <row r="7" spans="1:35" ht="26.25" thickBot="1">
      <c r="B7" s="851" t="s">
        <v>133</v>
      </c>
      <c r="C7" s="85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47"/>
      <c r="AG7" s="847"/>
      <c r="AH7" s="847"/>
      <c r="AI7"/>
    </row>
    <row r="8" spans="1:35" ht="25.5" customHeight="1">
      <c r="B8" s="848"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49"/>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1" t="s">
        <v>264</v>
      </c>
      <c r="P13" s="872"/>
      <c r="Q13" s="872"/>
      <c r="R13" s="872"/>
      <c r="S13" s="87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4" t="s">
        <v>70</v>
      </c>
      <c r="C26" s="864"/>
      <c r="D26" s="864"/>
      <c r="E26" s="864"/>
      <c r="F26" s="864"/>
      <c r="G26" s="864"/>
      <c r="H26" s="8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5"/>
      <c r="C27" s="865"/>
      <c r="D27" s="865"/>
      <c r="E27" s="865"/>
      <c r="F27" s="865"/>
      <c r="G27" s="865"/>
      <c r="H27" s="865"/>
      <c r="O27" s="84"/>
      <c r="P27" s="402"/>
      <c r="Q27" s="84"/>
      <c r="R27" s="84"/>
      <c r="S27" s="84"/>
      <c r="U27" s="171"/>
      <c r="V27" s="173"/>
    </row>
    <row r="28" spans="1:35">
      <c r="B28" s="865"/>
      <c r="C28" s="865"/>
      <c r="D28" s="865"/>
      <c r="E28" s="865"/>
      <c r="F28" s="865"/>
      <c r="G28" s="865"/>
      <c r="H28" s="865"/>
      <c r="O28" s="84"/>
      <c r="P28" s="402"/>
      <c r="Q28" s="84"/>
      <c r="R28" s="84"/>
      <c r="S28" s="84"/>
      <c r="V28" s="173"/>
    </row>
    <row r="29" spans="1:35">
      <c r="B29" s="865"/>
      <c r="C29" s="865"/>
      <c r="D29" s="865"/>
      <c r="E29" s="865"/>
      <c r="F29" s="865"/>
      <c r="G29" s="865"/>
      <c r="H29" s="8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5"/>
      <c r="C30" s="865"/>
      <c r="D30" s="865"/>
      <c r="E30" s="865"/>
      <c r="F30" s="865"/>
      <c r="G30" s="865"/>
      <c r="H30" s="8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6" t="s">
        <v>75</v>
      </c>
      <c r="D38" s="857"/>
      <c r="O38" s="394"/>
      <c r="P38" s="395"/>
      <c r="Q38" s="396"/>
      <c r="R38" s="84"/>
    </row>
    <row r="39" spans="2:18">
      <c r="B39" s="142">
        <v>35</v>
      </c>
      <c r="C39" s="869">
        <f>LN(2)/B39</f>
        <v>1.980420515885558E-2</v>
      </c>
      <c r="D39" s="870"/>
    </row>
    <row r="40" spans="2:18" ht="27">
      <c r="B40" s="364" t="s">
        <v>76</v>
      </c>
      <c r="C40" s="867" t="s">
        <v>77</v>
      </c>
      <c r="D40" s="868"/>
    </row>
    <row r="41" spans="2:18" ht="13.5" thickBot="1">
      <c r="B41" s="143">
        <v>0.05</v>
      </c>
      <c r="C41" s="862">
        <f>LN(2)/B41</f>
        <v>13.862943611198904</v>
      </c>
      <c r="D41" s="8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2">
        <f>Amnt_Deposited!C14</f>
        <v>0</v>
      </c>
      <c r="D19" s="416">
        <f>Dry_Matter_Content!C6</f>
        <v>0.59</v>
      </c>
      <c r="E19" s="283">
        <f>MCF!R18</f>
        <v>1</v>
      </c>
      <c r="F19" s="130">
        <f>C19*D19*$K$6*DOCF*E19</f>
        <v>0</v>
      </c>
      <c r="G19" s="65">
        <f t="shared" ref="G19:G50" si="0">F19*$K$12</f>
        <v>0</v>
      </c>
      <c r="H19" s="65">
        <f>F19*(1-$K$12)</f>
        <v>0</v>
      </c>
      <c r="I19" s="65">
        <f t="shared" ref="I19:I50" si="1">G19+I18*$K$10</f>
        <v>0</v>
      </c>
      <c r="J19" s="65">
        <f t="shared" ref="J19:J50" si="2">I18*(1-$K$10)+H19</f>
        <v>0</v>
      </c>
      <c r="K19" s="66">
        <f>J19*CH4_fraction*conv</f>
        <v>0</v>
      </c>
      <c r="O19" s="95">
        <f>Amnt_Deposited!B14</f>
        <v>2000</v>
      </c>
      <c r="P19" s="98">
        <f>Amnt_Deposited!C14</f>
        <v>0</v>
      </c>
      <c r="Q19" s="283">
        <f>MCF!R18</f>
        <v>1</v>
      </c>
      <c r="R19" s="130">
        <f t="shared" ref="R19:R50" si="3">P19*$W$6*DOCF*Q19</f>
        <v>0</v>
      </c>
      <c r="S19" s="65">
        <f>R19*$W$12</f>
        <v>0</v>
      </c>
      <c r="T19" s="65">
        <f>R19*(1-$W$12)</f>
        <v>0</v>
      </c>
      <c r="U19" s="65">
        <f>S19+U18*$W$10</f>
        <v>0</v>
      </c>
      <c r="V19" s="65">
        <f>U18*(1-$W$10)+T19</f>
        <v>0</v>
      </c>
      <c r="W19" s="66">
        <f>V19*CH4_fraction*conv</f>
        <v>0</v>
      </c>
    </row>
    <row r="20" spans="2:23">
      <c r="B20" s="96">
        <f>Amnt_Deposited!B15</f>
        <v>2001</v>
      </c>
      <c r="C20" s="773">
        <f>Amnt_Deposited!C15</f>
        <v>0</v>
      </c>
      <c r="D20" s="418">
        <f>Dry_Matter_Content!C7</f>
        <v>0.59</v>
      </c>
      <c r="E20" s="284">
        <f>MCF!R19</f>
        <v>1</v>
      </c>
      <c r="F20" s="67">
        <f t="shared" ref="F20:F50" si="4">C20*D20*$K$6*DOCF*E20</f>
        <v>0</v>
      </c>
      <c r="G20" s="67">
        <f t="shared" si="0"/>
        <v>0</v>
      </c>
      <c r="H20" s="67">
        <f t="shared" ref="H20:H50" si="5">F20*(1-$K$12)</f>
        <v>0</v>
      </c>
      <c r="I20" s="67">
        <f t="shared" si="1"/>
        <v>0</v>
      </c>
      <c r="J20" s="67">
        <f t="shared" si="2"/>
        <v>0</v>
      </c>
      <c r="K20" s="100">
        <f>J20*CH4_fraction*conv</f>
        <v>0</v>
      </c>
      <c r="M20" s="393"/>
      <c r="O20" s="96">
        <f>Amnt_Deposited!B15</f>
        <v>2001</v>
      </c>
      <c r="P20" s="99">
        <f>Amnt_Deposited!C15</f>
        <v>0</v>
      </c>
      <c r="Q20" s="284">
        <f>MCF!R19</f>
        <v>1</v>
      </c>
      <c r="R20" s="67">
        <f t="shared" si="3"/>
        <v>0</v>
      </c>
      <c r="S20" s="67">
        <f>R20*$W$12</f>
        <v>0</v>
      </c>
      <c r="T20" s="67">
        <f>R20*(1-$W$12)</f>
        <v>0</v>
      </c>
      <c r="U20" s="67">
        <f>S20+U19*$W$10</f>
        <v>0</v>
      </c>
      <c r="V20" s="67">
        <f>U19*(1-$W$10)+T20</f>
        <v>0</v>
      </c>
      <c r="W20" s="100">
        <f>V20*CH4_fraction*conv</f>
        <v>0</v>
      </c>
    </row>
    <row r="21" spans="2:23">
      <c r="B21" s="96">
        <f>Amnt_Deposited!B16</f>
        <v>2002</v>
      </c>
      <c r="C21" s="773">
        <f>Amnt_Deposited!C16</f>
        <v>3.3803117921099997</v>
      </c>
      <c r="D21" s="418">
        <f>Dry_Matter_Content!C8</f>
        <v>0.59</v>
      </c>
      <c r="E21" s="284">
        <f>MCF!R20</f>
        <v>1</v>
      </c>
      <c r="F21" s="67">
        <f t="shared" si="4"/>
        <v>0.37893295189553095</v>
      </c>
      <c r="G21" s="67">
        <f t="shared" si="0"/>
        <v>0.37893295189553095</v>
      </c>
      <c r="H21" s="67">
        <f t="shared" si="5"/>
        <v>0</v>
      </c>
      <c r="I21" s="67">
        <f t="shared" si="1"/>
        <v>0.37893295189553095</v>
      </c>
      <c r="J21" s="67">
        <f t="shared" si="2"/>
        <v>0</v>
      </c>
      <c r="K21" s="100">
        <f t="shared" ref="K21:K84" si="6">J21*CH4_fraction*conv</f>
        <v>0</v>
      </c>
      <c r="O21" s="96">
        <f>Amnt_Deposited!B16</f>
        <v>2002</v>
      </c>
      <c r="P21" s="99">
        <f>Amnt_Deposited!C16</f>
        <v>3.3803117921099997</v>
      </c>
      <c r="Q21" s="284">
        <f>MCF!R20</f>
        <v>1</v>
      </c>
      <c r="R21" s="67">
        <f t="shared" si="3"/>
        <v>0.25352338440824995</v>
      </c>
      <c r="S21" s="67">
        <f t="shared" ref="S21:S84" si="7">R21*$W$12</f>
        <v>0.25352338440824995</v>
      </c>
      <c r="T21" s="67">
        <f t="shared" ref="T21:T84" si="8">R21*(1-$W$12)</f>
        <v>0</v>
      </c>
      <c r="U21" s="67">
        <f t="shared" ref="U21:U84" si="9">S21+U20*$W$10</f>
        <v>0.25352338440824995</v>
      </c>
      <c r="V21" s="67">
        <f t="shared" ref="V21:V84" si="10">U20*(1-$W$10)+T21</f>
        <v>0</v>
      </c>
      <c r="W21" s="100">
        <f t="shared" ref="W21:W84" si="11">V21*CH4_fraction*conv</f>
        <v>0</v>
      </c>
    </row>
    <row r="22" spans="2:23">
      <c r="B22" s="96">
        <f>Amnt_Deposited!B17</f>
        <v>2003</v>
      </c>
      <c r="C22" s="773">
        <f>Amnt_Deposited!C17</f>
        <v>3.4382722674299999</v>
      </c>
      <c r="D22" s="418">
        <f>Dry_Matter_Content!C9</f>
        <v>0.59</v>
      </c>
      <c r="E22" s="284">
        <f>MCF!R21</f>
        <v>1</v>
      </c>
      <c r="F22" s="67">
        <f t="shared" si="4"/>
        <v>0.38543032117890297</v>
      </c>
      <c r="G22" s="67">
        <f t="shared" si="0"/>
        <v>0.38543032117890297</v>
      </c>
      <c r="H22" s="67">
        <f t="shared" si="5"/>
        <v>0</v>
      </c>
      <c r="I22" s="67">
        <f t="shared" si="1"/>
        <v>0.63943667493793599</v>
      </c>
      <c r="J22" s="67">
        <f t="shared" si="2"/>
        <v>0.12492659813649794</v>
      </c>
      <c r="K22" s="100">
        <f t="shared" si="6"/>
        <v>8.3284398757665287E-2</v>
      </c>
      <c r="N22" s="258"/>
      <c r="O22" s="96">
        <f>Amnt_Deposited!B17</f>
        <v>2003</v>
      </c>
      <c r="P22" s="99">
        <f>Amnt_Deposited!C17</f>
        <v>3.4382722674299999</v>
      </c>
      <c r="Q22" s="284">
        <f>MCF!R21</f>
        <v>1</v>
      </c>
      <c r="R22" s="67">
        <f t="shared" si="3"/>
        <v>0.25787042005724997</v>
      </c>
      <c r="S22" s="67">
        <f t="shared" si="7"/>
        <v>0.25787042005724997</v>
      </c>
      <c r="T22" s="67">
        <f t="shared" si="8"/>
        <v>0</v>
      </c>
      <c r="U22" s="67">
        <f t="shared" si="9"/>
        <v>0.42781222676489916</v>
      </c>
      <c r="V22" s="67">
        <f t="shared" si="10"/>
        <v>8.3581577700600762E-2</v>
      </c>
      <c r="W22" s="100">
        <f t="shared" si="11"/>
        <v>5.5721051800400503E-2</v>
      </c>
    </row>
    <row r="23" spans="2:23">
      <c r="B23" s="96">
        <f>Amnt_Deposited!B18</f>
        <v>2004</v>
      </c>
      <c r="C23" s="773">
        <f>Amnt_Deposited!C18</f>
        <v>3.5762157786299995</v>
      </c>
      <c r="D23" s="418">
        <f>Dry_Matter_Content!C10</f>
        <v>0.59</v>
      </c>
      <c r="E23" s="284">
        <f>MCF!R22</f>
        <v>1</v>
      </c>
      <c r="F23" s="67">
        <f t="shared" si="4"/>
        <v>0.40089378878442289</v>
      </c>
      <c r="G23" s="67">
        <f t="shared" si="0"/>
        <v>0.40089378878442289</v>
      </c>
      <c r="H23" s="67">
        <f t="shared" si="5"/>
        <v>0</v>
      </c>
      <c r="I23" s="67">
        <f t="shared" si="1"/>
        <v>0.82952101016569624</v>
      </c>
      <c r="J23" s="67">
        <f t="shared" si="2"/>
        <v>0.21080945355666258</v>
      </c>
      <c r="K23" s="100">
        <f t="shared" si="6"/>
        <v>0.14053963570444172</v>
      </c>
      <c r="N23" s="258"/>
      <c r="O23" s="96">
        <f>Amnt_Deposited!B18</f>
        <v>2004</v>
      </c>
      <c r="P23" s="99">
        <f>Amnt_Deposited!C18</f>
        <v>3.5762157786299995</v>
      </c>
      <c r="Q23" s="284">
        <f>MCF!R22</f>
        <v>1</v>
      </c>
      <c r="R23" s="67">
        <f t="shared" si="3"/>
        <v>0.26821618339724995</v>
      </c>
      <c r="S23" s="67">
        <f t="shared" si="7"/>
        <v>0.26821618339724995</v>
      </c>
      <c r="T23" s="67">
        <f t="shared" si="8"/>
        <v>0</v>
      </c>
      <c r="U23" s="67">
        <f t="shared" si="9"/>
        <v>0.55498729493690657</v>
      </c>
      <c r="V23" s="67">
        <f t="shared" si="10"/>
        <v>0.1410411152252426</v>
      </c>
      <c r="W23" s="100">
        <f t="shared" si="11"/>
        <v>9.4027410150161722E-2</v>
      </c>
    </row>
    <row r="24" spans="2:23">
      <c r="B24" s="96">
        <f>Amnt_Deposited!B19</f>
        <v>2005</v>
      </c>
      <c r="C24" s="773">
        <f>Amnt_Deposited!C19</f>
        <v>3.70478155113</v>
      </c>
      <c r="D24" s="418">
        <f>Dry_Matter_Content!C11</f>
        <v>0.59</v>
      </c>
      <c r="E24" s="284">
        <f>MCF!R23</f>
        <v>1</v>
      </c>
      <c r="F24" s="67">
        <f t="shared" si="4"/>
        <v>0.41530601188167299</v>
      </c>
      <c r="G24" s="67">
        <f t="shared" si="0"/>
        <v>0.41530601188167299</v>
      </c>
      <c r="H24" s="67">
        <f t="shared" si="5"/>
        <v>0</v>
      </c>
      <c r="I24" s="67">
        <f t="shared" si="1"/>
        <v>0.97135057360347243</v>
      </c>
      <c r="J24" s="67">
        <f t="shared" si="2"/>
        <v>0.27347644844389668</v>
      </c>
      <c r="K24" s="100">
        <f t="shared" si="6"/>
        <v>0.18231763229593112</v>
      </c>
      <c r="N24" s="258"/>
      <c r="O24" s="96">
        <f>Amnt_Deposited!B19</f>
        <v>2005</v>
      </c>
      <c r="P24" s="99">
        <f>Amnt_Deposited!C19</f>
        <v>3.70478155113</v>
      </c>
      <c r="Q24" s="284">
        <f>MCF!R23</f>
        <v>1</v>
      </c>
      <c r="R24" s="67">
        <f t="shared" si="3"/>
        <v>0.27785861633475001</v>
      </c>
      <c r="S24" s="67">
        <f t="shared" si="7"/>
        <v>0.27785861633475001</v>
      </c>
      <c r="T24" s="67">
        <f t="shared" si="8"/>
        <v>0</v>
      </c>
      <c r="U24" s="67">
        <f t="shared" si="9"/>
        <v>0.64987772542605216</v>
      </c>
      <c r="V24" s="67">
        <f t="shared" si="10"/>
        <v>0.18296818584560443</v>
      </c>
      <c r="W24" s="100">
        <f t="shared" si="11"/>
        <v>0.12197879056373628</v>
      </c>
    </row>
    <row r="25" spans="2:23">
      <c r="B25" s="96">
        <f>Amnt_Deposited!B20</f>
        <v>2006</v>
      </c>
      <c r="C25" s="773">
        <f>Amnt_Deposited!C20</f>
        <v>3.7452570813900001</v>
      </c>
      <c r="D25" s="418">
        <f>Dry_Matter_Content!C12</f>
        <v>0.59</v>
      </c>
      <c r="E25" s="284">
        <f>MCF!R24</f>
        <v>1</v>
      </c>
      <c r="F25" s="67">
        <f t="shared" si="4"/>
        <v>0.41984331882381898</v>
      </c>
      <c r="G25" s="67">
        <f t="shared" si="0"/>
        <v>0.41984331882381898</v>
      </c>
      <c r="H25" s="67">
        <f t="shared" si="5"/>
        <v>0</v>
      </c>
      <c r="I25" s="67">
        <f t="shared" si="1"/>
        <v>1.0709590800384432</v>
      </c>
      <c r="J25" s="67">
        <f t="shared" si="2"/>
        <v>0.3202348123888481</v>
      </c>
      <c r="K25" s="100">
        <f t="shared" si="6"/>
        <v>0.21348987492589871</v>
      </c>
      <c r="N25" s="258"/>
      <c r="O25" s="96">
        <f>Amnt_Deposited!B20</f>
        <v>2006</v>
      </c>
      <c r="P25" s="99">
        <f>Amnt_Deposited!C20</f>
        <v>3.7452570813900001</v>
      </c>
      <c r="Q25" s="284">
        <f>MCF!R24</f>
        <v>1</v>
      </c>
      <c r="R25" s="67">
        <f t="shared" si="3"/>
        <v>0.28089428110425002</v>
      </c>
      <c r="S25" s="67">
        <f t="shared" si="7"/>
        <v>0.28089428110425002</v>
      </c>
      <c r="T25" s="67">
        <f t="shared" si="8"/>
        <v>0</v>
      </c>
      <c r="U25" s="67">
        <f t="shared" si="9"/>
        <v>0.7165203479293778</v>
      </c>
      <c r="V25" s="67">
        <f t="shared" si="10"/>
        <v>0.21425165860092429</v>
      </c>
      <c r="W25" s="100">
        <f t="shared" si="11"/>
        <v>0.14283443906728285</v>
      </c>
    </row>
    <row r="26" spans="2:23">
      <c r="B26" s="96">
        <f>Amnt_Deposited!B21</f>
        <v>2007</v>
      </c>
      <c r="C26" s="773">
        <f>Amnt_Deposited!C21</f>
        <v>3.7845528316199997</v>
      </c>
      <c r="D26" s="418">
        <f>Dry_Matter_Content!C13</f>
        <v>0.59</v>
      </c>
      <c r="E26" s="284">
        <f>MCF!R25</f>
        <v>1</v>
      </c>
      <c r="F26" s="67">
        <f t="shared" si="4"/>
        <v>0.424248372424602</v>
      </c>
      <c r="G26" s="67">
        <f t="shared" si="0"/>
        <v>0.424248372424602</v>
      </c>
      <c r="H26" s="67">
        <f t="shared" si="5"/>
        <v>0</v>
      </c>
      <c r="I26" s="67">
        <f t="shared" si="1"/>
        <v>1.1421337122582571</v>
      </c>
      <c r="J26" s="67">
        <f t="shared" si="2"/>
        <v>0.35307374020478799</v>
      </c>
      <c r="K26" s="100">
        <f t="shared" si="6"/>
        <v>0.23538249346985865</v>
      </c>
      <c r="N26" s="258"/>
      <c r="O26" s="96">
        <f>Amnt_Deposited!B21</f>
        <v>2007</v>
      </c>
      <c r="P26" s="99">
        <f>Amnt_Deposited!C21</f>
        <v>3.7845528316199997</v>
      </c>
      <c r="Q26" s="284">
        <f>MCF!R25</f>
        <v>1</v>
      </c>
      <c r="R26" s="67">
        <f t="shared" si="3"/>
        <v>0.28384146237149999</v>
      </c>
      <c r="S26" s="67">
        <f t="shared" si="7"/>
        <v>0.28384146237149999</v>
      </c>
      <c r="T26" s="67">
        <f t="shared" si="8"/>
        <v>0</v>
      </c>
      <c r="U26" s="67">
        <f t="shared" si="9"/>
        <v>0.7641394149809928</v>
      </c>
      <c r="V26" s="67">
        <f t="shared" si="10"/>
        <v>0.23622239531988495</v>
      </c>
      <c r="W26" s="100">
        <f t="shared" si="11"/>
        <v>0.1574815968799233</v>
      </c>
    </row>
    <row r="27" spans="2:23">
      <c r="B27" s="96">
        <f>Amnt_Deposited!B22</f>
        <v>2008</v>
      </c>
      <c r="C27" s="773">
        <f>Amnt_Deposited!C22</f>
        <v>3.8223057925800004</v>
      </c>
      <c r="D27" s="418">
        <f>Dry_Matter_Content!C14</f>
        <v>0.59</v>
      </c>
      <c r="E27" s="284">
        <f>MCF!R26</f>
        <v>1</v>
      </c>
      <c r="F27" s="67">
        <f t="shared" si="4"/>
        <v>0.42848047934821798</v>
      </c>
      <c r="G27" s="67">
        <f t="shared" si="0"/>
        <v>0.42848047934821798</v>
      </c>
      <c r="H27" s="67">
        <f t="shared" si="5"/>
        <v>0</v>
      </c>
      <c r="I27" s="67">
        <f t="shared" si="1"/>
        <v>1.1940756019280285</v>
      </c>
      <c r="J27" s="67">
        <f t="shared" si="2"/>
        <v>0.37653858967844656</v>
      </c>
      <c r="K27" s="100">
        <f t="shared" si="6"/>
        <v>0.2510257264522977</v>
      </c>
      <c r="N27" s="258"/>
      <c r="O27" s="96">
        <f>Amnt_Deposited!B22</f>
        <v>2008</v>
      </c>
      <c r="P27" s="99">
        <f>Amnt_Deposited!C22</f>
        <v>3.8223057925800004</v>
      </c>
      <c r="Q27" s="284">
        <f>MCF!R26</f>
        <v>1</v>
      </c>
      <c r="R27" s="67">
        <f t="shared" si="3"/>
        <v>0.2866729344435</v>
      </c>
      <c r="S27" s="67">
        <f t="shared" si="7"/>
        <v>0.2866729344435</v>
      </c>
      <c r="T27" s="67">
        <f t="shared" si="8"/>
        <v>0</v>
      </c>
      <c r="U27" s="67">
        <f t="shared" si="9"/>
        <v>0.79889090227120563</v>
      </c>
      <c r="V27" s="67">
        <f t="shared" si="10"/>
        <v>0.25192144715328718</v>
      </c>
      <c r="W27" s="100">
        <f t="shared" si="11"/>
        <v>0.16794763143552477</v>
      </c>
    </row>
    <row r="28" spans="2:23">
      <c r="B28" s="96">
        <f>Amnt_Deposited!B23</f>
        <v>2009</v>
      </c>
      <c r="C28" s="773">
        <f>Amnt_Deposited!C23</f>
        <v>3.8579411996399995</v>
      </c>
      <c r="D28" s="418">
        <f>Dry_Matter_Content!C15</f>
        <v>0.59</v>
      </c>
      <c r="E28" s="284">
        <f>MCF!R27</f>
        <v>1</v>
      </c>
      <c r="F28" s="67">
        <f t="shared" si="4"/>
        <v>0.43247520847964394</v>
      </c>
      <c r="G28" s="67">
        <f t="shared" si="0"/>
        <v>0.43247520847964394</v>
      </c>
      <c r="H28" s="67">
        <f t="shared" si="5"/>
        <v>0</v>
      </c>
      <c r="I28" s="67">
        <f t="shared" si="1"/>
        <v>1.2328880209340738</v>
      </c>
      <c r="J28" s="67">
        <f t="shared" si="2"/>
        <v>0.39366278947359873</v>
      </c>
      <c r="K28" s="100">
        <f t="shared" si="6"/>
        <v>0.2624418596490658</v>
      </c>
      <c r="N28" s="258"/>
      <c r="O28" s="96">
        <f>Amnt_Deposited!B23</f>
        <v>2009</v>
      </c>
      <c r="P28" s="99">
        <f>Amnt_Deposited!C23</f>
        <v>3.8579411996399995</v>
      </c>
      <c r="Q28" s="284">
        <f>MCF!R27</f>
        <v>1</v>
      </c>
      <c r="R28" s="67">
        <f t="shared" si="3"/>
        <v>0.28934558997299997</v>
      </c>
      <c r="S28" s="67">
        <f t="shared" si="7"/>
        <v>0.28934558997299997</v>
      </c>
      <c r="T28" s="67">
        <f t="shared" si="8"/>
        <v>0</v>
      </c>
      <c r="U28" s="67">
        <f t="shared" si="9"/>
        <v>0.82485817636088798</v>
      </c>
      <c r="V28" s="67">
        <f t="shared" si="10"/>
        <v>0.26337831588331762</v>
      </c>
      <c r="W28" s="100">
        <f t="shared" si="11"/>
        <v>0.17558554392221173</v>
      </c>
    </row>
    <row r="29" spans="2:23">
      <c r="B29" s="96">
        <f>Amnt_Deposited!B24</f>
        <v>2010</v>
      </c>
      <c r="C29" s="773">
        <f>Amnt_Deposited!C24</f>
        <v>4.3235005499399994</v>
      </c>
      <c r="D29" s="418">
        <f>Dry_Matter_Content!C16</f>
        <v>0.59</v>
      </c>
      <c r="E29" s="284">
        <f>MCF!R28</f>
        <v>1</v>
      </c>
      <c r="F29" s="67">
        <f t="shared" si="4"/>
        <v>0.48466441164827395</v>
      </c>
      <c r="G29" s="67">
        <f t="shared" si="0"/>
        <v>0.48466441164827395</v>
      </c>
      <c r="H29" s="67">
        <f t="shared" si="5"/>
        <v>0</v>
      </c>
      <c r="I29" s="67">
        <f t="shared" si="1"/>
        <v>1.3110939665975905</v>
      </c>
      <c r="J29" s="67">
        <f t="shared" si="2"/>
        <v>0.40645846598475721</v>
      </c>
      <c r="K29" s="100">
        <f t="shared" si="6"/>
        <v>0.27097231065650479</v>
      </c>
      <c r="O29" s="96">
        <f>Amnt_Deposited!B24</f>
        <v>2010</v>
      </c>
      <c r="P29" s="99">
        <f>Amnt_Deposited!C24</f>
        <v>4.3235005499399994</v>
      </c>
      <c r="Q29" s="284">
        <f>MCF!R28</f>
        <v>1</v>
      </c>
      <c r="R29" s="67">
        <f t="shared" si="3"/>
        <v>0.32426254124549997</v>
      </c>
      <c r="S29" s="67">
        <f t="shared" si="7"/>
        <v>0.32426254124549997</v>
      </c>
      <c r="T29" s="67">
        <f t="shared" si="8"/>
        <v>0</v>
      </c>
      <c r="U29" s="67">
        <f t="shared" si="9"/>
        <v>0.87718151199660399</v>
      </c>
      <c r="V29" s="67">
        <f t="shared" si="10"/>
        <v>0.27193920560978407</v>
      </c>
      <c r="W29" s="100">
        <f t="shared" si="11"/>
        <v>0.18129280373985604</v>
      </c>
    </row>
    <row r="30" spans="2:23">
      <c r="B30" s="96">
        <f>Amnt_Deposited!B25</f>
        <v>2011</v>
      </c>
      <c r="C30" s="99">
        <f>Amnt_Deposited!C25</f>
        <v>4.0144971845999997</v>
      </c>
      <c r="D30" s="418">
        <f>Dry_Matter_Content!C17</f>
        <v>0.59</v>
      </c>
      <c r="E30" s="284">
        <f>MCF!R29</f>
        <v>1</v>
      </c>
      <c r="F30" s="67">
        <f t="shared" si="4"/>
        <v>0.45002513439365999</v>
      </c>
      <c r="G30" s="67">
        <f t="shared" si="0"/>
        <v>0.45002513439365999</v>
      </c>
      <c r="H30" s="67">
        <f t="shared" si="5"/>
        <v>0</v>
      </c>
      <c r="I30" s="67">
        <f t="shared" si="1"/>
        <v>1.3288777024404057</v>
      </c>
      <c r="J30" s="67">
        <f t="shared" si="2"/>
        <v>0.43224139855084465</v>
      </c>
      <c r="K30" s="100">
        <f t="shared" si="6"/>
        <v>0.28816093236722973</v>
      </c>
      <c r="O30" s="96">
        <f>Amnt_Deposited!B25</f>
        <v>2011</v>
      </c>
      <c r="P30" s="99">
        <f>Amnt_Deposited!C25</f>
        <v>4.0144971845999997</v>
      </c>
      <c r="Q30" s="284">
        <f>MCF!R29</f>
        <v>1</v>
      </c>
      <c r="R30" s="67">
        <f t="shared" si="3"/>
        <v>0.30108728884499997</v>
      </c>
      <c r="S30" s="67">
        <f t="shared" si="7"/>
        <v>0.30108728884499997</v>
      </c>
      <c r="T30" s="67">
        <f t="shared" si="8"/>
        <v>0</v>
      </c>
      <c r="U30" s="67">
        <f t="shared" si="9"/>
        <v>0.88907964034817533</v>
      </c>
      <c r="V30" s="67">
        <f t="shared" si="10"/>
        <v>0.28918916049342869</v>
      </c>
      <c r="W30" s="100">
        <f t="shared" si="11"/>
        <v>0.19279277366228578</v>
      </c>
    </row>
    <row r="31" spans="2:23">
      <c r="B31" s="96">
        <f>Amnt_Deposited!B26</f>
        <v>2012</v>
      </c>
      <c r="C31" s="99">
        <f>Amnt_Deposited!C26</f>
        <v>4.0710386238000007</v>
      </c>
      <c r="D31" s="418">
        <f>Dry_Matter_Content!C18</f>
        <v>0.59</v>
      </c>
      <c r="E31" s="284">
        <f>MCF!R30</f>
        <v>1</v>
      </c>
      <c r="F31" s="67">
        <f t="shared" si="4"/>
        <v>0.45636342972798005</v>
      </c>
      <c r="G31" s="67">
        <f t="shared" si="0"/>
        <v>0.45636342972798005</v>
      </c>
      <c r="H31" s="67">
        <f t="shared" si="5"/>
        <v>0</v>
      </c>
      <c r="I31" s="67">
        <f t="shared" si="1"/>
        <v>1.3471367924035675</v>
      </c>
      <c r="J31" s="67">
        <f t="shared" si="2"/>
        <v>0.43810433976481833</v>
      </c>
      <c r="K31" s="100">
        <f t="shared" si="6"/>
        <v>0.2920695598432122</v>
      </c>
      <c r="O31" s="96">
        <f>Amnt_Deposited!B26</f>
        <v>2012</v>
      </c>
      <c r="P31" s="99">
        <f>Amnt_Deposited!C26</f>
        <v>4.0710386238000007</v>
      </c>
      <c r="Q31" s="284">
        <f>MCF!R30</f>
        <v>1</v>
      </c>
      <c r="R31" s="67">
        <f t="shared" si="3"/>
        <v>0.30532789678500005</v>
      </c>
      <c r="S31" s="67">
        <f t="shared" si="7"/>
        <v>0.30532789678500005</v>
      </c>
      <c r="T31" s="67">
        <f t="shared" si="8"/>
        <v>0</v>
      </c>
      <c r="U31" s="67">
        <f t="shared" si="9"/>
        <v>0.90129580223253858</v>
      </c>
      <c r="V31" s="67">
        <f t="shared" si="10"/>
        <v>0.2931117349006368</v>
      </c>
      <c r="W31" s="100">
        <f t="shared" si="11"/>
        <v>0.19540782326709119</v>
      </c>
    </row>
    <row r="32" spans="2:23">
      <c r="B32" s="96">
        <f>Amnt_Deposited!B27</f>
        <v>2013</v>
      </c>
      <c r="C32" s="99">
        <f>Amnt_Deposited!C27</f>
        <v>4.1307426434999996</v>
      </c>
      <c r="D32" s="418">
        <f>Dry_Matter_Content!C19</f>
        <v>0.59</v>
      </c>
      <c r="E32" s="284">
        <f>MCF!R31</f>
        <v>1</v>
      </c>
      <c r="F32" s="67">
        <f t="shared" si="4"/>
        <v>0.46305625033634989</v>
      </c>
      <c r="G32" s="67">
        <f t="shared" si="0"/>
        <v>0.46305625033634989</v>
      </c>
      <c r="H32" s="67">
        <f t="shared" si="5"/>
        <v>0</v>
      </c>
      <c r="I32" s="67">
        <f t="shared" si="1"/>
        <v>1.3660690470366128</v>
      </c>
      <c r="J32" s="67">
        <f t="shared" si="2"/>
        <v>0.44412399570330463</v>
      </c>
      <c r="K32" s="100">
        <f t="shared" si="6"/>
        <v>0.29608266380220305</v>
      </c>
      <c r="O32" s="96">
        <f>Amnt_Deposited!B27</f>
        <v>2013</v>
      </c>
      <c r="P32" s="99">
        <f>Amnt_Deposited!C27</f>
        <v>4.1307426434999996</v>
      </c>
      <c r="Q32" s="284">
        <f>MCF!R31</f>
        <v>1</v>
      </c>
      <c r="R32" s="67">
        <f t="shared" si="3"/>
        <v>0.30980569826249998</v>
      </c>
      <c r="S32" s="67">
        <f t="shared" si="7"/>
        <v>0.30980569826249998</v>
      </c>
      <c r="T32" s="67">
        <f t="shared" si="8"/>
        <v>0</v>
      </c>
      <c r="U32" s="67">
        <f t="shared" si="9"/>
        <v>0.91396234190674375</v>
      </c>
      <c r="V32" s="67">
        <f t="shared" si="10"/>
        <v>0.29713915858829482</v>
      </c>
      <c r="W32" s="100">
        <f t="shared" si="11"/>
        <v>0.19809277239219653</v>
      </c>
    </row>
    <row r="33" spans="2:23">
      <c r="B33" s="96">
        <f>Amnt_Deposited!B28</f>
        <v>2014</v>
      </c>
      <c r="C33" s="99">
        <f>Amnt_Deposited!C28</f>
        <v>4.1833789832999999</v>
      </c>
      <c r="D33" s="418">
        <f>Dry_Matter_Content!C20</f>
        <v>0.59</v>
      </c>
      <c r="E33" s="284">
        <f>MCF!R32</f>
        <v>1</v>
      </c>
      <c r="F33" s="67">
        <f t="shared" si="4"/>
        <v>0.46895678402793001</v>
      </c>
      <c r="G33" s="67">
        <f t="shared" si="0"/>
        <v>0.46895678402793001</v>
      </c>
      <c r="H33" s="67">
        <f t="shared" si="5"/>
        <v>0</v>
      </c>
      <c r="I33" s="67">
        <f t="shared" si="1"/>
        <v>1.3846602505253742</v>
      </c>
      <c r="J33" s="67">
        <f t="shared" si="2"/>
        <v>0.45036558053916859</v>
      </c>
      <c r="K33" s="100">
        <f t="shared" si="6"/>
        <v>0.30024372035944569</v>
      </c>
      <c r="O33" s="96">
        <f>Amnt_Deposited!B28</f>
        <v>2014</v>
      </c>
      <c r="P33" s="99">
        <f>Amnt_Deposited!C28</f>
        <v>4.1833789832999999</v>
      </c>
      <c r="Q33" s="284">
        <f>MCF!R32</f>
        <v>1</v>
      </c>
      <c r="R33" s="67">
        <f t="shared" si="3"/>
        <v>0.31375342374749998</v>
      </c>
      <c r="S33" s="67">
        <f t="shared" si="7"/>
        <v>0.31375342374749998</v>
      </c>
      <c r="T33" s="67">
        <f t="shared" si="8"/>
        <v>0</v>
      </c>
      <c r="U33" s="67">
        <f t="shared" si="9"/>
        <v>0.92640070284926912</v>
      </c>
      <c r="V33" s="67">
        <f t="shared" si="10"/>
        <v>0.30131506280497455</v>
      </c>
      <c r="W33" s="100">
        <f t="shared" si="11"/>
        <v>0.20087670853664968</v>
      </c>
    </row>
    <row r="34" spans="2:23">
      <c r="B34" s="96">
        <f>Amnt_Deposited!B29</f>
        <v>2015</v>
      </c>
      <c r="C34" s="99">
        <f>Amnt_Deposited!C29</f>
        <v>4.2415704645000005</v>
      </c>
      <c r="D34" s="418">
        <f>Dry_Matter_Content!C21</f>
        <v>0.59</v>
      </c>
      <c r="E34" s="284">
        <f>MCF!R33</f>
        <v>1</v>
      </c>
      <c r="F34" s="67">
        <f t="shared" si="4"/>
        <v>0.47548004907044999</v>
      </c>
      <c r="G34" s="67">
        <f t="shared" si="0"/>
        <v>0.47548004907044999</v>
      </c>
      <c r="H34" s="67">
        <f t="shared" si="5"/>
        <v>0</v>
      </c>
      <c r="I34" s="67">
        <f t="shared" si="1"/>
        <v>1.4036455719463388</v>
      </c>
      <c r="J34" s="67">
        <f t="shared" si="2"/>
        <v>0.45649472764948551</v>
      </c>
      <c r="K34" s="100">
        <f t="shared" si="6"/>
        <v>0.30432981843299034</v>
      </c>
      <c r="O34" s="96">
        <f>Amnt_Deposited!B29</f>
        <v>2015</v>
      </c>
      <c r="P34" s="99">
        <f>Amnt_Deposited!C29</f>
        <v>4.2415704645000005</v>
      </c>
      <c r="Q34" s="284">
        <f>MCF!R33</f>
        <v>1</v>
      </c>
      <c r="R34" s="67">
        <f t="shared" si="3"/>
        <v>0.31811778483750003</v>
      </c>
      <c r="S34" s="67">
        <f t="shared" si="7"/>
        <v>0.31811778483750003</v>
      </c>
      <c r="T34" s="67">
        <f t="shared" si="8"/>
        <v>0</v>
      </c>
      <c r="U34" s="67">
        <f t="shared" si="9"/>
        <v>0.93910274661887083</v>
      </c>
      <c r="V34" s="67">
        <f t="shared" si="10"/>
        <v>0.30541574106789843</v>
      </c>
      <c r="W34" s="100">
        <f t="shared" si="11"/>
        <v>0.2036104940452656</v>
      </c>
    </row>
    <row r="35" spans="2:23">
      <c r="B35" s="96">
        <f>Amnt_Deposited!B30</f>
        <v>2016</v>
      </c>
      <c r="C35" s="99">
        <f>Amnt_Deposited!C30</f>
        <v>4.2901367006999997</v>
      </c>
      <c r="D35" s="418">
        <f>Dry_Matter_Content!C22</f>
        <v>0.59</v>
      </c>
      <c r="E35" s="284">
        <f>MCF!R34</f>
        <v>1</v>
      </c>
      <c r="F35" s="67">
        <f t="shared" si="4"/>
        <v>0.48092432414846997</v>
      </c>
      <c r="G35" s="67">
        <f t="shared" si="0"/>
        <v>0.48092432414846997</v>
      </c>
      <c r="H35" s="67">
        <f t="shared" si="5"/>
        <v>0</v>
      </c>
      <c r="I35" s="67">
        <f t="shared" si="1"/>
        <v>1.4218160885532609</v>
      </c>
      <c r="J35" s="67">
        <f t="shared" si="2"/>
        <v>0.46275380754154766</v>
      </c>
      <c r="K35" s="100">
        <f t="shared" si="6"/>
        <v>0.30850253836103175</v>
      </c>
      <c r="O35" s="96">
        <f>Amnt_Deposited!B30</f>
        <v>2016</v>
      </c>
      <c r="P35" s="99">
        <f>Amnt_Deposited!C30</f>
        <v>4.2901367006999997</v>
      </c>
      <c r="Q35" s="284">
        <f>MCF!R34</f>
        <v>1</v>
      </c>
      <c r="R35" s="67">
        <f t="shared" si="3"/>
        <v>0.32176025255249996</v>
      </c>
      <c r="S35" s="67">
        <f t="shared" si="7"/>
        <v>0.32176025255249996</v>
      </c>
      <c r="T35" s="67">
        <f t="shared" si="8"/>
        <v>0</v>
      </c>
      <c r="U35" s="67">
        <f t="shared" si="9"/>
        <v>0.95125964889825676</v>
      </c>
      <c r="V35" s="67">
        <f t="shared" si="10"/>
        <v>0.30960335027311398</v>
      </c>
      <c r="W35" s="100">
        <f t="shared" si="11"/>
        <v>0.20640223351540932</v>
      </c>
    </row>
    <row r="36" spans="2:23">
      <c r="B36" s="96">
        <f>Amnt_Deposited!B31</f>
        <v>2017</v>
      </c>
      <c r="C36" s="99">
        <f>Amnt_Deposited!C31</f>
        <v>4.4584794856799999</v>
      </c>
      <c r="D36" s="418">
        <f>Dry_Matter_Content!C23</f>
        <v>0.59</v>
      </c>
      <c r="E36" s="284">
        <f>MCF!R35</f>
        <v>1</v>
      </c>
      <c r="F36" s="67">
        <f t="shared" si="4"/>
        <v>0.499795550344728</v>
      </c>
      <c r="G36" s="67">
        <f t="shared" si="0"/>
        <v>0.499795550344728</v>
      </c>
      <c r="H36" s="67">
        <f t="shared" si="5"/>
        <v>0</v>
      </c>
      <c r="I36" s="67">
        <f t="shared" si="1"/>
        <v>1.4528673762779625</v>
      </c>
      <c r="J36" s="67">
        <f t="shared" si="2"/>
        <v>0.46874426262002644</v>
      </c>
      <c r="K36" s="100">
        <f t="shared" si="6"/>
        <v>0.31249617508001759</v>
      </c>
      <c r="O36" s="96">
        <f>Amnt_Deposited!B31</f>
        <v>2017</v>
      </c>
      <c r="P36" s="99">
        <f>Amnt_Deposited!C31</f>
        <v>4.4584794856799999</v>
      </c>
      <c r="Q36" s="284">
        <f>MCF!R35</f>
        <v>1</v>
      </c>
      <c r="R36" s="67">
        <f t="shared" si="3"/>
        <v>0.33438596142599997</v>
      </c>
      <c r="S36" s="67">
        <f t="shared" si="7"/>
        <v>0.33438596142599997</v>
      </c>
      <c r="T36" s="67">
        <f t="shared" si="8"/>
        <v>0</v>
      </c>
      <c r="U36" s="67">
        <f t="shared" si="9"/>
        <v>0.97203437306732554</v>
      </c>
      <c r="V36" s="67">
        <f t="shared" si="10"/>
        <v>0.31361123725693119</v>
      </c>
      <c r="W36" s="100">
        <f t="shared" si="11"/>
        <v>0.20907415817128744</v>
      </c>
    </row>
    <row r="37" spans="2:23">
      <c r="B37" s="96">
        <f>Amnt_Deposited!B32</f>
        <v>2018</v>
      </c>
      <c r="C37" s="99">
        <f>Amnt_Deposited!C32</f>
        <v>4.5532303974599992</v>
      </c>
      <c r="D37" s="418">
        <f>Dry_Matter_Content!C24</f>
        <v>0.59</v>
      </c>
      <c r="E37" s="284">
        <f>MCF!R36</f>
        <v>1</v>
      </c>
      <c r="F37" s="67">
        <f t="shared" si="4"/>
        <v>0.51041712755526591</v>
      </c>
      <c r="G37" s="67">
        <f t="shared" si="0"/>
        <v>0.51041712755526591</v>
      </c>
      <c r="H37" s="67">
        <f t="shared" si="5"/>
        <v>0</v>
      </c>
      <c r="I37" s="67">
        <f t="shared" si="1"/>
        <v>1.4843032541055883</v>
      </c>
      <c r="J37" s="67">
        <f t="shared" si="2"/>
        <v>0.47898124972764017</v>
      </c>
      <c r="K37" s="100">
        <f t="shared" si="6"/>
        <v>0.31932083315176008</v>
      </c>
      <c r="O37" s="96">
        <f>Amnt_Deposited!B32</f>
        <v>2018</v>
      </c>
      <c r="P37" s="99">
        <f>Amnt_Deposited!C32</f>
        <v>4.5532303974599992</v>
      </c>
      <c r="Q37" s="284">
        <f>MCF!R36</f>
        <v>1</v>
      </c>
      <c r="R37" s="67">
        <f t="shared" si="3"/>
        <v>0.34149227980949992</v>
      </c>
      <c r="S37" s="67">
        <f t="shared" si="7"/>
        <v>0.34149227980949992</v>
      </c>
      <c r="T37" s="67">
        <f t="shared" si="8"/>
        <v>0</v>
      </c>
      <c r="U37" s="67">
        <f t="shared" si="9"/>
        <v>0.99306640551221337</v>
      </c>
      <c r="V37" s="67">
        <f t="shared" si="10"/>
        <v>0.32046024736461209</v>
      </c>
      <c r="W37" s="100">
        <f t="shared" si="11"/>
        <v>0.21364016490974139</v>
      </c>
    </row>
    <row r="38" spans="2:23">
      <c r="B38" s="96">
        <f>Amnt_Deposited!B33</f>
        <v>2019</v>
      </c>
      <c r="C38" s="99">
        <f>Amnt_Deposited!C33</f>
        <v>4.6479813092400004</v>
      </c>
      <c r="D38" s="418">
        <f>Dry_Matter_Content!C25</f>
        <v>0.59</v>
      </c>
      <c r="E38" s="284">
        <f>MCF!R37</f>
        <v>1</v>
      </c>
      <c r="F38" s="67">
        <f t="shared" si="4"/>
        <v>0.52103870476580405</v>
      </c>
      <c r="G38" s="67">
        <f t="shared" si="0"/>
        <v>0.52103870476580405</v>
      </c>
      <c r="H38" s="67">
        <f t="shared" si="5"/>
        <v>0</v>
      </c>
      <c r="I38" s="67">
        <f t="shared" si="1"/>
        <v>1.5159969303887113</v>
      </c>
      <c r="J38" s="67">
        <f t="shared" si="2"/>
        <v>0.48934502848268108</v>
      </c>
      <c r="K38" s="100">
        <f t="shared" si="6"/>
        <v>0.32623001898845405</v>
      </c>
      <c r="O38" s="96">
        <f>Amnt_Deposited!B33</f>
        <v>2019</v>
      </c>
      <c r="P38" s="99">
        <f>Amnt_Deposited!C33</f>
        <v>4.6479813092400004</v>
      </c>
      <c r="Q38" s="284">
        <f>MCF!R37</f>
        <v>1</v>
      </c>
      <c r="R38" s="67">
        <f t="shared" si="3"/>
        <v>0.34859859819300004</v>
      </c>
      <c r="S38" s="67">
        <f t="shared" si="7"/>
        <v>0.34859859819300004</v>
      </c>
      <c r="T38" s="67">
        <f t="shared" si="8"/>
        <v>0</v>
      </c>
      <c r="U38" s="67">
        <f t="shared" si="9"/>
        <v>1.0142709168523938</v>
      </c>
      <c r="V38" s="67">
        <f t="shared" si="10"/>
        <v>0.32739408685281962</v>
      </c>
      <c r="W38" s="100">
        <f t="shared" si="11"/>
        <v>0.2182627245685464</v>
      </c>
    </row>
    <row r="39" spans="2:23">
      <c r="B39" s="96">
        <f>Amnt_Deposited!B34</f>
        <v>2020</v>
      </c>
      <c r="C39" s="99">
        <f>Amnt_Deposited!C34</f>
        <v>4.7427322210199998</v>
      </c>
      <c r="D39" s="418">
        <f>Dry_Matter_Content!C26</f>
        <v>0.59</v>
      </c>
      <c r="E39" s="284">
        <f>MCF!R38</f>
        <v>1</v>
      </c>
      <c r="F39" s="67">
        <f t="shared" si="4"/>
        <v>0.53166028197634196</v>
      </c>
      <c r="G39" s="67">
        <f t="shared" si="0"/>
        <v>0.53166028197634196</v>
      </c>
      <c r="H39" s="67">
        <f t="shared" si="5"/>
        <v>0</v>
      </c>
      <c r="I39" s="67">
        <f t="shared" si="1"/>
        <v>1.5478634141443908</v>
      </c>
      <c r="J39" s="67">
        <f t="shared" si="2"/>
        <v>0.49979379822066244</v>
      </c>
      <c r="K39" s="100">
        <f t="shared" si="6"/>
        <v>0.33319586548044161</v>
      </c>
      <c r="O39" s="96">
        <f>Amnt_Deposited!B34</f>
        <v>2020</v>
      </c>
      <c r="P39" s="99">
        <f>Amnt_Deposited!C34</f>
        <v>4.7427322210199998</v>
      </c>
      <c r="Q39" s="284">
        <f>MCF!R38</f>
        <v>1</v>
      </c>
      <c r="R39" s="67">
        <f t="shared" si="3"/>
        <v>0.3557049165765</v>
      </c>
      <c r="S39" s="67">
        <f t="shared" si="7"/>
        <v>0.3557049165765</v>
      </c>
      <c r="T39" s="67">
        <f t="shared" si="8"/>
        <v>0</v>
      </c>
      <c r="U39" s="67">
        <f t="shared" si="9"/>
        <v>1.0355910442536067</v>
      </c>
      <c r="V39" s="67">
        <f t="shared" si="10"/>
        <v>0.33438478917528708</v>
      </c>
      <c r="W39" s="100">
        <f t="shared" si="11"/>
        <v>0.22292319278352471</v>
      </c>
    </row>
    <row r="40" spans="2:23">
      <c r="B40" s="96">
        <f>Amnt_Deposited!B35</f>
        <v>2021</v>
      </c>
      <c r="C40" s="99">
        <f>Amnt_Deposited!C35</f>
        <v>4.8374831328000001</v>
      </c>
      <c r="D40" s="418">
        <f>Dry_Matter_Content!C27</f>
        <v>0.59</v>
      </c>
      <c r="E40" s="284">
        <f>MCF!R39</f>
        <v>1</v>
      </c>
      <c r="F40" s="67">
        <f t="shared" si="4"/>
        <v>0.54228185918687999</v>
      </c>
      <c r="G40" s="67">
        <f t="shared" si="0"/>
        <v>0.54228185918687999</v>
      </c>
      <c r="H40" s="67">
        <f t="shared" si="5"/>
        <v>0</v>
      </c>
      <c r="I40" s="67">
        <f t="shared" si="1"/>
        <v>1.5798457342130297</v>
      </c>
      <c r="J40" s="67">
        <f t="shared" si="2"/>
        <v>0.51029953911824089</v>
      </c>
      <c r="K40" s="100">
        <f t="shared" si="6"/>
        <v>0.34019969274549389</v>
      </c>
      <c r="O40" s="96">
        <f>Amnt_Deposited!B35</f>
        <v>2021</v>
      </c>
      <c r="P40" s="99">
        <f>Amnt_Deposited!C35</f>
        <v>4.8374831328000001</v>
      </c>
      <c r="Q40" s="284">
        <f>MCF!R39</f>
        <v>1</v>
      </c>
      <c r="R40" s="67">
        <f t="shared" si="3"/>
        <v>0.36281123496000001</v>
      </c>
      <c r="S40" s="67">
        <f t="shared" si="7"/>
        <v>0.36281123496000001</v>
      </c>
      <c r="T40" s="67">
        <f t="shared" si="8"/>
        <v>0</v>
      </c>
      <c r="U40" s="67">
        <f t="shared" si="9"/>
        <v>1.0569886714181735</v>
      </c>
      <c r="V40" s="67">
        <f t="shared" si="10"/>
        <v>0.34141360779543328</v>
      </c>
      <c r="W40" s="100">
        <f t="shared" si="11"/>
        <v>0.22760907186362217</v>
      </c>
    </row>
    <row r="41" spans="2:23">
      <c r="B41" s="96">
        <f>Amnt_Deposited!B36</f>
        <v>2022</v>
      </c>
      <c r="C41" s="99">
        <f>Amnt_Deposited!C36</f>
        <v>4.9322340445800004</v>
      </c>
      <c r="D41" s="418">
        <f>Dry_Matter_Content!C28</f>
        <v>0.59</v>
      </c>
      <c r="E41" s="284">
        <f>MCF!R40</f>
        <v>1</v>
      </c>
      <c r="F41" s="67">
        <f t="shared" si="4"/>
        <v>0.55290343639741801</v>
      </c>
      <c r="G41" s="67">
        <f t="shared" si="0"/>
        <v>0.55290343639741801</v>
      </c>
      <c r="H41" s="67">
        <f t="shared" si="5"/>
        <v>0</v>
      </c>
      <c r="I41" s="67">
        <f t="shared" si="1"/>
        <v>1.6119057016843046</v>
      </c>
      <c r="J41" s="67">
        <f t="shared" si="2"/>
        <v>0.52084346892614319</v>
      </c>
      <c r="K41" s="100">
        <f t="shared" si="6"/>
        <v>0.34722897928409546</v>
      </c>
      <c r="O41" s="96">
        <f>Amnt_Deposited!B36</f>
        <v>2022</v>
      </c>
      <c r="P41" s="99">
        <f>Amnt_Deposited!C36</f>
        <v>4.9322340445800004</v>
      </c>
      <c r="Q41" s="284">
        <f>MCF!R40</f>
        <v>1</v>
      </c>
      <c r="R41" s="67">
        <f t="shared" si="3"/>
        <v>0.36991755334350002</v>
      </c>
      <c r="S41" s="67">
        <f t="shared" si="7"/>
        <v>0.36991755334350002</v>
      </c>
      <c r="T41" s="67">
        <f t="shared" si="8"/>
        <v>0</v>
      </c>
      <c r="U41" s="67">
        <f t="shared" si="9"/>
        <v>1.0784382482276793</v>
      </c>
      <c r="V41" s="67">
        <f t="shared" si="10"/>
        <v>0.34846797653399419</v>
      </c>
      <c r="W41" s="100">
        <f t="shared" si="11"/>
        <v>0.23231198435599612</v>
      </c>
    </row>
    <row r="42" spans="2:23">
      <c r="B42" s="96">
        <f>Amnt_Deposited!B37</f>
        <v>2023</v>
      </c>
      <c r="C42" s="99">
        <f>Amnt_Deposited!C37</f>
        <v>5.0269849563599998</v>
      </c>
      <c r="D42" s="418">
        <f>Dry_Matter_Content!C29</f>
        <v>0.59</v>
      </c>
      <c r="E42" s="284">
        <f>MCF!R41</f>
        <v>1</v>
      </c>
      <c r="F42" s="67">
        <f t="shared" si="4"/>
        <v>0.56352501360795593</v>
      </c>
      <c r="G42" s="67">
        <f t="shared" si="0"/>
        <v>0.56352501360795593</v>
      </c>
      <c r="H42" s="67">
        <f t="shared" si="5"/>
        <v>0</v>
      </c>
      <c r="I42" s="67">
        <f t="shared" si="1"/>
        <v>1.6440177177660884</v>
      </c>
      <c r="J42" s="67">
        <f t="shared" si="2"/>
        <v>0.53141299752617199</v>
      </c>
      <c r="K42" s="100">
        <f t="shared" si="6"/>
        <v>0.35427533168411462</v>
      </c>
      <c r="O42" s="96">
        <f>Amnt_Deposited!B37</f>
        <v>2023</v>
      </c>
      <c r="P42" s="99">
        <f>Amnt_Deposited!C37</f>
        <v>5.0269849563599998</v>
      </c>
      <c r="Q42" s="284">
        <f>MCF!R41</f>
        <v>1</v>
      </c>
      <c r="R42" s="67">
        <f t="shared" si="3"/>
        <v>0.37702387172699997</v>
      </c>
      <c r="S42" s="67">
        <f t="shared" si="7"/>
        <v>0.37702387172699997</v>
      </c>
      <c r="T42" s="67">
        <f t="shared" si="8"/>
        <v>0</v>
      </c>
      <c r="U42" s="67">
        <f t="shared" si="9"/>
        <v>1.0999226479255722</v>
      </c>
      <c r="V42" s="67">
        <f t="shared" si="10"/>
        <v>0.35553947202910707</v>
      </c>
      <c r="W42" s="100">
        <f t="shared" si="11"/>
        <v>0.23702631468607138</v>
      </c>
    </row>
    <row r="43" spans="2:23">
      <c r="B43" s="96">
        <f>Amnt_Deposited!B38</f>
        <v>2024</v>
      </c>
      <c r="C43" s="99">
        <f>Amnt_Deposited!C38</f>
        <v>5.12173586814</v>
      </c>
      <c r="D43" s="418">
        <f>Dry_Matter_Content!C30</f>
        <v>0.59</v>
      </c>
      <c r="E43" s="284">
        <f>MCF!R42</f>
        <v>1</v>
      </c>
      <c r="F43" s="67">
        <f t="shared" si="4"/>
        <v>0.57414659081849395</v>
      </c>
      <c r="G43" s="67">
        <f t="shared" si="0"/>
        <v>0.57414659081849395</v>
      </c>
      <c r="H43" s="67">
        <f t="shared" si="5"/>
        <v>0</v>
      </c>
      <c r="I43" s="67">
        <f t="shared" si="1"/>
        <v>1.676164623074865</v>
      </c>
      <c r="J43" s="67">
        <f t="shared" si="2"/>
        <v>0.54199968550971733</v>
      </c>
      <c r="K43" s="100">
        <f t="shared" si="6"/>
        <v>0.36133312367314485</v>
      </c>
      <c r="O43" s="96">
        <f>Amnt_Deposited!B38</f>
        <v>2024</v>
      </c>
      <c r="P43" s="99">
        <f>Amnt_Deposited!C38</f>
        <v>5.12173586814</v>
      </c>
      <c r="Q43" s="284">
        <f>MCF!R42</f>
        <v>1</v>
      </c>
      <c r="R43" s="67">
        <f t="shared" si="3"/>
        <v>0.38413019011049998</v>
      </c>
      <c r="S43" s="67">
        <f t="shared" si="7"/>
        <v>0.38413019011049998</v>
      </c>
      <c r="T43" s="67">
        <f t="shared" si="8"/>
        <v>0</v>
      </c>
      <c r="U43" s="67">
        <f t="shared" si="9"/>
        <v>1.1214303901036118</v>
      </c>
      <c r="V43" s="67">
        <f t="shared" si="10"/>
        <v>0.36262244793246035</v>
      </c>
      <c r="W43" s="100">
        <f t="shared" si="11"/>
        <v>0.24174829862164021</v>
      </c>
    </row>
    <row r="44" spans="2:23">
      <c r="B44" s="96">
        <f>Amnt_Deposited!B39</f>
        <v>2025</v>
      </c>
      <c r="C44" s="99">
        <f>Amnt_Deposited!C39</f>
        <v>5.2164867799199994</v>
      </c>
      <c r="D44" s="418">
        <f>Dry_Matter_Content!C31</f>
        <v>0.59</v>
      </c>
      <c r="E44" s="284">
        <f>MCF!R43</f>
        <v>1</v>
      </c>
      <c r="F44" s="67">
        <f t="shared" si="4"/>
        <v>0.58476816802903198</v>
      </c>
      <c r="G44" s="67">
        <f t="shared" si="0"/>
        <v>0.58476816802903198</v>
      </c>
      <c r="H44" s="67">
        <f t="shared" si="5"/>
        <v>0</v>
      </c>
      <c r="I44" s="67">
        <f t="shared" si="1"/>
        <v>1.7083349153318856</v>
      </c>
      <c r="J44" s="67">
        <f t="shared" si="2"/>
        <v>0.55259787577201147</v>
      </c>
      <c r="K44" s="100">
        <f t="shared" si="6"/>
        <v>0.36839858384800761</v>
      </c>
      <c r="O44" s="96">
        <f>Amnt_Deposited!B39</f>
        <v>2025</v>
      </c>
      <c r="P44" s="99">
        <f>Amnt_Deposited!C39</f>
        <v>5.2164867799199994</v>
      </c>
      <c r="Q44" s="284">
        <f>MCF!R43</f>
        <v>1</v>
      </c>
      <c r="R44" s="67">
        <f t="shared" si="3"/>
        <v>0.39123650849399993</v>
      </c>
      <c r="S44" s="67">
        <f t="shared" si="7"/>
        <v>0.39123650849399993</v>
      </c>
      <c r="T44" s="67">
        <f t="shared" si="8"/>
        <v>0</v>
      </c>
      <c r="U44" s="67">
        <f t="shared" si="9"/>
        <v>1.1429537792140181</v>
      </c>
      <c r="V44" s="67">
        <f t="shared" si="10"/>
        <v>0.36971311938359375</v>
      </c>
      <c r="W44" s="100">
        <f t="shared" si="11"/>
        <v>0.24647541292239583</v>
      </c>
    </row>
    <row r="45" spans="2:23">
      <c r="B45" s="96">
        <f>Amnt_Deposited!B40</f>
        <v>2026</v>
      </c>
      <c r="C45" s="99">
        <f>Amnt_Deposited!C40</f>
        <v>5.3112376917000006</v>
      </c>
      <c r="D45" s="418">
        <f>Dry_Matter_Content!C32</f>
        <v>0.59</v>
      </c>
      <c r="E45" s="284">
        <f>MCF!R44</f>
        <v>1</v>
      </c>
      <c r="F45" s="67">
        <f t="shared" si="4"/>
        <v>0.59538974523957</v>
      </c>
      <c r="G45" s="67">
        <f t="shared" si="0"/>
        <v>0.59538974523957</v>
      </c>
      <c r="H45" s="67">
        <f t="shared" si="5"/>
        <v>0</v>
      </c>
      <c r="I45" s="67">
        <f t="shared" si="1"/>
        <v>1.7405208843291295</v>
      </c>
      <c r="J45" s="67">
        <f t="shared" si="2"/>
        <v>0.56320377624232609</v>
      </c>
      <c r="K45" s="100">
        <f t="shared" si="6"/>
        <v>0.37546918416155073</v>
      </c>
      <c r="O45" s="96">
        <f>Amnt_Deposited!B40</f>
        <v>2026</v>
      </c>
      <c r="P45" s="99">
        <f>Amnt_Deposited!C40</f>
        <v>5.3112376917000006</v>
      </c>
      <c r="Q45" s="284">
        <f>MCF!R44</f>
        <v>1</v>
      </c>
      <c r="R45" s="67">
        <f t="shared" si="3"/>
        <v>0.39834282687750006</v>
      </c>
      <c r="S45" s="67">
        <f t="shared" si="7"/>
        <v>0.39834282687750006</v>
      </c>
      <c r="T45" s="67">
        <f t="shared" si="8"/>
        <v>0</v>
      </c>
      <c r="U45" s="67">
        <f t="shared" si="9"/>
        <v>1.1644876567768485</v>
      </c>
      <c r="V45" s="67">
        <f t="shared" si="10"/>
        <v>0.37680894931466952</v>
      </c>
      <c r="W45" s="100">
        <f t="shared" si="11"/>
        <v>0.25120596620977964</v>
      </c>
    </row>
    <row r="46" spans="2:23">
      <c r="B46" s="96">
        <f>Amnt_Deposited!B41</f>
        <v>2027</v>
      </c>
      <c r="C46" s="99">
        <f>Amnt_Deposited!C41</f>
        <v>5.4059886034800009</v>
      </c>
      <c r="D46" s="418">
        <f>Dry_Matter_Content!C33</f>
        <v>0.59</v>
      </c>
      <c r="E46" s="284">
        <f>MCF!R45</f>
        <v>1</v>
      </c>
      <c r="F46" s="67">
        <f t="shared" si="4"/>
        <v>0.60601132245010803</v>
      </c>
      <c r="G46" s="67">
        <f t="shared" si="0"/>
        <v>0.60601132245010803</v>
      </c>
      <c r="H46" s="67">
        <f t="shared" si="5"/>
        <v>0</v>
      </c>
      <c r="I46" s="67">
        <f t="shared" si="1"/>
        <v>1.7727173617596017</v>
      </c>
      <c r="J46" s="67">
        <f t="shared" si="2"/>
        <v>0.57381484501963576</v>
      </c>
      <c r="K46" s="100">
        <f t="shared" si="6"/>
        <v>0.38254323001309049</v>
      </c>
      <c r="O46" s="96">
        <f>Amnt_Deposited!B41</f>
        <v>2027</v>
      </c>
      <c r="P46" s="99">
        <f>Amnt_Deposited!C41</f>
        <v>5.4059886034800009</v>
      </c>
      <c r="Q46" s="284">
        <f>MCF!R45</f>
        <v>1</v>
      </c>
      <c r="R46" s="67">
        <f t="shared" si="3"/>
        <v>0.40544914526100007</v>
      </c>
      <c r="S46" s="67">
        <f t="shared" si="7"/>
        <v>0.40544914526100007</v>
      </c>
      <c r="T46" s="67">
        <f t="shared" si="8"/>
        <v>0</v>
      </c>
      <c r="U46" s="67">
        <f t="shared" si="9"/>
        <v>1.186028564959591</v>
      </c>
      <c r="V46" s="67">
        <f t="shared" si="10"/>
        <v>0.38390823707825766</v>
      </c>
      <c r="W46" s="100">
        <f t="shared" si="11"/>
        <v>0.25593882471883844</v>
      </c>
    </row>
    <row r="47" spans="2:23">
      <c r="B47" s="96">
        <f>Amnt_Deposited!B42</f>
        <v>2028</v>
      </c>
      <c r="C47" s="99">
        <f>Amnt_Deposited!C42</f>
        <v>5.5007395152599994</v>
      </c>
      <c r="D47" s="418">
        <f>Dry_Matter_Content!C34</f>
        <v>0.59</v>
      </c>
      <c r="E47" s="284">
        <f>MCF!R46</f>
        <v>1</v>
      </c>
      <c r="F47" s="67">
        <f t="shared" si="4"/>
        <v>0.61663289966064594</v>
      </c>
      <c r="G47" s="67">
        <f t="shared" si="0"/>
        <v>0.61663289966064594</v>
      </c>
      <c r="H47" s="67">
        <f t="shared" si="5"/>
        <v>0</v>
      </c>
      <c r="I47" s="67">
        <f t="shared" si="1"/>
        <v>1.8049208832035193</v>
      </c>
      <c r="J47" s="67">
        <f t="shared" si="2"/>
        <v>0.58442937821672836</v>
      </c>
      <c r="K47" s="100">
        <f t="shared" si="6"/>
        <v>0.38961958547781889</v>
      </c>
      <c r="O47" s="96">
        <f>Amnt_Deposited!B42</f>
        <v>2028</v>
      </c>
      <c r="P47" s="99">
        <f>Amnt_Deposited!C42</f>
        <v>5.5007395152599994</v>
      </c>
      <c r="Q47" s="284">
        <f>MCF!R46</f>
        <v>1</v>
      </c>
      <c r="R47" s="67">
        <f t="shared" si="3"/>
        <v>0.41255546364449996</v>
      </c>
      <c r="S47" s="67">
        <f t="shared" si="7"/>
        <v>0.41255546364449996</v>
      </c>
      <c r="T47" s="67">
        <f t="shared" si="8"/>
        <v>0</v>
      </c>
      <c r="U47" s="67">
        <f t="shared" si="9"/>
        <v>1.2075741859077962</v>
      </c>
      <c r="V47" s="67">
        <f t="shared" si="10"/>
        <v>0.39100984269629468</v>
      </c>
      <c r="W47" s="100">
        <f t="shared" si="11"/>
        <v>0.26067322846419644</v>
      </c>
    </row>
    <row r="48" spans="2:23">
      <c r="B48" s="96">
        <f>Amnt_Deposited!B43</f>
        <v>2029</v>
      </c>
      <c r="C48" s="99">
        <f>Amnt_Deposited!C43</f>
        <v>5.5954904270399997</v>
      </c>
      <c r="D48" s="418">
        <f>Dry_Matter_Content!C35</f>
        <v>0.59</v>
      </c>
      <c r="E48" s="284">
        <f>MCF!R47</f>
        <v>1</v>
      </c>
      <c r="F48" s="67">
        <f t="shared" si="4"/>
        <v>0.62725447687118396</v>
      </c>
      <c r="G48" s="67">
        <f t="shared" si="0"/>
        <v>0.62725447687118396</v>
      </c>
      <c r="H48" s="67">
        <f t="shared" si="5"/>
        <v>0</v>
      </c>
      <c r="I48" s="67">
        <f t="shared" si="1"/>
        <v>1.8371291263908538</v>
      </c>
      <c r="J48" s="67">
        <f t="shared" si="2"/>
        <v>0.59504623368384946</v>
      </c>
      <c r="K48" s="100">
        <f t="shared" si="6"/>
        <v>0.3966974891225663</v>
      </c>
      <c r="O48" s="96">
        <f>Amnt_Deposited!B43</f>
        <v>2029</v>
      </c>
      <c r="P48" s="99">
        <f>Amnt_Deposited!C43</f>
        <v>5.5954904270399997</v>
      </c>
      <c r="Q48" s="284">
        <f>MCF!R47</f>
        <v>1</v>
      </c>
      <c r="R48" s="67">
        <f t="shared" si="3"/>
        <v>0.41966178202799997</v>
      </c>
      <c r="S48" s="67">
        <f t="shared" si="7"/>
        <v>0.41966178202799997</v>
      </c>
      <c r="T48" s="67">
        <f t="shared" si="8"/>
        <v>0</v>
      </c>
      <c r="U48" s="67">
        <f t="shared" si="9"/>
        <v>1.2291229659171636</v>
      </c>
      <c r="V48" s="67">
        <f t="shared" si="10"/>
        <v>0.39811300201863259</v>
      </c>
      <c r="W48" s="100">
        <f t="shared" si="11"/>
        <v>0.26540866801242169</v>
      </c>
    </row>
    <row r="49" spans="2:23">
      <c r="B49" s="96">
        <f>Amnt_Deposited!B44</f>
        <v>2030</v>
      </c>
      <c r="C49" s="99">
        <f>Amnt_Deposited!C44</f>
        <v>5.6902413388200008</v>
      </c>
      <c r="D49" s="418">
        <f>Dry_Matter_Content!C36</f>
        <v>0.59</v>
      </c>
      <c r="E49" s="284">
        <f>MCF!R48</f>
        <v>1</v>
      </c>
      <c r="F49" s="67">
        <f t="shared" si="4"/>
        <v>0.6378760540817221</v>
      </c>
      <c r="G49" s="67">
        <f t="shared" si="0"/>
        <v>0.6378760540817221</v>
      </c>
      <c r="H49" s="67">
        <f t="shared" si="5"/>
        <v>0</v>
      </c>
      <c r="I49" s="67">
        <f t="shared" si="1"/>
        <v>1.869340534657453</v>
      </c>
      <c r="J49" s="67">
        <f t="shared" si="2"/>
        <v>0.6056646458151228</v>
      </c>
      <c r="K49" s="100">
        <f t="shared" si="6"/>
        <v>0.40377643054341517</v>
      </c>
      <c r="O49" s="96">
        <f>Amnt_Deposited!B44</f>
        <v>2030</v>
      </c>
      <c r="P49" s="99">
        <f>Amnt_Deposited!C44</f>
        <v>5.6902413388200008</v>
      </c>
      <c r="Q49" s="284">
        <f>MCF!R48</f>
        <v>1</v>
      </c>
      <c r="R49" s="67">
        <f t="shared" si="3"/>
        <v>0.42676810041150004</v>
      </c>
      <c r="S49" s="67">
        <f t="shared" si="7"/>
        <v>0.42676810041150004</v>
      </c>
      <c r="T49" s="67">
        <f t="shared" si="8"/>
        <v>0</v>
      </c>
      <c r="U49" s="67">
        <f t="shared" si="9"/>
        <v>1.2506738635085548</v>
      </c>
      <c r="V49" s="67">
        <f t="shared" si="10"/>
        <v>0.40521720282010898</v>
      </c>
      <c r="W49" s="100">
        <f t="shared" si="11"/>
        <v>0.27014480188007262</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1.2530564332478704</v>
      </c>
      <c r="J50" s="67">
        <f t="shared" si="2"/>
        <v>0.61628410140958245</v>
      </c>
      <c r="K50" s="100">
        <f t="shared" si="6"/>
        <v>0.41085606760638826</v>
      </c>
      <c r="O50" s="96">
        <f>Amnt_Deposited!B45</f>
        <v>2031</v>
      </c>
      <c r="P50" s="99">
        <f>Amnt_Deposited!C45</f>
        <v>0</v>
      </c>
      <c r="Q50" s="284">
        <f>MCF!R49</f>
        <v>1</v>
      </c>
      <c r="R50" s="67">
        <f t="shared" si="3"/>
        <v>0</v>
      </c>
      <c r="S50" s="67">
        <f t="shared" si="7"/>
        <v>0</v>
      </c>
      <c r="T50" s="67">
        <f t="shared" si="8"/>
        <v>0</v>
      </c>
      <c r="U50" s="67">
        <f t="shared" si="9"/>
        <v>0.83835176176262538</v>
      </c>
      <c r="V50" s="67">
        <f t="shared" si="10"/>
        <v>0.41232210174592943</v>
      </c>
      <c r="W50" s="100">
        <f t="shared" si="11"/>
        <v>0.27488140116395293</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0.83994884601996656</v>
      </c>
      <c r="J51" s="67">
        <f t="shared" ref="J51:J82" si="16">I50*(1-$K$10)+H51</f>
        <v>0.41310758722790392</v>
      </c>
      <c r="K51" s="100">
        <f t="shared" si="6"/>
        <v>0.27540505815193594</v>
      </c>
      <c r="O51" s="96">
        <f>Amnt_Deposited!B46</f>
        <v>2032</v>
      </c>
      <c r="P51" s="99">
        <f>Amnt_Deposited!C46</f>
        <v>0</v>
      </c>
      <c r="Q51" s="284">
        <f>MCF!R50</f>
        <v>1</v>
      </c>
      <c r="R51" s="67">
        <f t="shared" ref="R51:R82" si="17">P51*$W$6*DOCF*Q51</f>
        <v>0</v>
      </c>
      <c r="S51" s="67">
        <f t="shared" si="7"/>
        <v>0</v>
      </c>
      <c r="T51" s="67">
        <f t="shared" si="8"/>
        <v>0</v>
      </c>
      <c r="U51" s="67">
        <f t="shared" si="9"/>
        <v>0.5619639915387824</v>
      </c>
      <c r="V51" s="67">
        <f t="shared" si="10"/>
        <v>0.27638777022384298</v>
      </c>
      <c r="W51" s="100">
        <f t="shared" si="11"/>
        <v>0.18425851348256198</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0.56303454913168616</v>
      </c>
      <c r="J52" s="67">
        <f t="shared" si="16"/>
        <v>0.27691429688828045</v>
      </c>
      <c r="K52" s="100">
        <f t="shared" si="6"/>
        <v>0.18460953125885363</v>
      </c>
      <c r="O52" s="96">
        <f>Amnt_Deposited!B47</f>
        <v>2033</v>
      </c>
      <c r="P52" s="99">
        <f>Amnt_Deposited!C47</f>
        <v>0</v>
      </c>
      <c r="Q52" s="284">
        <f>MCF!R51</f>
        <v>1</v>
      </c>
      <c r="R52" s="67">
        <f t="shared" si="17"/>
        <v>0</v>
      </c>
      <c r="S52" s="67">
        <f t="shared" si="7"/>
        <v>0</v>
      </c>
      <c r="T52" s="67">
        <f t="shared" si="8"/>
        <v>0</v>
      </c>
      <c r="U52" s="67">
        <f t="shared" si="9"/>
        <v>0.37669572867864826</v>
      </c>
      <c r="V52" s="67">
        <f t="shared" si="10"/>
        <v>0.18526826286013415</v>
      </c>
      <c r="W52" s="100">
        <f t="shared" si="11"/>
        <v>0.12351217524008942</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0.37741334489360728</v>
      </c>
      <c r="J53" s="67">
        <f t="shared" si="16"/>
        <v>0.18562120423807885</v>
      </c>
      <c r="K53" s="100">
        <f t="shared" si="6"/>
        <v>0.12374746949205256</v>
      </c>
      <c r="O53" s="96">
        <f>Amnt_Deposited!B48</f>
        <v>2034</v>
      </c>
      <c r="P53" s="99">
        <f>Amnt_Deposited!C48</f>
        <v>0</v>
      </c>
      <c r="Q53" s="284">
        <f>MCF!R52</f>
        <v>1</v>
      </c>
      <c r="R53" s="67">
        <f t="shared" si="17"/>
        <v>0</v>
      </c>
      <c r="S53" s="67">
        <f t="shared" si="7"/>
        <v>0</v>
      </c>
      <c r="T53" s="67">
        <f t="shared" si="8"/>
        <v>0</v>
      </c>
      <c r="U53" s="67">
        <f t="shared" si="9"/>
        <v>0.25250669818930022</v>
      </c>
      <c r="V53" s="67">
        <f t="shared" si="10"/>
        <v>0.12418903048934805</v>
      </c>
      <c r="W53" s="100">
        <f t="shared" si="11"/>
        <v>8.2792686992898698E-2</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0.25298773072354747</v>
      </c>
      <c r="J54" s="67">
        <f t="shared" si="16"/>
        <v>0.12442561417005983</v>
      </c>
      <c r="K54" s="100">
        <f t="shared" si="6"/>
        <v>8.2950409446706549E-2</v>
      </c>
      <c r="O54" s="96">
        <f>Amnt_Deposited!B49</f>
        <v>2035</v>
      </c>
      <c r="P54" s="99">
        <f>Amnt_Deposited!C49</f>
        <v>0</v>
      </c>
      <c r="Q54" s="284">
        <f>MCF!R53</f>
        <v>1</v>
      </c>
      <c r="R54" s="67">
        <f t="shared" si="17"/>
        <v>0</v>
      </c>
      <c r="S54" s="67">
        <f t="shared" si="7"/>
        <v>0</v>
      </c>
      <c r="T54" s="67">
        <f t="shared" si="8"/>
        <v>0</v>
      </c>
      <c r="U54" s="67">
        <f t="shared" si="9"/>
        <v>0.16926030155455901</v>
      </c>
      <c r="V54" s="67">
        <f t="shared" si="10"/>
        <v>8.3246396634741204E-2</v>
      </c>
      <c r="W54" s="100">
        <f t="shared" si="11"/>
        <v>5.5497597756494134E-2</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0.16958274730506026</v>
      </c>
      <c r="J55" s="67">
        <f t="shared" si="16"/>
        <v>8.3404983418487205E-2</v>
      </c>
      <c r="K55" s="100">
        <f t="shared" si="6"/>
        <v>5.5603322278991466E-2</v>
      </c>
      <c r="O55" s="96">
        <f>Amnt_Deposited!B50</f>
        <v>2036</v>
      </c>
      <c r="P55" s="99">
        <f>Amnt_Deposited!C50</f>
        <v>0</v>
      </c>
      <c r="Q55" s="284">
        <f>MCF!R54</f>
        <v>1</v>
      </c>
      <c r="R55" s="67">
        <f t="shared" si="17"/>
        <v>0</v>
      </c>
      <c r="S55" s="67">
        <f t="shared" si="7"/>
        <v>0</v>
      </c>
      <c r="T55" s="67">
        <f t="shared" si="8"/>
        <v>0</v>
      </c>
      <c r="U55" s="67">
        <f t="shared" si="9"/>
        <v>0.11345857313005819</v>
      </c>
      <c r="V55" s="67">
        <f t="shared" si="10"/>
        <v>5.5801728424500818E-2</v>
      </c>
      <c r="W55" s="100">
        <f t="shared" si="11"/>
        <v>3.7201152283000541E-2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0.11367471498037819</v>
      </c>
      <c r="J56" s="67">
        <f t="shared" si="16"/>
        <v>5.5908032324682076E-2</v>
      </c>
      <c r="K56" s="100">
        <f t="shared" si="6"/>
        <v>3.7272021549788051E-2</v>
      </c>
      <c r="O56" s="96">
        <f>Amnt_Deposited!B51</f>
        <v>2037</v>
      </c>
      <c r="P56" s="99">
        <f>Amnt_Deposited!C51</f>
        <v>0</v>
      </c>
      <c r="Q56" s="284">
        <f>MCF!R55</f>
        <v>1</v>
      </c>
      <c r="R56" s="67">
        <f t="shared" si="17"/>
        <v>0</v>
      </c>
      <c r="S56" s="67">
        <f t="shared" si="7"/>
        <v>0</v>
      </c>
      <c r="T56" s="67">
        <f t="shared" si="8"/>
        <v>0</v>
      </c>
      <c r="U56" s="67">
        <f t="shared" si="9"/>
        <v>7.6053555963678562E-2</v>
      </c>
      <c r="V56" s="67">
        <f t="shared" si="10"/>
        <v>3.7405017166379631E-2</v>
      </c>
      <c r="W56" s="100">
        <f t="shared" si="11"/>
        <v>2.4936678110919753E-2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7.6198440178735283E-2</v>
      </c>
      <c r="J57" s="67">
        <f t="shared" si="16"/>
        <v>3.7476274801642902E-2</v>
      </c>
      <c r="K57" s="100">
        <f t="shared" si="6"/>
        <v>2.4984183201095266E-2</v>
      </c>
      <c r="O57" s="96">
        <f>Amnt_Deposited!B52</f>
        <v>2038</v>
      </c>
      <c r="P57" s="99">
        <f>Amnt_Deposited!C52</f>
        <v>0</v>
      </c>
      <c r="Q57" s="284">
        <f>MCF!R56</f>
        <v>1</v>
      </c>
      <c r="R57" s="67">
        <f t="shared" si="17"/>
        <v>0</v>
      </c>
      <c r="S57" s="67">
        <f t="shared" si="7"/>
        <v>0</v>
      </c>
      <c r="T57" s="67">
        <f t="shared" si="8"/>
        <v>0</v>
      </c>
      <c r="U57" s="67">
        <f t="shared" si="9"/>
        <v>5.0980223134747087E-2</v>
      </c>
      <c r="V57" s="67">
        <f t="shared" si="10"/>
        <v>2.5073332828931476E-2</v>
      </c>
      <c r="W57" s="100">
        <f t="shared" si="11"/>
        <v>1.6715555219287651E-2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5.1077341928453743E-2</v>
      </c>
      <c r="J58" s="67">
        <f t="shared" si="16"/>
        <v>2.512109825028154E-2</v>
      </c>
      <c r="K58" s="100">
        <f t="shared" si="6"/>
        <v>1.6747398833521027E-2</v>
      </c>
      <c r="O58" s="96">
        <f>Amnt_Deposited!B53</f>
        <v>2039</v>
      </c>
      <c r="P58" s="99">
        <f>Amnt_Deposited!C53</f>
        <v>0</v>
      </c>
      <c r="Q58" s="284">
        <f>MCF!R57</f>
        <v>1</v>
      </c>
      <c r="R58" s="67">
        <f t="shared" si="17"/>
        <v>0</v>
      </c>
      <c r="S58" s="67">
        <f t="shared" si="7"/>
        <v>0</v>
      </c>
      <c r="T58" s="67">
        <f t="shared" si="8"/>
        <v>0</v>
      </c>
      <c r="U58" s="67">
        <f t="shared" si="9"/>
        <v>3.4173065518590832E-2</v>
      </c>
      <c r="V58" s="67">
        <f t="shared" si="10"/>
        <v>1.6807157616156254E-2</v>
      </c>
      <c r="W58" s="100">
        <f t="shared" si="11"/>
        <v>1.1204771744104169E-2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3.4238166192859201E-2</v>
      </c>
      <c r="J59" s="67">
        <f t="shared" si="16"/>
        <v>1.6839175735594538E-2</v>
      </c>
      <c r="K59" s="100">
        <f t="shared" si="6"/>
        <v>1.1226117157063025E-2</v>
      </c>
      <c r="O59" s="96">
        <f>Amnt_Deposited!B54</f>
        <v>2040</v>
      </c>
      <c r="P59" s="99">
        <f>Amnt_Deposited!C54</f>
        <v>0</v>
      </c>
      <c r="Q59" s="284">
        <f>MCF!R58</f>
        <v>1</v>
      </c>
      <c r="R59" s="67">
        <f t="shared" si="17"/>
        <v>0</v>
      </c>
      <c r="S59" s="67">
        <f t="shared" si="7"/>
        <v>0</v>
      </c>
      <c r="T59" s="67">
        <f t="shared" si="8"/>
        <v>0</v>
      </c>
      <c r="U59" s="67">
        <f t="shared" si="9"/>
        <v>2.2906890851600727E-2</v>
      </c>
      <c r="V59" s="67">
        <f t="shared" si="10"/>
        <v>1.1266174666990108E-2</v>
      </c>
      <c r="W59" s="100">
        <f t="shared" si="11"/>
        <v>7.5107831113267378E-3</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2.2950529138573251E-2</v>
      </c>
      <c r="J60" s="67">
        <f t="shared" si="16"/>
        <v>1.1287637054285952E-2</v>
      </c>
      <c r="K60" s="100">
        <f t="shared" si="6"/>
        <v>7.5250913695239681E-3</v>
      </c>
      <c r="O60" s="96">
        <f>Amnt_Deposited!B55</f>
        <v>2041</v>
      </c>
      <c r="P60" s="99">
        <f>Amnt_Deposited!C55</f>
        <v>0</v>
      </c>
      <c r="Q60" s="284">
        <f>MCF!R59</f>
        <v>1</v>
      </c>
      <c r="R60" s="67">
        <f t="shared" si="17"/>
        <v>0</v>
      </c>
      <c r="S60" s="67">
        <f t="shared" si="7"/>
        <v>0</v>
      </c>
      <c r="T60" s="67">
        <f t="shared" si="8"/>
        <v>0</v>
      </c>
      <c r="U60" s="67">
        <f t="shared" si="9"/>
        <v>1.5354948130178365E-2</v>
      </c>
      <c r="V60" s="67">
        <f t="shared" si="10"/>
        <v>7.5519427214223618E-3</v>
      </c>
      <c r="W60" s="100">
        <f t="shared" si="11"/>
        <v>5.0346284809482406E-3</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1.5384199748710704E-2</v>
      </c>
      <c r="J61" s="67">
        <f t="shared" si="16"/>
        <v>7.5663293898625477E-3</v>
      </c>
      <c r="K61" s="100">
        <f t="shared" si="6"/>
        <v>5.0442195932416979E-3</v>
      </c>
      <c r="O61" s="96">
        <f>Amnt_Deposited!B56</f>
        <v>2042</v>
      </c>
      <c r="P61" s="99">
        <f>Amnt_Deposited!C56</f>
        <v>0</v>
      </c>
      <c r="Q61" s="284">
        <f>MCF!R60</f>
        <v>1</v>
      </c>
      <c r="R61" s="67">
        <f t="shared" si="17"/>
        <v>0</v>
      </c>
      <c r="S61" s="67">
        <f t="shared" si="7"/>
        <v>0</v>
      </c>
      <c r="T61" s="67">
        <f t="shared" si="8"/>
        <v>0</v>
      </c>
      <c r="U61" s="67">
        <f t="shared" si="9"/>
        <v>1.0292729537496015E-2</v>
      </c>
      <c r="V61" s="67">
        <f t="shared" si="10"/>
        <v>5.0622185926823497E-3</v>
      </c>
      <c r="W61" s="100">
        <f t="shared" si="11"/>
        <v>3.3748123951215661E-3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1.031233748377723E-2</v>
      </c>
      <c r="J62" s="67">
        <f t="shared" si="16"/>
        <v>5.0718622649334735E-3</v>
      </c>
      <c r="K62" s="100">
        <f t="shared" si="6"/>
        <v>3.381241509955649E-3</v>
      </c>
      <c r="O62" s="96">
        <f>Amnt_Deposited!B57</f>
        <v>2043</v>
      </c>
      <c r="P62" s="99">
        <f>Amnt_Deposited!C57</f>
        <v>0</v>
      </c>
      <c r="Q62" s="284">
        <f>MCF!R61</f>
        <v>1</v>
      </c>
      <c r="R62" s="67">
        <f t="shared" si="17"/>
        <v>0</v>
      </c>
      <c r="S62" s="67">
        <f t="shared" si="7"/>
        <v>0</v>
      </c>
      <c r="T62" s="67">
        <f t="shared" si="8"/>
        <v>0</v>
      </c>
      <c r="U62" s="67">
        <f t="shared" si="9"/>
        <v>6.8994229374067136E-3</v>
      </c>
      <c r="V62" s="67">
        <f t="shared" si="10"/>
        <v>3.3933066000893016E-3</v>
      </c>
      <c r="W62" s="100">
        <f t="shared" si="11"/>
        <v>2.2622044000595344E-3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6.9125665368606013E-3</v>
      </c>
      <c r="J63" s="67">
        <f t="shared" si="16"/>
        <v>3.3997709469166279E-3</v>
      </c>
      <c r="K63" s="100">
        <f t="shared" si="6"/>
        <v>2.266513964611085E-3</v>
      </c>
      <c r="O63" s="96">
        <f>Amnt_Deposited!B58</f>
        <v>2044</v>
      </c>
      <c r="P63" s="99">
        <f>Amnt_Deposited!C58</f>
        <v>0</v>
      </c>
      <c r="Q63" s="284">
        <f>MCF!R62</f>
        <v>1</v>
      </c>
      <c r="R63" s="67">
        <f t="shared" si="17"/>
        <v>0</v>
      </c>
      <c r="S63" s="67">
        <f t="shared" si="7"/>
        <v>0</v>
      </c>
      <c r="T63" s="67">
        <f t="shared" si="8"/>
        <v>0</v>
      </c>
      <c r="U63" s="67">
        <f t="shared" si="9"/>
        <v>4.6248215010218138E-3</v>
      </c>
      <c r="V63" s="67">
        <f t="shared" si="10"/>
        <v>2.2746014363848994E-3</v>
      </c>
      <c r="W63" s="100">
        <f t="shared" si="11"/>
        <v>1.5164009575899329E-3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4.6336319192128179E-3</v>
      </c>
      <c r="J64" s="67">
        <f t="shared" si="16"/>
        <v>2.278934617647783E-3</v>
      </c>
      <c r="K64" s="100">
        <f t="shared" si="6"/>
        <v>1.519289745098522E-3</v>
      </c>
      <c r="O64" s="96">
        <f>Amnt_Deposited!B59</f>
        <v>2045</v>
      </c>
      <c r="P64" s="99">
        <f>Amnt_Deposited!C59</f>
        <v>0</v>
      </c>
      <c r="Q64" s="284">
        <f>MCF!R63</f>
        <v>1</v>
      </c>
      <c r="R64" s="67">
        <f t="shared" si="17"/>
        <v>0</v>
      </c>
      <c r="S64" s="67">
        <f t="shared" si="7"/>
        <v>0</v>
      </c>
      <c r="T64" s="67">
        <f t="shared" si="8"/>
        <v>0</v>
      </c>
      <c r="U64" s="67">
        <f t="shared" si="9"/>
        <v>3.1001105614715569E-3</v>
      </c>
      <c r="V64" s="67">
        <f t="shared" si="10"/>
        <v>1.5247109395502569E-3</v>
      </c>
      <c r="W64" s="100">
        <f t="shared" si="11"/>
        <v>1.0164739597001713E-3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3.1060163613989438E-3</v>
      </c>
      <c r="J65" s="67">
        <f t="shared" si="16"/>
        <v>1.527615557813874E-3</v>
      </c>
      <c r="K65" s="100">
        <f t="shared" si="6"/>
        <v>1.0184103718759159E-3</v>
      </c>
      <c r="O65" s="96">
        <f>Amnt_Deposited!B60</f>
        <v>2046</v>
      </c>
      <c r="P65" s="99">
        <f>Amnt_Deposited!C60</f>
        <v>0</v>
      </c>
      <c r="Q65" s="284">
        <f>MCF!R64</f>
        <v>1</v>
      </c>
      <c r="R65" s="67">
        <f t="shared" si="17"/>
        <v>0</v>
      </c>
      <c r="S65" s="67">
        <f t="shared" si="7"/>
        <v>0</v>
      </c>
      <c r="T65" s="67">
        <f t="shared" si="8"/>
        <v>0</v>
      </c>
      <c r="U65" s="67">
        <f t="shared" si="9"/>
        <v>2.0780662542811855E-3</v>
      </c>
      <c r="V65" s="67">
        <f t="shared" si="10"/>
        <v>1.0220443071903712E-3</v>
      </c>
      <c r="W65" s="100">
        <f t="shared" si="11"/>
        <v>6.8136287146024742E-4</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2.0820250303603891E-3</v>
      </c>
      <c r="J66" s="67">
        <f t="shared" si="16"/>
        <v>1.0239913310385548E-3</v>
      </c>
      <c r="K66" s="100">
        <f t="shared" si="6"/>
        <v>6.8266088735903648E-4</v>
      </c>
      <c r="O66" s="96">
        <f>Amnt_Deposited!B61</f>
        <v>2047</v>
      </c>
      <c r="P66" s="99">
        <f>Amnt_Deposited!C61</f>
        <v>0</v>
      </c>
      <c r="Q66" s="284">
        <f>MCF!R65</f>
        <v>1</v>
      </c>
      <c r="R66" s="67">
        <f t="shared" si="17"/>
        <v>0</v>
      </c>
      <c r="S66" s="67">
        <f t="shared" si="7"/>
        <v>0</v>
      </c>
      <c r="T66" s="67">
        <f t="shared" si="8"/>
        <v>0</v>
      </c>
      <c r="U66" s="67">
        <f t="shared" si="9"/>
        <v>1.3929694672348727E-3</v>
      </c>
      <c r="V66" s="67">
        <f t="shared" si="10"/>
        <v>6.8509678704631262E-4</v>
      </c>
      <c r="W66" s="100">
        <f t="shared" si="11"/>
        <v>4.5673119136420838E-4</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1.3956231141985295E-3</v>
      </c>
      <c r="J67" s="67">
        <f t="shared" si="16"/>
        <v>6.864019161618597E-4</v>
      </c>
      <c r="K67" s="100">
        <f t="shared" si="6"/>
        <v>4.5760127744123977E-4</v>
      </c>
      <c r="O67" s="96">
        <f>Amnt_Deposited!B62</f>
        <v>2048</v>
      </c>
      <c r="P67" s="99">
        <f>Amnt_Deposited!C62</f>
        <v>0</v>
      </c>
      <c r="Q67" s="284">
        <f>MCF!R66</f>
        <v>1</v>
      </c>
      <c r="R67" s="67">
        <f t="shared" si="17"/>
        <v>0</v>
      </c>
      <c r="S67" s="67">
        <f t="shared" si="7"/>
        <v>0</v>
      </c>
      <c r="T67" s="67">
        <f t="shared" si="8"/>
        <v>0</v>
      </c>
      <c r="U67" s="67">
        <f t="shared" si="9"/>
        <v>9.3373535740311989E-4</v>
      </c>
      <c r="V67" s="67">
        <f t="shared" si="10"/>
        <v>4.5923410983175284E-4</v>
      </c>
      <c r="W67" s="100">
        <f t="shared" si="11"/>
        <v>3.0615607322116852E-4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9.3551415015796064E-4</v>
      </c>
      <c r="J68" s="67">
        <f t="shared" si="16"/>
        <v>4.6010896404056887E-4</v>
      </c>
      <c r="K68" s="100">
        <f t="shared" si="6"/>
        <v>3.0673930936037921E-4</v>
      </c>
      <c r="O68" s="96">
        <f>Amnt_Deposited!B63</f>
        <v>2049</v>
      </c>
      <c r="P68" s="99">
        <f>Amnt_Deposited!C63</f>
        <v>0</v>
      </c>
      <c r="Q68" s="284">
        <f>MCF!R67</f>
        <v>1</v>
      </c>
      <c r="R68" s="67">
        <f t="shared" si="17"/>
        <v>0</v>
      </c>
      <c r="S68" s="67">
        <f t="shared" si="7"/>
        <v>0</v>
      </c>
      <c r="T68" s="67">
        <f t="shared" si="8"/>
        <v>0</v>
      </c>
      <c r="U68" s="67">
        <f t="shared" si="9"/>
        <v>6.2590152775956348E-4</v>
      </c>
      <c r="V68" s="67">
        <f t="shared" si="10"/>
        <v>3.0783382964355642E-4</v>
      </c>
      <c r="W68" s="100">
        <f t="shared" si="11"/>
        <v>2.0522255309570427E-4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6.2709388820087614E-4</v>
      </c>
      <c r="J69" s="67">
        <f t="shared" si="16"/>
        <v>3.0842026195708445E-4</v>
      </c>
      <c r="K69" s="100">
        <f t="shared" si="6"/>
        <v>2.0561350797138961E-4</v>
      </c>
      <c r="O69" s="96">
        <f>Amnt_Deposited!B64</f>
        <v>2050</v>
      </c>
      <c r="P69" s="99">
        <f>Amnt_Deposited!C64</f>
        <v>0</v>
      </c>
      <c r="Q69" s="284">
        <f>MCF!R68</f>
        <v>1</v>
      </c>
      <c r="R69" s="67">
        <f t="shared" si="17"/>
        <v>0</v>
      </c>
      <c r="S69" s="67">
        <f t="shared" si="7"/>
        <v>0</v>
      </c>
      <c r="T69" s="67">
        <f t="shared" si="8"/>
        <v>0</v>
      </c>
      <c r="U69" s="67">
        <f t="shared" si="9"/>
        <v>4.195543409015676E-4</v>
      </c>
      <c r="V69" s="67">
        <f t="shared" si="10"/>
        <v>2.0634718685799591E-4</v>
      </c>
      <c r="W69" s="100">
        <f t="shared" si="11"/>
        <v>1.3756479123866393E-4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4.2035360400747933E-4</v>
      </c>
      <c r="J70" s="67">
        <f t="shared" si="16"/>
        <v>2.0674028419339678E-4</v>
      </c>
      <c r="K70" s="100">
        <f t="shared" si="6"/>
        <v>1.3782685612893117E-4</v>
      </c>
      <c r="O70" s="96">
        <f>Amnt_Deposited!B65</f>
        <v>2051</v>
      </c>
      <c r="P70" s="99">
        <f>Amnt_Deposited!C65</f>
        <v>0</v>
      </c>
      <c r="Q70" s="284">
        <f>MCF!R69</f>
        <v>1</v>
      </c>
      <c r="R70" s="67">
        <f t="shared" si="17"/>
        <v>0</v>
      </c>
      <c r="S70" s="67">
        <f t="shared" si="7"/>
        <v>0</v>
      </c>
      <c r="T70" s="67">
        <f t="shared" si="8"/>
        <v>0</v>
      </c>
      <c r="U70" s="67">
        <f t="shared" si="9"/>
        <v>2.8123568510759111E-4</v>
      </c>
      <c r="V70" s="67">
        <f t="shared" si="10"/>
        <v>1.3831865579397648E-4</v>
      </c>
      <c r="W70" s="100">
        <f t="shared" si="11"/>
        <v>9.2212437195984321E-5</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2.8177144718954044E-4</v>
      </c>
      <c r="J71" s="67">
        <f t="shared" si="16"/>
        <v>1.3858215681793889E-4</v>
      </c>
      <c r="K71" s="100">
        <f t="shared" si="6"/>
        <v>9.2388104545292586E-5</v>
      </c>
      <c r="O71" s="96">
        <f>Amnt_Deposited!B66</f>
        <v>2052</v>
      </c>
      <c r="P71" s="99">
        <f>Amnt_Deposited!C66</f>
        <v>0</v>
      </c>
      <c r="Q71" s="284">
        <f>MCF!R70</f>
        <v>1</v>
      </c>
      <c r="R71" s="67">
        <f t="shared" si="17"/>
        <v>0</v>
      </c>
      <c r="S71" s="67">
        <f t="shared" si="7"/>
        <v>0</v>
      </c>
      <c r="T71" s="67">
        <f t="shared" si="8"/>
        <v>0</v>
      </c>
      <c r="U71" s="67">
        <f t="shared" si="9"/>
        <v>1.8851791738818506E-4</v>
      </c>
      <c r="V71" s="67">
        <f t="shared" si="10"/>
        <v>9.2717767719406073E-5</v>
      </c>
      <c r="W71" s="100">
        <f t="shared" si="11"/>
        <v>6.1811845146270711E-5</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1.8887704945162146E-4</v>
      </c>
      <c r="J72" s="67">
        <f t="shared" si="16"/>
        <v>9.2894397737918971E-5</v>
      </c>
      <c r="K72" s="100">
        <f t="shared" si="6"/>
        <v>6.192959849194598E-5</v>
      </c>
      <c r="O72" s="96">
        <f>Amnt_Deposited!B67</f>
        <v>2053</v>
      </c>
      <c r="P72" s="99">
        <f>Amnt_Deposited!C67</f>
        <v>0</v>
      </c>
      <c r="Q72" s="284">
        <f>MCF!R71</f>
        <v>1</v>
      </c>
      <c r="R72" s="67">
        <f t="shared" si="17"/>
        <v>0</v>
      </c>
      <c r="S72" s="67">
        <f t="shared" si="7"/>
        <v>0</v>
      </c>
      <c r="T72" s="67">
        <f t="shared" si="8"/>
        <v>0</v>
      </c>
      <c r="U72" s="67">
        <f t="shared" si="9"/>
        <v>1.2636733906219106E-4</v>
      </c>
      <c r="V72" s="67">
        <f t="shared" si="10"/>
        <v>6.2150578325993993E-5</v>
      </c>
      <c r="W72" s="100">
        <f t="shared" si="11"/>
        <v>4.1433718883995993E-5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1.2660807248348661E-4</v>
      </c>
      <c r="J73" s="67">
        <f t="shared" si="16"/>
        <v>6.2268976968134831E-5</v>
      </c>
      <c r="K73" s="100">
        <f t="shared" si="6"/>
        <v>4.1512651312089885E-5</v>
      </c>
      <c r="O73" s="96">
        <f>Amnt_Deposited!B68</f>
        <v>2054</v>
      </c>
      <c r="P73" s="99">
        <f>Amnt_Deposited!C68</f>
        <v>0</v>
      </c>
      <c r="Q73" s="284">
        <f>MCF!R72</f>
        <v>1</v>
      </c>
      <c r="R73" s="67">
        <f t="shared" si="17"/>
        <v>0</v>
      </c>
      <c r="S73" s="67">
        <f t="shared" si="7"/>
        <v>0</v>
      </c>
      <c r="T73" s="67">
        <f t="shared" si="8"/>
        <v>0</v>
      </c>
      <c r="U73" s="67">
        <f t="shared" si="9"/>
        <v>8.4706560537569159E-5</v>
      </c>
      <c r="V73" s="67">
        <f t="shared" si="10"/>
        <v>4.1660778524621903E-5</v>
      </c>
      <c r="W73" s="100">
        <f t="shared" si="11"/>
        <v>2.7773852349747934E-5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8.4867928975614301E-5</v>
      </c>
      <c r="J74" s="67">
        <f t="shared" si="16"/>
        <v>4.1740143507872303E-5</v>
      </c>
      <c r="K74" s="100">
        <f t="shared" si="6"/>
        <v>2.7826762338581534E-5</v>
      </c>
      <c r="O74" s="96">
        <f>Amnt_Deposited!B69</f>
        <v>2055</v>
      </c>
      <c r="P74" s="99">
        <f>Amnt_Deposited!C69</f>
        <v>0</v>
      </c>
      <c r="Q74" s="284">
        <f>MCF!R73</f>
        <v>1</v>
      </c>
      <c r="R74" s="67">
        <f t="shared" si="17"/>
        <v>0</v>
      </c>
      <c r="S74" s="67">
        <f t="shared" si="7"/>
        <v>0</v>
      </c>
      <c r="T74" s="67">
        <f t="shared" si="8"/>
        <v>0</v>
      </c>
      <c r="U74" s="67">
        <f t="shared" si="9"/>
        <v>5.6780505559064029E-5</v>
      </c>
      <c r="V74" s="67">
        <f t="shared" si="10"/>
        <v>2.792605497850513E-5</v>
      </c>
      <c r="W74" s="100">
        <f t="shared" si="11"/>
        <v>1.8617369985670087E-5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5.6888674057883147E-5</v>
      </c>
      <c r="J75" s="67">
        <f t="shared" si="16"/>
        <v>2.7979254917731154E-5</v>
      </c>
      <c r="K75" s="100">
        <f t="shared" si="6"/>
        <v>1.8652836611820768E-5</v>
      </c>
      <c r="O75" s="96">
        <f>Amnt_Deposited!B70</f>
        <v>2056</v>
      </c>
      <c r="P75" s="99">
        <f>Amnt_Deposited!C70</f>
        <v>0</v>
      </c>
      <c r="Q75" s="284">
        <f>MCF!R74</f>
        <v>1</v>
      </c>
      <c r="R75" s="67">
        <f t="shared" si="17"/>
        <v>0</v>
      </c>
      <c r="S75" s="67">
        <f t="shared" si="7"/>
        <v>0</v>
      </c>
      <c r="T75" s="67">
        <f t="shared" si="8"/>
        <v>0</v>
      </c>
      <c r="U75" s="67">
        <f t="shared" si="9"/>
        <v>3.8061111100278676E-5</v>
      </c>
      <c r="V75" s="67">
        <f t="shared" si="10"/>
        <v>1.8719394458785353E-5</v>
      </c>
      <c r="W75" s="100">
        <f t="shared" si="11"/>
        <v>1.2479596305856901E-5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3.8133618613386715E-5</v>
      </c>
      <c r="J76" s="67">
        <f t="shared" si="16"/>
        <v>1.8755055444496436E-5</v>
      </c>
      <c r="K76" s="100">
        <f t="shared" si="6"/>
        <v>1.2503370296330957E-5</v>
      </c>
      <c r="O76" s="96">
        <f>Amnt_Deposited!B71</f>
        <v>2057</v>
      </c>
      <c r="P76" s="99">
        <f>Amnt_Deposited!C71</f>
        <v>0</v>
      </c>
      <c r="Q76" s="284">
        <f>MCF!R75</f>
        <v>1</v>
      </c>
      <c r="R76" s="67">
        <f t="shared" si="17"/>
        <v>0</v>
      </c>
      <c r="S76" s="67">
        <f t="shared" si="7"/>
        <v>0</v>
      </c>
      <c r="T76" s="67">
        <f t="shared" si="8"/>
        <v>0</v>
      </c>
      <c r="U76" s="67">
        <f t="shared" si="9"/>
        <v>2.5513125744906384E-5</v>
      </c>
      <c r="V76" s="67">
        <f t="shared" si="10"/>
        <v>1.2547985355372292E-5</v>
      </c>
      <c r="W76" s="100">
        <f t="shared" si="11"/>
        <v>8.3653235702481933E-6</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2.5561728984430896E-5</v>
      </c>
      <c r="J77" s="67">
        <f t="shared" si="16"/>
        <v>1.257188962895582E-5</v>
      </c>
      <c r="K77" s="100">
        <f t="shared" si="6"/>
        <v>8.3812597526372121E-6</v>
      </c>
      <c r="O77" s="96">
        <f>Amnt_Deposited!B72</f>
        <v>2058</v>
      </c>
      <c r="P77" s="99">
        <f>Amnt_Deposited!C72</f>
        <v>0</v>
      </c>
      <c r="Q77" s="284">
        <f>MCF!R76</f>
        <v>1</v>
      </c>
      <c r="R77" s="67">
        <f t="shared" si="17"/>
        <v>0</v>
      </c>
      <c r="S77" s="67">
        <f t="shared" si="7"/>
        <v>0</v>
      </c>
      <c r="T77" s="67">
        <f t="shared" si="8"/>
        <v>0</v>
      </c>
      <c r="U77" s="67">
        <f t="shared" si="9"/>
        <v>1.7101959623838703E-5</v>
      </c>
      <c r="V77" s="67">
        <f t="shared" si="10"/>
        <v>8.4111661210676816E-6</v>
      </c>
      <c r="W77" s="100">
        <f t="shared" si="11"/>
        <v>5.6074440807117877E-6</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1.7134539349594255E-5</v>
      </c>
      <c r="J78" s="67">
        <f t="shared" si="16"/>
        <v>8.4271896348366414E-6</v>
      </c>
      <c r="K78" s="100">
        <f t="shared" si="6"/>
        <v>5.6181264232244276E-6</v>
      </c>
      <c r="O78" s="96">
        <f>Amnt_Deposited!B73</f>
        <v>2059</v>
      </c>
      <c r="P78" s="99">
        <f>Amnt_Deposited!C73</f>
        <v>0</v>
      </c>
      <c r="Q78" s="284">
        <f>MCF!R77</f>
        <v>1</v>
      </c>
      <c r="R78" s="67">
        <f t="shared" si="17"/>
        <v>0</v>
      </c>
      <c r="S78" s="67">
        <f t="shared" si="7"/>
        <v>0</v>
      </c>
      <c r="T78" s="67">
        <f t="shared" si="8"/>
        <v>0</v>
      </c>
      <c r="U78" s="67">
        <f t="shared" si="9"/>
        <v>1.1463786362351205E-5</v>
      </c>
      <c r="V78" s="67">
        <f t="shared" si="10"/>
        <v>5.6381732614874988E-6</v>
      </c>
      <c r="W78" s="100">
        <f t="shared" si="11"/>
        <v>3.7587821743249992E-6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1.1485625205619495E-5</v>
      </c>
      <c r="J79" s="67">
        <f t="shared" si="16"/>
        <v>5.6489141439747608E-6</v>
      </c>
      <c r="K79" s="100">
        <f t="shared" si="6"/>
        <v>3.7659427626498404E-6</v>
      </c>
      <c r="O79" s="96">
        <f>Amnt_Deposited!B74</f>
        <v>2060</v>
      </c>
      <c r="P79" s="99">
        <f>Amnt_Deposited!C74</f>
        <v>0</v>
      </c>
      <c r="Q79" s="284">
        <f>MCF!R78</f>
        <v>1</v>
      </c>
      <c r="R79" s="67">
        <f t="shared" si="17"/>
        <v>0</v>
      </c>
      <c r="S79" s="67">
        <f t="shared" si="7"/>
        <v>0</v>
      </c>
      <c r="T79" s="67">
        <f t="shared" si="8"/>
        <v>0</v>
      </c>
      <c r="U79" s="67">
        <f t="shared" si="9"/>
        <v>7.6844058021539933E-6</v>
      </c>
      <c r="V79" s="67">
        <f t="shared" si="10"/>
        <v>3.7793805601972108E-6</v>
      </c>
      <c r="W79" s="100">
        <f t="shared" si="11"/>
        <v>2.5195870401314739E-6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7.6990448165789591E-6</v>
      </c>
      <c r="J80" s="67">
        <f t="shared" si="16"/>
        <v>3.7865803890405358E-6</v>
      </c>
      <c r="K80" s="100">
        <f t="shared" si="6"/>
        <v>2.5243869260270239E-6</v>
      </c>
      <c r="O80" s="96">
        <f>Amnt_Deposited!B75</f>
        <v>2061</v>
      </c>
      <c r="P80" s="99">
        <f>Amnt_Deposited!C75</f>
        <v>0</v>
      </c>
      <c r="Q80" s="284">
        <f>MCF!R79</f>
        <v>1</v>
      </c>
      <c r="R80" s="67">
        <f t="shared" si="17"/>
        <v>0</v>
      </c>
      <c r="S80" s="67">
        <f t="shared" si="7"/>
        <v>0</v>
      </c>
      <c r="T80" s="67">
        <f t="shared" si="8"/>
        <v>0</v>
      </c>
      <c r="U80" s="67">
        <f t="shared" si="9"/>
        <v>5.1510112510563986E-6</v>
      </c>
      <c r="V80" s="67">
        <f t="shared" si="10"/>
        <v>2.5333945510975947E-6</v>
      </c>
      <c r="W80" s="100">
        <f t="shared" si="11"/>
        <v>1.6889297007317297E-6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5.1608240758796581E-6</v>
      </c>
      <c r="J81" s="67">
        <f t="shared" si="16"/>
        <v>2.538220740699301E-6</v>
      </c>
      <c r="K81" s="100">
        <f t="shared" si="6"/>
        <v>1.6921471604662006E-6</v>
      </c>
      <c r="O81" s="96">
        <f>Amnt_Deposited!B76</f>
        <v>2062</v>
      </c>
      <c r="P81" s="99">
        <f>Amnt_Deposited!C76</f>
        <v>0</v>
      </c>
      <c r="Q81" s="284">
        <f>MCF!R80</f>
        <v>1</v>
      </c>
      <c r="R81" s="67">
        <f t="shared" si="17"/>
        <v>0</v>
      </c>
      <c r="S81" s="67">
        <f t="shared" si="7"/>
        <v>0</v>
      </c>
      <c r="T81" s="67">
        <f t="shared" si="8"/>
        <v>0</v>
      </c>
      <c r="U81" s="67">
        <f t="shared" si="9"/>
        <v>3.4528260989382214E-6</v>
      </c>
      <c r="V81" s="67">
        <f t="shared" si="10"/>
        <v>1.6981851521181774E-6</v>
      </c>
      <c r="W81" s="100">
        <f t="shared" si="11"/>
        <v>1.1321234347454515E-6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3.4594038321254881E-6</v>
      </c>
      <c r="J82" s="67">
        <f t="shared" si="16"/>
        <v>1.70142024375417E-6</v>
      </c>
      <c r="K82" s="100">
        <f t="shared" si="6"/>
        <v>1.1342801625027798E-6</v>
      </c>
      <c r="O82" s="96">
        <f>Amnt_Deposited!B77</f>
        <v>2063</v>
      </c>
      <c r="P82" s="99">
        <f>Amnt_Deposited!C77</f>
        <v>0</v>
      </c>
      <c r="Q82" s="284">
        <f>MCF!R81</f>
        <v>1</v>
      </c>
      <c r="R82" s="67">
        <f t="shared" si="17"/>
        <v>0</v>
      </c>
      <c r="S82" s="67">
        <f t="shared" si="7"/>
        <v>0</v>
      </c>
      <c r="T82" s="67">
        <f t="shared" si="8"/>
        <v>0</v>
      </c>
      <c r="U82" s="67">
        <f t="shared" si="9"/>
        <v>2.3144985495933256E-6</v>
      </c>
      <c r="V82" s="67">
        <f t="shared" si="10"/>
        <v>1.1383275493448958E-6</v>
      </c>
      <c r="W82" s="100">
        <f t="shared" si="11"/>
        <v>7.5888503289659715E-7</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2.3189077360062245E-6</v>
      </c>
      <c r="J83" s="67">
        <f t="shared" ref="J83:J99" si="22">I82*(1-$K$10)+H83</f>
        <v>1.1404960961192639E-6</v>
      </c>
      <c r="K83" s="100">
        <f t="shared" si="6"/>
        <v>7.6033073074617592E-7</v>
      </c>
      <c r="O83" s="96">
        <f>Amnt_Deposited!B78</f>
        <v>2064</v>
      </c>
      <c r="P83" s="99">
        <f>Amnt_Deposited!C78</f>
        <v>0</v>
      </c>
      <c r="Q83" s="284">
        <f>MCF!R82</f>
        <v>1</v>
      </c>
      <c r="R83" s="67">
        <f t="shared" ref="R83:R99" si="23">P83*$W$6*DOCF*Q83</f>
        <v>0</v>
      </c>
      <c r="S83" s="67">
        <f t="shared" si="7"/>
        <v>0</v>
      </c>
      <c r="T83" s="67">
        <f t="shared" si="8"/>
        <v>0</v>
      </c>
      <c r="U83" s="67">
        <f t="shared" si="9"/>
        <v>1.5514547743128185E-6</v>
      </c>
      <c r="V83" s="67">
        <f t="shared" si="10"/>
        <v>7.6304377528050715E-7</v>
      </c>
      <c r="W83" s="100">
        <f t="shared" si="11"/>
        <v>5.0869585018700473E-7</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1.5544103403520925E-6</v>
      </c>
      <c r="J84" s="67">
        <f t="shared" si="22"/>
        <v>7.6449739565413191E-7</v>
      </c>
      <c r="K84" s="100">
        <f t="shared" si="6"/>
        <v>5.0966493043608794E-7</v>
      </c>
      <c r="O84" s="96">
        <f>Amnt_Deposited!B79</f>
        <v>2065</v>
      </c>
      <c r="P84" s="99">
        <f>Amnt_Deposited!C79</f>
        <v>0</v>
      </c>
      <c r="Q84" s="284">
        <f>MCF!R83</f>
        <v>1</v>
      </c>
      <c r="R84" s="67">
        <f t="shared" si="23"/>
        <v>0</v>
      </c>
      <c r="S84" s="67">
        <f t="shared" si="7"/>
        <v>0</v>
      </c>
      <c r="T84" s="67">
        <f t="shared" si="8"/>
        <v>0</v>
      </c>
      <c r="U84" s="67">
        <f t="shared" si="9"/>
        <v>1.039971235739581E-6</v>
      </c>
      <c r="V84" s="67">
        <f t="shared" si="10"/>
        <v>5.1148353857323759E-7</v>
      </c>
      <c r="W84" s="100">
        <f t="shared" si="11"/>
        <v>3.4098902571549169E-7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1.0419524109030884E-6</v>
      </c>
      <c r="J85" s="67">
        <f t="shared" si="22"/>
        <v>5.1245792944900404E-7</v>
      </c>
      <c r="K85" s="100">
        <f t="shared" ref="K85:K99" si="24">J85*CH4_fraction*conv</f>
        <v>3.4163861963266934E-7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6.9711356661669668E-7</v>
      </c>
      <c r="V85" s="67">
        <f t="shared" ref="V85:V98" si="28">U84*(1-$W$10)+T85</f>
        <v>3.4285766912288437E-7</v>
      </c>
      <c r="W85" s="100">
        <f t="shared" ref="W85:W99" si="29">V85*CH4_fraction*conv</f>
        <v>2.2857177941525624E-7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6.9844158804350365E-7</v>
      </c>
      <c r="J86" s="67">
        <f t="shared" si="22"/>
        <v>3.4351082285958481E-7</v>
      </c>
      <c r="K86" s="100">
        <f t="shared" si="24"/>
        <v>2.2900721523972321E-7</v>
      </c>
      <c r="O86" s="96">
        <f>Amnt_Deposited!B81</f>
        <v>2067</v>
      </c>
      <c r="P86" s="99">
        <f>Amnt_Deposited!C81</f>
        <v>0</v>
      </c>
      <c r="Q86" s="284">
        <f>MCF!R85</f>
        <v>1</v>
      </c>
      <c r="R86" s="67">
        <f t="shared" si="23"/>
        <v>0</v>
      </c>
      <c r="S86" s="67">
        <f t="shared" si="25"/>
        <v>0</v>
      </c>
      <c r="T86" s="67">
        <f t="shared" si="26"/>
        <v>0</v>
      </c>
      <c r="U86" s="67">
        <f t="shared" si="27"/>
        <v>4.6728919806657282E-7</v>
      </c>
      <c r="V86" s="67">
        <f t="shared" si="28"/>
        <v>2.2982436855012383E-7</v>
      </c>
      <c r="W86" s="100">
        <f t="shared" si="29"/>
        <v>1.5321624570008255E-7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4.6817939745052643E-7</v>
      </c>
      <c r="J87" s="67">
        <f t="shared" si="22"/>
        <v>2.3026219059297725E-7</v>
      </c>
      <c r="K87" s="100">
        <f t="shared" si="24"/>
        <v>1.5350812706198482E-7</v>
      </c>
      <c r="O87" s="96">
        <f>Amnt_Deposited!B82</f>
        <v>2068</v>
      </c>
      <c r="P87" s="99">
        <f>Amnt_Deposited!C82</f>
        <v>0</v>
      </c>
      <c r="Q87" s="284">
        <f>MCF!R86</f>
        <v>1</v>
      </c>
      <c r="R87" s="67">
        <f t="shared" si="23"/>
        <v>0</v>
      </c>
      <c r="S87" s="67">
        <f t="shared" si="25"/>
        <v>0</v>
      </c>
      <c r="T87" s="67">
        <f t="shared" si="26"/>
        <v>0</v>
      </c>
      <c r="U87" s="67">
        <f t="shared" si="27"/>
        <v>3.132333167599421E-7</v>
      </c>
      <c r="V87" s="67">
        <f t="shared" si="28"/>
        <v>1.5405588130663075E-7</v>
      </c>
      <c r="W87" s="100">
        <f t="shared" si="29"/>
        <v>1.0270392087108717E-7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3.1383003525197475E-7</v>
      </c>
      <c r="J88" s="67">
        <f t="shared" si="22"/>
        <v>1.5434936219855166E-7</v>
      </c>
      <c r="K88" s="100">
        <f t="shared" si="24"/>
        <v>1.0289957479903444E-7</v>
      </c>
      <c r="O88" s="96">
        <f>Amnt_Deposited!B83</f>
        <v>2069</v>
      </c>
      <c r="P88" s="99">
        <f>Amnt_Deposited!C83</f>
        <v>0</v>
      </c>
      <c r="Q88" s="284">
        <f>MCF!R87</f>
        <v>1</v>
      </c>
      <c r="R88" s="67">
        <f t="shared" si="23"/>
        <v>0</v>
      </c>
      <c r="S88" s="67">
        <f t="shared" si="25"/>
        <v>0</v>
      </c>
      <c r="T88" s="67">
        <f t="shared" si="26"/>
        <v>0</v>
      </c>
      <c r="U88" s="67">
        <f t="shared" si="27"/>
        <v>2.0996657131042039E-7</v>
      </c>
      <c r="V88" s="67">
        <f t="shared" si="28"/>
        <v>1.0326674544952172E-7</v>
      </c>
      <c r="W88" s="100">
        <f t="shared" si="29"/>
        <v>6.8844496966347812E-8</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2.1036656367747002E-7</v>
      </c>
      <c r="J89" s="67">
        <f t="shared" si="22"/>
        <v>1.0346347157450472E-7</v>
      </c>
      <c r="K89" s="100">
        <f t="shared" si="24"/>
        <v>6.8975647716336477E-8</v>
      </c>
      <c r="O89" s="96">
        <f>Amnt_Deposited!B84</f>
        <v>2070</v>
      </c>
      <c r="P89" s="99">
        <f>Amnt_Deposited!C84</f>
        <v>0</v>
      </c>
      <c r="Q89" s="284">
        <f>MCF!R88</f>
        <v>1</v>
      </c>
      <c r="R89" s="67">
        <f t="shared" si="23"/>
        <v>0</v>
      </c>
      <c r="S89" s="67">
        <f t="shared" si="25"/>
        <v>0</v>
      </c>
      <c r="T89" s="67">
        <f t="shared" si="26"/>
        <v>0</v>
      </c>
      <c r="U89" s="67">
        <f t="shared" si="27"/>
        <v>1.4074480174674634E-7</v>
      </c>
      <c r="V89" s="67">
        <f t="shared" si="28"/>
        <v>6.9221769563674041E-8</v>
      </c>
      <c r="W89" s="100">
        <f t="shared" si="29"/>
        <v>4.6147846375782694E-8</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1.4101292464864095E-7</v>
      </c>
      <c r="J90" s="67">
        <f t="shared" si="22"/>
        <v>6.9353639028829072E-8</v>
      </c>
      <c r="K90" s="100">
        <f t="shared" si="24"/>
        <v>4.6235759352552712E-8</v>
      </c>
      <c r="O90" s="96">
        <f>Amnt_Deposited!B85</f>
        <v>2071</v>
      </c>
      <c r="P90" s="99">
        <f>Amnt_Deposited!C85</f>
        <v>0</v>
      </c>
      <c r="Q90" s="284">
        <f>MCF!R89</f>
        <v>1</v>
      </c>
      <c r="R90" s="67">
        <f t="shared" si="23"/>
        <v>0</v>
      </c>
      <c r="S90" s="67">
        <f t="shared" si="25"/>
        <v>0</v>
      </c>
      <c r="T90" s="67">
        <f t="shared" si="26"/>
        <v>0</v>
      </c>
      <c r="U90" s="67">
        <f t="shared" si="27"/>
        <v>9.4344061986155936E-8</v>
      </c>
      <c r="V90" s="67">
        <f t="shared" si="28"/>
        <v>4.6400739760590402E-8</v>
      </c>
      <c r="W90" s="100">
        <f t="shared" si="29"/>
        <v>3.0933826507060268E-8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9.4523790142097148E-8</v>
      </c>
      <c r="J91" s="67">
        <f t="shared" si="22"/>
        <v>4.6489134506543811E-8</v>
      </c>
      <c r="K91" s="100">
        <f t="shared" si="24"/>
        <v>3.099275633769587E-8</v>
      </c>
      <c r="O91" s="96">
        <f>Amnt_Deposited!B86</f>
        <v>2072</v>
      </c>
      <c r="P91" s="99">
        <f>Amnt_Deposited!C86</f>
        <v>0</v>
      </c>
      <c r="Q91" s="284">
        <f>MCF!R90</f>
        <v>1</v>
      </c>
      <c r="R91" s="67">
        <f t="shared" si="23"/>
        <v>0</v>
      </c>
      <c r="S91" s="67">
        <f t="shared" si="25"/>
        <v>0</v>
      </c>
      <c r="T91" s="67">
        <f t="shared" si="26"/>
        <v>0</v>
      </c>
      <c r="U91" s="67">
        <f t="shared" si="27"/>
        <v>6.3240715973749264E-8</v>
      </c>
      <c r="V91" s="67">
        <f t="shared" si="28"/>
        <v>3.1103346012406679E-8</v>
      </c>
      <c r="W91" s="100">
        <f t="shared" si="29"/>
        <v>2.0735564008271119E-8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6.336119135951367E-8</v>
      </c>
      <c r="J92" s="67">
        <f t="shared" si="22"/>
        <v>3.1162598782583478E-8</v>
      </c>
      <c r="K92" s="100">
        <f t="shared" si="24"/>
        <v>2.077506585505565E-8</v>
      </c>
      <c r="O92" s="96">
        <f>Amnt_Deposited!B87</f>
        <v>2073</v>
      </c>
      <c r="P92" s="99">
        <f>Amnt_Deposited!C87</f>
        <v>0</v>
      </c>
      <c r="Q92" s="284">
        <f>MCF!R91</f>
        <v>1</v>
      </c>
      <c r="R92" s="67">
        <f t="shared" si="23"/>
        <v>0</v>
      </c>
      <c r="S92" s="67">
        <f t="shared" si="25"/>
        <v>0</v>
      </c>
      <c r="T92" s="67">
        <f t="shared" si="26"/>
        <v>0</v>
      </c>
      <c r="U92" s="67">
        <f t="shared" si="27"/>
        <v>4.2391519642850397E-8</v>
      </c>
      <c r="V92" s="67">
        <f t="shared" si="28"/>
        <v>2.0849196330898867E-8</v>
      </c>
      <c r="W92" s="100">
        <f t="shared" si="29"/>
        <v>1.3899464220599244E-8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4.2472276708982154E-8</v>
      </c>
      <c r="J93" s="67">
        <f t="shared" si="22"/>
        <v>2.0888914650531513E-8</v>
      </c>
      <c r="K93" s="100">
        <f t="shared" si="24"/>
        <v>1.3925943100354341E-8</v>
      </c>
      <c r="O93" s="96">
        <f>Amnt_Deposited!B88</f>
        <v>2074</v>
      </c>
      <c r="P93" s="99">
        <f>Amnt_Deposited!C88</f>
        <v>0</v>
      </c>
      <c r="Q93" s="284">
        <f>MCF!R92</f>
        <v>1</v>
      </c>
      <c r="R93" s="67">
        <f t="shared" si="23"/>
        <v>0</v>
      </c>
      <c r="S93" s="67">
        <f t="shared" si="25"/>
        <v>0</v>
      </c>
      <c r="T93" s="67">
        <f t="shared" si="26"/>
        <v>0</v>
      </c>
      <c r="U93" s="67">
        <f t="shared" si="27"/>
        <v>2.8415885398516188E-8</v>
      </c>
      <c r="V93" s="67">
        <f t="shared" si="28"/>
        <v>1.397563424433421E-8</v>
      </c>
      <c r="W93" s="100">
        <f t="shared" si="29"/>
        <v>9.3170894962228059E-9</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2.8470018478803328E-8</v>
      </c>
      <c r="J94" s="67">
        <f t="shared" si="22"/>
        <v>1.4002258230178824E-8</v>
      </c>
      <c r="K94" s="100">
        <f t="shared" si="24"/>
        <v>9.334838820119215E-9</v>
      </c>
      <c r="O94" s="96">
        <f>Amnt_Deposited!B89</f>
        <v>2075</v>
      </c>
      <c r="P94" s="99">
        <f>Amnt_Deposited!C89</f>
        <v>0</v>
      </c>
      <c r="Q94" s="284">
        <f>MCF!R93</f>
        <v>1</v>
      </c>
      <c r="R94" s="67">
        <f t="shared" si="23"/>
        <v>0</v>
      </c>
      <c r="S94" s="67">
        <f t="shared" si="25"/>
        <v>0</v>
      </c>
      <c r="T94" s="67">
        <f t="shared" si="26"/>
        <v>0</v>
      </c>
      <c r="U94" s="67">
        <f t="shared" si="27"/>
        <v>1.9047737608476823E-8</v>
      </c>
      <c r="V94" s="67">
        <f t="shared" si="28"/>
        <v>9.3681477900393647E-9</v>
      </c>
      <c r="W94" s="100">
        <f t="shared" si="29"/>
        <v>6.2454318600262432E-9</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1.9084024097346951E-8</v>
      </c>
      <c r="J95" s="67">
        <f t="shared" si="22"/>
        <v>9.3859943814563795E-9</v>
      </c>
      <c r="K95" s="100">
        <f t="shared" si="24"/>
        <v>6.2573295876375858E-9</v>
      </c>
      <c r="O95" s="96">
        <f>Amnt_Deposited!B90</f>
        <v>2076</v>
      </c>
      <c r="P95" s="99">
        <f>Amnt_Deposited!C90</f>
        <v>0</v>
      </c>
      <c r="Q95" s="284">
        <f>MCF!R94</f>
        <v>1</v>
      </c>
      <c r="R95" s="67">
        <f t="shared" si="23"/>
        <v>0</v>
      </c>
      <c r="S95" s="67">
        <f t="shared" si="25"/>
        <v>0</v>
      </c>
      <c r="T95" s="67">
        <f t="shared" si="26"/>
        <v>0</v>
      </c>
      <c r="U95" s="67">
        <f t="shared" si="27"/>
        <v>1.2768080350588963E-8</v>
      </c>
      <c r="V95" s="67">
        <f t="shared" si="28"/>
        <v>6.2796572578878609E-9</v>
      </c>
      <c r="W95" s="100">
        <f t="shared" si="29"/>
        <v>4.1864381719252403E-9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1.2792403911478858E-8</v>
      </c>
      <c r="J96" s="67">
        <f t="shared" si="22"/>
        <v>6.2916201858680923E-9</v>
      </c>
      <c r="K96" s="100">
        <f t="shared" si="24"/>
        <v>4.1944134572453946E-9</v>
      </c>
      <c r="O96" s="96">
        <f>Amnt_Deposited!B91</f>
        <v>2077</v>
      </c>
      <c r="P96" s="99">
        <f>Amnt_Deposited!C91</f>
        <v>0</v>
      </c>
      <c r="Q96" s="284">
        <f>MCF!R95</f>
        <v>1</v>
      </c>
      <c r="R96" s="67">
        <f t="shared" si="23"/>
        <v>0</v>
      </c>
      <c r="S96" s="67">
        <f t="shared" si="25"/>
        <v>0</v>
      </c>
      <c r="T96" s="67">
        <f t="shared" si="26"/>
        <v>0</v>
      </c>
      <c r="U96" s="67">
        <f t="shared" si="27"/>
        <v>8.5587002083935351E-9</v>
      </c>
      <c r="V96" s="67">
        <f t="shared" si="28"/>
        <v>4.2093801421954271E-9</v>
      </c>
      <c r="W96" s="100">
        <f t="shared" si="29"/>
        <v>2.8062534281302845E-9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8.5750047788490006E-9</v>
      </c>
      <c r="J97" s="67">
        <f t="shared" si="22"/>
        <v>4.217399132629857E-9</v>
      </c>
      <c r="K97" s="100">
        <f t="shared" si="24"/>
        <v>2.8115994217532378E-9</v>
      </c>
      <c r="O97" s="96">
        <f>Amnt_Deposited!B92</f>
        <v>2078</v>
      </c>
      <c r="P97" s="99">
        <f>Amnt_Deposited!C92</f>
        <v>0</v>
      </c>
      <c r="Q97" s="284">
        <f>MCF!R96</f>
        <v>1</v>
      </c>
      <c r="R97" s="67">
        <f t="shared" si="23"/>
        <v>0</v>
      </c>
      <c r="S97" s="67">
        <f t="shared" si="25"/>
        <v>0</v>
      </c>
      <c r="T97" s="67">
        <f t="shared" si="26"/>
        <v>0</v>
      </c>
      <c r="U97" s="67">
        <f t="shared" si="27"/>
        <v>5.7370683176955901E-9</v>
      </c>
      <c r="V97" s="67">
        <f t="shared" si="28"/>
        <v>2.8216318906979447E-9</v>
      </c>
      <c r="W97" s="100">
        <f t="shared" si="29"/>
        <v>1.8810879271319628E-9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5.7479975981138889E-9</v>
      </c>
      <c r="J98" s="67">
        <f t="shared" si="22"/>
        <v>2.8270071807351113E-9</v>
      </c>
      <c r="K98" s="100">
        <f t="shared" si="24"/>
        <v>1.8846714538234074E-9</v>
      </c>
      <c r="O98" s="96">
        <f>Amnt_Deposited!B93</f>
        <v>2079</v>
      </c>
      <c r="P98" s="99">
        <f>Amnt_Deposited!C93</f>
        <v>0</v>
      </c>
      <c r="Q98" s="284">
        <f>MCF!R97</f>
        <v>1</v>
      </c>
      <c r="R98" s="67">
        <f t="shared" si="23"/>
        <v>0</v>
      </c>
      <c r="S98" s="67">
        <f t="shared" si="25"/>
        <v>0</v>
      </c>
      <c r="T98" s="67">
        <f t="shared" si="26"/>
        <v>0</v>
      </c>
      <c r="U98" s="67">
        <f t="shared" si="27"/>
        <v>3.8456718988273158E-9</v>
      </c>
      <c r="V98" s="67">
        <f t="shared" si="28"/>
        <v>1.8913964188682743E-9</v>
      </c>
      <c r="W98" s="100">
        <f t="shared" si="29"/>
        <v>1.2609309459121828E-9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3.8529980145804463E-9</v>
      </c>
      <c r="J99" s="68">
        <f t="shared" si="22"/>
        <v>1.8949995835334426E-9</v>
      </c>
      <c r="K99" s="102">
        <f t="shared" si="24"/>
        <v>1.2633330556889617E-9</v>
      </c>
      <c r="O99" s="97">
        <f>Amnt_Deposited!B94</f>
        <v>2080</v>
      </c>
      <c r="P99" s="101">
        <f>Amnt_Deposited!C94</f>
        <v>0</v>
      </c>
      <c r="Q99" s="285">
        <f>MCF!R98</f>
        <v>1</v>
      </c>
      <c r="R99" s="68">
        <f t="shared" si="23"/>
        <v>0</v>
      </c>
      <c r="S99" s="68">
        <f>R99*$W$12</f>
        <v>0</v>
      </c>
      <c r="T99" s="68">
        <f>R99*(1-$W$12)</f>
        <v>0</v>
      </c>
      <c r="U99" s="68">
        <f>S99+U98*$W$10</f>
        <v>2.5778309642598909E-9</v>
      </c>
      <c r="V99" s="68">
        <f>U98*(1-$W$10)+T99</f>
        <v>1.267840934567425E-9</v>
      </c>
      <c r="W99" s="102">
        <f t="shared" si="29"/>
        <v>8.4522728971161662E-10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1.002437290074</v>
      </c>
      <c r="D21" s="418">
        <f>Dry_Matter_Content!D8</f>
        <v>0.44</v>
      </c>
      <c r="E21" s="284">
        <f>MCF!R20</f>
        <v>1</v>
      </c>
      <c r="F21" s="67">
        <f t="shared" si="0"/>
        <v>9.7035929679163205E-2</v>
      </c>
      <c r="G21" s="67">
        <f t="shared" si="1"/>
        <v>9.7035929679163205E-2</v>
      </c>
      <c r="H21" s="67">
        <f t="shared" si="2"/>
        <v>0</v>
      </c>
      <c r="I21" s="67">
        <f t="shared" si="3"/>
        <v>9.7035929679163205E-2</v>
      </c>
      <c r="J21" s="67">
        <f t="shared" si="4"/>
        <v>0</v>
      </c>
      <c r="K21" s="100">
        <f t="shared" ref="K21:K84" si="6">J21*CH4_fraction*conv</f>
        <v>0</v>
      </c>
      <c r="O21" s="96">
        <f>Amnt_Deposited!B16</f>
        <v>2002</v>
      </c>
      <c r="P21" s="99">
        <f>Amnt_Deposited!D16</f>
        <v>1.002437290074</v>
      </c>
      <c r="Q21" s="284">
        <f>MCF!R20</f>
        <v>1</v>
      </c>
      <c r="R21" s="67">
        <f t="shared" si="5"/>
        <v>0.2004874580148</v>
      </c>
      <c r="S21" s="67">
        <f t="shared" ref="S21:S84" si="7">R21*$W$12</f>
        <v>0.2004874580148</v>
      </c>
      <c r="T21" s="67">
        <f t="shared" ref="T21:T84" si="8">R21*(1-$W$12)</f>
        <v>0</v>
      </c>
      <c r="U21" s="67">
        <f t="shared" ref="U21:U84" si="9">S21+U20*$W$10</f>
        <v>0.2004874580148</v>
      </c>
      <c r="V21" s="67">
        <f t="shared" ref="V21:V84" si="10">U20*(1-$W$10)+T21</f>
        <v>0</v>
      </c>
      <c r="W21" s="100">
        <f t="shared" ref="W21:W84" si="11">V21*CH4_fraction*conv</f>
        <v>0</v>
      </c>
    </row>
    <row r="22" spans="2:23">
      <c r="B22" s="96">
        <f>Amnt_Deposited!B17</f>
        <v>2003</v>
      </c>
      <c r="C22" s="99">
        <f>Amnt_Deposited!D17</f>
        <v>1.019625568962</v>
      </c>
      <c r="D22" s="418">
        <f>Dry_Matter_Content!D9</f>
        <v>0.44</v>
      </c>
      <c r="E22" s="284">
        <f>MCF!R21</f>
        <v>1</v>
      </c>
      <c r="F22" s="67">
        <f t="shared" si="0"/>
        <v>9.8699755075521603E-2</v>
      </c>
      <c r="G22" s="67">
        <f t="shared" si="1"/>
        <v>9.8699755075521603E-2</v>
      </c>
      <c r="H22" s="67">
        <f t="shared" si="2"/>
        <v>0</v>
      </c>
      <c r="I22" s="67">
        <f t="shared" si="3"/>
        <v>0.18917545621720155</v>
      </c>
      <c r="J22" s="67">
        <f t="shared" si="4"/>
        <v>6.5602285374832467E-3</v>
      </c>
      <c r="K22" s="100">
        <f t="shared" si="6"/>
        <v>4.3734856916554975E-3</v>
      </c>
      <c r="N22" s="258"/>
      <c r="O22" s="96">
        <f>Amnt_Deposited!B17</f>
        <v>2003</v>
      </c>
      <c r="P22" s="99">
        <f>Amnt_Deposited!D17</f>
        <v>1.019625568962</v>
      </c>
      <c r="Q22" s="284">
        <f>MCF!R21</f>
        <v>1</v>
      </c>
      <c r="R22" s="67">
        <f t="shared" si="5"/>
        <v>0.2039251137924</v>
      </c>
      <c r="S22" s="67">
        <f t="shared" si="7"/>
        <v>0.2039251137924</v>
      </c>
      <c r="T22" s="67">
        <f t="shared" si="8"/>
        <v>0</v>
      </c>
      <c r="U22" s="67">
        <f t="shared" si="9"/>
        <v>0.39085838061405276</v>
      </c>
      <c r="V22" s="67">
        <f t="shared" si="10"/>
        <v>1.3554191193147203E-2</v>
      </c>
      <c r="W22" s="100">
        <f t="shared" si="11"/>
        <v>9.0361274620981355E-3</v>
      </c>
    </row>
    <row r="23" spans="2:23">
      <c r="B23" s="96">
        <f>Amnt_Deposited!B18</f>
        <v>2004</v>
      </c>
      <c r="C23" s="99">
        <f>Amnt_Deposited!D18</f>
        <v>1.060532955042</v>
      </c>
      <c r="D23" s="418">
        <f>Dry_Matter_Content!D10</f>
        <v>0.44</v>
      </c>
      <c r="E23" s="284">
        <f>MCF!R22</f>
        <v>1</v>
      </c>
      <c r="F23" s="67">
        <f t="shared" si="0"/>
        <v>0.10265959004806559</v>
      </c>
      <c r="G23" s="67">
        <f t="shared" si="1"/>
        <v>0.10265959004806559</v>
      </c>
      <c r="H23" s="67">
        <f t="shared" si="2"/>
        <v>0</v>
      </c>
      <c r="I23" s="67">
        <f t="shared" si="3"/>
        <v>0.27904561630287261</v>
      </c>
      <c r="J23" s="67">
        <f t="shared" si="4"/>
        <v>1.2789429962394525E-2</v>
      </c>
      <c r="K23" s="100">
        <f t="shared" si="6"/>
        <v>8.5262866415963499E-3</v>
      </c>
      <c r="N23" s="258"/>
      <c r="O23" s="96">
        <f>Amnt_Deposited!B18</f>
        <v>2004</v>
      </c>
      <c r="P23" s="99">
        <f>Amnt_Deposited!D18</f>
        <v>1.060532955042</v>
      </c>
      <c r="Q23" s="284">
        <f>MCF!R22</f>
        <v>1</v>
      </c>
      <c r="R23" s="67">
        <f t="shared" si="5"/>
        <v>0.21210659100840001</v>
      </c>
      <c r="S23" s="67">
        <f t="shared" si="7"/>
        <v>0.21210659100840001</v>
      </c>
      <c r="T23" s="67">
        <f t="shared" si="8"/>
        <v>0</v>
      </c>
      <c r="U23" s="67">
        <f t="shared" si="9"/>
        <v>0.57654052955138968</v>
      </c>
      <c r="V23" s="67">
        <f t="shared" si="10"/>
        <v>2.6424442071063068E-2</v>
      </c>
      <c r="W23" s="100">
        <f t="shared" si="11"/>
        <v>1.7616294714042045E-2</v>
      </c>
    </row>
    <row r="24" spans="2:23">
      <c r="B24" s="96">
        <f>Amnt_Deposited!B19</f>
        <v>2005</v>
      </c>
      <c r="C24" s="99">
        <f>Amnt_Deposited!D19</f>
        <v>1.098659356542</v>
      </c>
      <c r="D24" s="418">
        <f>Dry_Matter_Content!D11</f>
        <v>0.44</v>
      </c>
      <c r="E24" s="284">
        <f>MCF!R23</f>
        <v>1</v>
      </c>
      <c r="F24" s="67">
        <f t="shared" si="0"/>
        <v>0.10635022571326561</v>
      </c>
      <c r="G24" s="67">
        <f t="shared" si="1"/>
        <v>0.10635022571326561</v>
      </c>
      <c r="H24" s="67">
        <f t="shared" si="2"/>
        <v>0</v>
      </c>
      <c r="I24" s="67">
        <f t="shared" si="3"/>
        <v>0.36653063382591056</v>
      </c>
      <c r="J24" s="67">
        <f t="shared" si="4"/>
        <v>1.8865208190227661E-2</v>
      </c>
      <c r="K24" s="100">
        <f t="shared" si="6"/>
        <v>1.2576805460151774E-2</v>
      </c>
      <c r="N24" s="258"/>
      <c r="O24" s="96">
        <f>Amnt_Deposited!B19</f>
        <v>2005</v>
      </c>
      <c r="P24" s="99">
        <f>Amnt_Deposited!D19</f>
        <v>1.098659356542</v>
      </c>
      <c r="Q24" s="284">
        <f>MCF!R23</f>
        <v>1</v>
      </c>
      <c r="R24" s="67">
        <f t="shared" si="5"/>
        <v>0.2197318713084</v>
      </c>
      <c r="S24" s="67">
        <f t="shared" si="7"/>
        <v>0.2197318713084</v>
      </c>
      <c r="T24" s="67">
        <f t="shared" si="8"/>
        <v>0</v>
      </c>
      <c r="U24" s="67">
        <f t="shared" si="9"/>
        <v>0.75729469798741844</v>
      </c>
      <c r="V24" s="67">
        <f t="shared" si="10"/>
        <v>3.8977702872371199E-2</v>
      </c>
      <c r="W24" s="100">
        <f t="shared" si="11"/>
        <v>2.5985135248247464E-2</v>
      </c>
    </row>
    <row r="25" spans="2:23">
      <c r="B25" s="96">
        <f>Amnt_Deposited!B20</f>
        <v>2006</v>
      </c>
      <c r="C25" s="99">
        <f>Amnt_Deposited!D20</f>
        <v>1.1106624448260001</v>
      </c>
      <c r="D25" s="418">
        <f>Dry_Matter_Content!D12</f>
        <v>0.44</v>
      </c>
      <c r="E25" s="284">
        <f>MCF!R24</f>
        <v>1</v>
      </c>
      <c r="F25" s="67">
        <f t="shared" si="0"/>
        <v>0.1075121246591568</v>
      </c>
      <c r="G25" s="67">
        <f t="shared" si="1"/>
        <v>0.1075121246591568</v>
      </c>
      <c r="H25" s="67">
        <f t="shared" si="2"/>
        <v>0</v>
      </c>
      <c r="I25" s="67">
        <f t="shared" si="3"/>
        <v>0.44926302244464589</v>
      </c>
      <c r="J25" s="67">
        <f t="shared" si="4"/>
        <v>2.4779736040421437E-2</v>
      </c>
      <c r="K25" s="100">
        <f t="shared" si="6"/>
        <v>1.6519824026947624E-2</v>
      </c>
      <c r="N25" s="258"/>
      <c r="O25" s="96">
        <f>Amnt_Deposited!B20</f>
        <v>2006</v>
      </c>
      <c r="P25" s="99">
        <f>Amnt_Deposited!D20</f>
        <v>1.1106624448260001</v>
      </c>
      <c r="Q25" s="284">
        <f>MCF!R24</f>
        <v>1</v>
      </c>
      <c r="R25" s="67">
        <f t="shared" si="5"/>
        <v>0.22213248896520002</v>
      </c>
      <c r="S25" s="67">
        <f t="shared" si="7"/>
        <v>0.22213248896520002</v>
      </c>
      <c r="T25" s="67">
        <f t="shared" si="8"/>
        <v>0</v>
      </c>
      <c r="U25" s="67">
        <f t="shared" si="9"/>
        <v>0.92822938521621046</v>
      </c>
      <c r="V25" s="67">
        <f t="shared" si="10"/>
        <v>5.1197801736407922E-2</v>
      </c>
      <c r="W25" s="100">
        <f t="shared" si="11"/>
        <v>3.4131867824271946E-2</v>
      </c>
    </row>
    <row r="26" spans="2:23">
      <c r="B26" s="96">
        <f>Amnt_Deposited!B21</f>
        <v>2007</v>
      </c>
      <c r="C26" s="99">
        <f>Amnt_Deposited!D21</f>
        <v>1.1223156673079999</v>
      </c>
      <c r="D26" s="418">
        <f>Dry_Matter_Content!D13</f>
        <v>0.44</v>
      </c>
      <c r="E26" s="284">
        <f>MCF!R25</f>
        <v>1</v>
      </c>
      <c r="F26" s="67">
        <f t="shared" si="0"/>
        <v>0.10864015659541439</v>
      </c>
      <c r="G26" s="67">
        <f t="shared" si="1"/>
        <v>0.10864015659541439</v>
      </c>
      <c r="H26" s="67">
        <f t="shared" si="2"/>
        <v>0</v>
      </c>
      <c r="I26" s="67">
        <f t="shared" si="3"/>
        <v>0.52753022223506951</v>
      </c>
      <c r="J26" s="67">
        <f t="shared" si="4"/>
        <v>3.0372956804990733E-2</v>
      </c>
      <c r="K26" s="100">
        <f t="shared" si="6"/>
        <v>2.024863786999382E-2</v>
      </c>
      <c r="N26" s="258"/>
      <c r="O26" s="96">
        <f>Amnt_Deposited!B21</f>
        <v>2007</v>
      </c>
      <c r="P26" s="99">
        <f>Amnt_Deposited!D21</f>
        <v>1.1223156673079999</v>
      </c>
      <c r="Q26" s="284">
        <f>MCF!R25</f>
        <v>1</v>
      </c>
      <c r="R26" s="67">
        <f t="shared" si="5"/>
        <v>0.22446313346159999</v>
      </c>
      <c r="S26" s="67">
        <f t="shared" si="7"/>
        <v>0.22446313346159999</v>
      </c>
      <c r="T26" s="67">
        <f t="shared" si="8"/>
        <v>0</v>
      </c>
      <c r="U26" s="67">
        <f t="shared" si="9"/>
        <v>1.0899384756922925</v>
      </c>
      <c r="V26" s="67">
        <f t="shared" si="10"/>
        <v>6.2754042985518038E-2</v>
      </c>
      <c r="W26" s="100">
        <f t="shared" si="11"/>
        <v>4.1836028657012025E-2</v>
      </c>
    </row>
    <row r="27" spans="2:23">
      <c r="B27" s="96">
        <f>Amnt_Deposited!B22</f>
        <v>2008</v>
      </c>
      <c r="C27" s="99">
        <f>Amnt_Deposited!D22</f>
        <v>1.1335113729720001</v>
      </c>
      <c r="D27" s="418">
        <f>Dry_Matter_Content!D14</f>
        <v>0.44</v>
      </c>
      <c r="E27" s="284">
        <f>MCF!R26</f>
        <v>1</v>
      </c>
      <c r="F27" s="67">
        <f t="shared" si="0"/>
        <v>0.10972390090368961</v>
      </c>
      <c r="G27" s="67">
        <f t="shared" si="1"/>
        <v>0.10972390090368961</v>
      </c>
      <c r="H27" s="67">
        <f t="shared" si="2"/>
        <v>0</v>
      </c>
      <c r="I27" s="67">
        <f t="shared" si="3"/>
        <v>0.60158981992927996</v>
      </c>
      <c r="J27" s="67">
        <f t="shared" si="4"/>
        <v>3.5664303209479241E-2</v>
      </c>
      <c r="K27" s="100">
        <f t="shared" si="6"/>
        <v>2.3776202139652827E-2</v>
      </c>
      <c r="N27" s="258"/>
      <c r="O27" s="96">
        <f>Amnt_Deposited!B22</f>
        <v>2008</v>
      </c>
      <c r="P27" s="99">
        <f>Amnt_Deposited!D22</f>
        <v>1.1335113729720001</v>
      </c>
      <c r="Q27" s="284">
        <f>MCF!R26</f>
        <v>1</v>
      </c>
      <c r="R27" s="67">
        <f t="shared" si="5"/>
        <v>0.22670227459440004</v>
      </c>
      <c r="S27" s="67">
        <f t="shared" si="7"/>
        <v>0.22670227459440004</v>
      </c>
      <c r="T27" s="67">
        <f t="shared" si="8"/>
        <v>0</v>
      </c>
      <c r="U27" s="67">
        <f t="shared" si="9"/>
        <v>1.2429541734076033</v>
      </c>
      <c r="V27" s="67">
        <f t="shared" si="10"/>
        <v>7.3686576879089347E-2</v>
      </c>
      <c r="W27" s="100">
        <f t="shared" si="11"/>
        <v>4.9124384586059562E-2</v>
      </c>
    </row>
    <row r="28" spans="2:23">
      <c r="B28" s="96">
        <f>Amnt_Deposited!B23</f>
        <v>2009</v>
      </c>
      <c r="C28" s="99">
        <f>Amnt_Deposited!D23</f>
        <v>1.1440791143759999</v>
      </c>
      <c r="D28" s="418">
        <f>Dry_Matter_Content!D15</f>
        <v>0.44</v>
      </c>
      <c r="E28" s="284">
        <f>MCF!R27</f>
        <v>1</v>
      </c>
      <c r="F28" s="67">
        <f t="shared" si="0"/>
        <v>0.11074685827159679</v>
      </c>
      <c r="G28" s="67">
        <f t="shared" si="1"/>
        <v>0.11074685827159679</v>
      </c>
      <c r="H28" s="67">
        <f t="shared" si="2"/>
        <v>0</v>
      </c>
      <c r="I28" s="67">
        <f t="shared" si="3"/>
        <v>0.6716654884919897</v>
      </c>
      <c r="J28" s="67">
        <f t="shared" si="4"/>
        <v>4.067118970888705E-2</v>
      </c>
      <c r="K28" s="100">
        <f t="shared" si="6"/>
        <v>2.7114126472591364E-2</v>
      </c>
      <c r="N28" s="258"/>
      <c r="O28" s="96">
        <f>Amnt_Deposited!B23</f>
        <v>2009</v>
      </c>
      <c r="P28" s="99">
        <f>Amnt_Deposited!D23</f>
        <v>1.1440791143759999</v>
      </c>
      <c r="Q28" s="284">
        <f>MCF!R27</f>
        <v>1</v>
      </c>
      <c r="R28" s="67">
        <f t="shared" si="5"/>
        <v>0.22881582287519997</v>
      </c>
      <c r="S28" s="67">
        <f t="shared" si="7"/>
        <v>0.22881582287519997</v>
      </c>
      <c r="T28" s="67">
        <f t="shared" si="8"/>
        <v>0</v>
      </c>
      <c r="U28" s="67">
        <f t="shared" si="9"/>
        <v>1.3877386125867557</v>
      </c>
      <c r="V28" s="67">
        <f t="shared" si="10"/>
        <v>8.4031383696047623E-2</v>
      </c>
      <c r="W28" s="100">
        <f t="shared" si="11"/>
        <v>5.6020922464031744E-2</v>
      </c>
    </row>
    <row r="29" spans="2:23">
      <c r="B29" s="96">
        <f>Amnt_Deposited!B24</f>
        <v>2010</v>
      </c>
      <c r="C29" s="99">
        <f>Amnt_Deposited!D24</f>
        <v>1.2821415423959999</v>
      </c>
      <c r="D29" s="418">
        <f>Dry_Matter_Content!D16</f>
        <v>0.44</v>
      </c>
      <c r="E29" s="284">
        <f>MCF!R28</f>
        <v>1</v>
      </c>
      <c r="F29" s="67">
        <f t="shared" si="0"/>
        <v>0.12411130130393279</v>
      </c>
      <c r="G29" s="67">
        <f t="shared" si="1"/>
        <v>0.12411130130393279</v>
      </c>
      <c r="H29" s="67">
        <f t="shared" si="2"/>
        <v>0</v>
      </c>
      <c r="I29" s="67">
        <f t="shared" si="3"/>
        <v>0.75036805181797384</v>
      </c>
      <c r="J29" s="67">
        <f t="shared" si="4"/>
        <v>4.5408737977948685E-2</v>
      </c>
      <c r="K29" s="100">
        <f t="shared" si="6"/>
        <v>3.0272491985299122E-2</v>
      </c>
      <c r="O29" s="96">
        <f>Amnt_Deposited!B24</f>
        <v>2010</v>
      </c>
      <c r="P29" s="99">
        <f>Amnt_Deposited!D24</f>
        <v>1.2821415423959999</v>
      </c>
      <c r="Q29" s="284">
        <f>MCF!R28</f>
        <v>1</v>
      </c>
      <c r="R29" s="67">
        <f t="shared" si="5"/>
        <v>0.25642830847920001</v>
      </c>
      <c r="S29" s="67">
        <f t="shared" si="7"/>
        <v>0.25642830847920001</v>
      </c>
      <c r="T29" s="67">
        <f t="shared" si="8"/>
        <v>0</v>
      </c>
      <c r="U29" s="67">
        <f t="shared" si="9"/>
        <v>1.5503472144999462</v>
      </c>
      <c r="V29" s="67">
        <f t="shared" si="10"/>
        <v>9.3819706566009686E-2</v>
      </c>
      <c r="W29" s="100">
        <f t="shared" si="11"/>
        <v>6.2546471044006458E-2</v>
      </c>
    </row>
    <row r="30" spans="2:23">
      <c r="B30" s="96">
        <f>Amnt_Deposited!B25</f>
        <v>2011</v>
      </c>
      <c r="C30" s="99">
        <f>Amnt_Deposited!D25</f>
        <v>1.1905060616400001</v>
      </c>
      <c r="D30" s="418">
        <f>Dry_Matter_Content!D17</f>
        <v>0.44</v>
      </c>
      <c r="E30" s="284">
        <f>MCF!R29</f>
        <v>1</v>
      </c>
      <c r="F30" s="67">
        <f t="shared" si="0"/>
        <v>0.11524098676675201</v>
      </c>
      <c r="G30" s="67">
        <f t="shared" si="1"/>
        <v>0.11524098676675201</v>
      </c>
      <c r="H30" s="67">
        <f t="shared" si="2"/>
        <v>0</v>
      </c>
      <c r="I30" s="67">
        <f t="shared" si="3"/>
        <v>0.81487952093669713</v>
      </c>
      <c r="J30" s="67">
        <f t="shared" si="4"/>
        <v>5.0729517648028674E-2</v>
      </c>
      <c r="K30" s="100">
        <f t="shared" si="6"/>
        <v>3.3819678432019114E-2</v>
      </c>
      <c r="O30" s="96">
        <f>Amnt_Deposited!B25</f>
        <v>2011</v>
      </c>
      <c r="P30" s="99">
        <f>Amnt_Deposited!D25</f>
        <v>1.1905060616400001</v>
      </c>
      <c r="Q30" s="284">
        <f>MCF!R29</f>
        <v>1</v>
      </c>
      <c r="R30" s="67">
        <f t="shared" si="5"/>
        <v>0.23810121232800002</v>
      </c>
      <c r="S30" s="67">
        <f t="shared" si="7"/>
        <v>0.23810121232800002</v>
      </c>
      <c r="T30" s="67">
        <f t="shared" si="8"/>
        <v>0</v>
      </c>
      <c r="U30" s="67">
        <f t="shared" si="9"/>
        <v>1.6836353738361514</v>
      </c>
      <c r="V30" s="67">
        <f t="shared" si="10"/>
        <v>0.1048130529917948</v>
      </c>
      <c r="W30" s="100">
        <f t="shared" si="11"/>
        <v>6.9875368661196535E-2</v>
      </c>
    </row>
    <row r="31" spans="2:23">
      <c r="B31" s="96">
        <f>Amnt_Deposited!B26</f>
        <v>2012</v>
      </c>
      <c r="C31" s="99">
        <f>Amnt_Deposited!D26</f>
        <v>1.2072735229200002</v>
      </c>
      <c r="D31" s="418">
        <f>Dry_Matter_Content!D18</f>
        <v>0.44</v>
      </c>
      <c r="E31" s="284">
        <f>MCF!R30</f>
        <v>1</v>
      </c>
      <c r="F31" s="67">
        <f t="shared" si="0"/>
        <v>0.11686407701865603</v>
      </c>
      <c r="G31" s="67">
        <f t="shared" si="1"/>
        <v>0.11686407701865603</v>
      </c>
      <c r="H31" s="67">
        <f t="shared" si="2"/>
        <v>0</v>
      </c>
      <c r="I31" s="67">
        <f t="shared" si="3"/>
        <v>0.87665270630795233</v>
      </c>
      <c r="J31" s="67">
        <f t="shared" si="4"/>
        <v>5.5090891647400941E-2</v>
      </c>
      <c r="K31" s="100">
        <f t="shared" si="6"/>
        <v>3.6727261098267294E-2</v>
      </c>
      <c r="O31" s="96">
        <f>Amnt_Deposited!B26</f>
        <v>2012</v>
      </c>
      <c r="P31" s="99">
        <f>Amnt_Deposited!D26</f>
        <v>1.2072735229200002</v>
      </c>
      <c r="Q31" s="284">
        <f>MCF!R30</f>
        <v>1</v>
      </c>
      <c r="R31" s="67">
        <f t="shared" si="5"/>
        <v>0.24145470458400006</v>
      </c>
      <c r="S31" s="67">
        <f t="shared" si="7"/>
        <v>0.24145470458400006</v>
      </c>
      <c r="T31" s="67">
        <f t="shared" si="8"/>
        <v>0</v>
      </c>
      <c r="U31" s="67">
        <f t="shared" si="9"/>
        <v>1.8112659221238685</v>
      </c>
      <c r="V31" s="67">
        <f t="shared" si="10"/>
        <v>0.11382415629628295</v>
      </c>
      <c r="W31" s="100">
        <f t="shared" si="11"/>
        <v>7.5882770864188626E-2</v>
      </c>
    </row>
    <row r="32" spans="2:23">
      <c r="B32" s="96">
        <f>Amnt_Deposited!B27</f>
        <v>2013</v>
      </c>
      <c r="C32" s="99">
        <f>Amnt_Deposited!D27</f>
        <v>1.2249788529000001</v>
      </c>
      <c r="D32" s="418">
        <f>Dry_Matter_Content!D19</f>
        <v>0.44</v>
      </c>
      <c r="E32" s="284">
        <f>MCF!R31</f>
        <v>1</v>
      </c>
      <c r="F32" s="67">
        <f t="shared" si="0"/>
        <v>0.11857795296072002</v>
      </c>
      <c r="G32" s="67">
        <f t="shared" si="1"/>
        <v>0.11857795296072002</v>
      </c>
      <c r="H32" s="67">
        <f t="shared" si="2"/>
        <v>0</v>
      </c>
      <c r="I32" s="67">
        <f t="shared" si="3"/>
        <v>0.93596351852607906</v>
      </c>
      <c r="J32" s="67">
        <f t="shared" si="4"/>
        <v>5.9267140742593261E-2</v>
      </c>
      <c r="K32" s="100">
        <f t="shared" si="6"/>
        <v>3.951142716172884E-2</v>
      </c>
      <c r="O32" s="96">
        <f>Amnt_Deposited!B27</f>
        <v>2013</v>
      </c>
      <c r="P32" s="99">
        <f>Amnt_Deposited!D27</f>
        <v>1.2249788529000001</v>
      </c>
      <c r="Q32" s="284">
        <f>MCF!R31</f>
        <v>1</v>
      </c>
      <c r="R32" s="67">
        <f t="shared" si="5"/>
        <v>0.24499577058000002</v>
      </c>
      <c r="S32" s="67">
        <f t="shared" si="7"/>
        <v>0.24499577058000002</v>
      </c>
      <c r="T32" s="67">
        <f t="shared" si="8"/>
        <v>0</v>
      </c>
      <c r="U32" s="67">
        <f t="shared" si="9"/>
        <v>1.9338089225745436</v>
      </c>
      <c r="V32" s="67">
        <f t="shared" si="10"/>
        <v>0.12245277012932493</v>
      </c>
      <c r="W32" s="100">
        <f t="shared" si="11"/>
        <v>8.1635180086216619E-2</v>
      </c>
    </row>
    <row r="33" spans="2:23">
      <c r="B33" s="96">
        <f>Amnt_Deposited!B28</f>
        <v>2014</v>
      </c>
      <c r="C33" s="99">
        <f>Amnt_Deposited!D28</f>
        <v>1.2405882502200001</v>
      </c>
      <c r="D33" s="418">
        <f>Dry_Matter_Content!D20</f>
        <v>0.44</v>
      </c>
      <c r="E33" s="284">
        <f>MCF!R32</f>
        <v>1</v>
      </c>
      <c r="F33" s="67">
        <f t="shared" si="0"/>
        <v>0.120088942621296</v>
      </c>
      <c r="G33" s="67">
        <f t="shared" si="1"/>
        <v>0.120088942621296</v>
      </c>
      <c r="H33" s="67">
        <f t="shared" si="2"/>
        <v>0</v>
      </c>
      <c r="I33" s="67">
        <f t="shared" si="3"/>
        <v>0.99277554295243864</v>
      </c>
      <c r="J33" s="67">
        <f t="shared" si="4"/>
        <v>6.3276918194936416E-2</v>
      </c>
      <c r="K33" s="100">
        <f t="shared" si="6"/>
        <v>4.218461212995761E-2</v>
      </c>
      <c r="O33" s="96">
        <f>Amnt_Deposited!B28</f>
        <v>2014</v>
      </c>
      <c r="P33" s="99">
        <f>Amnt_Deposited!D28</f>
        <v>1.2405882502200001</v>
      </c>
      <c r="Q33" s="284">
        <f>MCF!R32</f>
        <v>1</v>
      </c>
      <c r="R33" s="67">
        <f t="shared" si="5"/>
        <v>0.24811765004400002</v>
      </c>
      <c r="S33" s="67">
        <f t="shared" si="7"/>
        <v>0.24811765004400002</v>
      </c>
      <c r="T33" s="67">
        <f t="shared" si="8"/>
        <v>0</v>
      </c>
      <c r="U33" s="67">
        <f t="shared" si="9"/>
        <v>2.0511891383314849</v>
      </c>
      <c r="V33" s="67">
        <f t="shared" si="10"/>
        <v>0.13073743428705872</v>
      </c>
      <c r="W33" s="100">
        <f t="shared" si="11"/>
        <v>8.7158289524705806E-2</v>
      </c>
    </row>
    <row r="34" spans="2:23">
      <c r="B34" s="96">
        <f>Amnt_Deposited!B29</f>
        <v>2015</v>
      </c>
      <c r="C34" s="99">
        <f>Amnt_Deposited!D29</f>
        <v>1.2578450343000001</v>
      </c>
      <c r="D34" s="418">
        <f>Dry_Matter_Content!D21</f>
        <v>0.44</v>
      </c>
      <c r="E34" s="284">
        <f>MCF!R33</f>
        <v>1</v>
      </c>
      <c r="F34" s="67">
        <f t="shared" si="0"/>
        <v>0.12175939932024001</v>
      </c>
      <c r="G34" s="67">
        <f t="shared" si="1"/>
        <v>0.12175939932024001</v>
      </c>
      <c r="H34" s="67">
        <f t="shared" si="2"/>
        <v>0</v>
      </c>
      <c r="I34" s="67">
        <f t="shared" si="3"/>
        <v>1.047417180122866</v>
      </c>
      <c r="J34" s="67">
        <f t="shared" si="4"/>
        <v>6.7117762149812549E-2</v>
      </c>
      <c r="K34" s="100">
        <f t="shared" si="6"/>
        <v>4.4745174766541697E-2</v>
      </c>
      <c r="O34" s="96">
        <f>Amnt_Deposited!B29</f>
        <v>2015</v>
      </c>
      <c r="P34" s="99">
        <f>Amnt_Deposited!D29</f>
        <v>1.2578450343000001</v>
      </c>
      <c r="Q34" s="284">
        <f>MCF!R33</f>
        <v>1</v>
      </c>
      <c r="R34" s="67">
        <f t="shared" si="5"/>
        <v>0.25156900686</v>
      </c>
      <c r="S34" s="67">
        <f t="shared" si="7"/>
        <v>0.25156900686</v>
      </c>
      <c r="T34" s="67">
        <f t="shared" si="8"/>
        <v>0</v>
      </c>
      <c r="U34" s="67">
        <f t="shared" si="9"/>
        <v>2.1640850828984837</v>
      </c>
      <c r="V34" s="67">
        <f t="shared" si="10"/>
        <v>0.13867306229300114</v>
      </c>
      <c r="W34" s="100">
        <f t="shared" si="11"/>
        <v>9.2448708195334087E-2</v>
      </c>
    </row>
    <row r="35" spans="2:23">
      <c r="B35" s="96">
        <f>Amnt_Deposited!B30</f>
        <v>2016</v>
      </c>
      <c r="C35" s="99">
        <f>Amnt_Deposited!D30</f>
        <v>1.27224743538</v>
      </c>
      <c r="D35" s="418">
        <f>Dry_Matter_Content!D22</f>
        <v>0.44</v>
      </c>
      <c r="E35" s="284">
        <f>MCF!R34</f>
        <v>1</v>
      </c>
      <c r="F35" s="67">
        <f t="shared" si="0"/>
        <v>0.12315355174478401</v>
      </c>
      <c r="G35" s="67">
        <f t="shared" si="1"/>
        <v>0.12315355174478401</v>
      </c>
      <c r="H35" s="67">
        <f t="shared" si="2"/>
        <v>0</v>
      </c>
      <c r="I35" s="67">
        <f t="shared" si="3"/>
        <v>1.0997588573546597</v>
      </c>
      <c r="J35" s="67">
        <f t="shared" si="4"/>
        <v>7.08118745129903E-2</v>
      </c>
      <c r="K35" s="100">
        <f t="shared" si="6"/>
        <v>4.7207916341993533E-2</v>
      </c>
      <c r="O35" s="96">
        <f>Amnt_Deposited!B30</f>
        <v>2016</v>
      </c>
      <c r="P35" s="99">
        <f>Amnt_Deposited!D30</f>
        <v>1.27224743538</v>
      </c>
      <c r="Q35" s="284">
        <f>MCF!R34</f>
        <v>1</v>
      </c>
      <c r="R35" s="67">
        <f t="shared" si="5"/>
        <v>0.25444948707600001</v>
      </c>
      <c r="S35" s="67">
        <f t="shared" si="7"/>
        <v>0.25444948707600001</v>
      </c>
      <c r="T35" s="67">
        <f t="shared" si="8"/>
        <v>0</v>
      </c>
      <c r="U35" s="67">
        <f t="shared" si="9"/>
        <v>2.2722290441211981</v>
      </c>
      <c r="V35" s="67">
        <f t="shared" si="10"/>
        <v>0.14630552585328574</v>
      </c>
      <c r="W35" s="100">
        <f t="shared" si="11"/>
        <v>9.7537017235523826E-2</v>
      </c>
    </row>
    <row r="36" spans="2:23">
      <c r="B36" s="96">
        <f>Amnt_Deposited!B31</f>
        <v>2017</v>
      </c>
      <c r="C36" s="99">
        <f>Amnt_Deposited!D31</f>
        <v>1.3221697785120001</v>
      </c>
      <c r="D36" s="418">
        <f>Dry_Matter_Content!D23</f>
        <v>0.44</v>
      </c>
      <c r="E36" s="284">
        <f>MCF!R35</f>
        <v>1</v>
      </c>
      <c r="F36" s="67">
        <f t="shared" si="0"/>
        <v>0.1279860345599616</v>
      </c>
      <c r="G36" s="67">
        <f t="shared" si="1"/>
        <v>0.1279860345599616</v>
      </c>
      <c r="H36" s="67">
        <f t="shared" si="2"/>
        <v>0</v>
      </c>
      <c r="I36" s="67">
        <f t="shared" si="3"/>
        <v>1.1533943965442734</v>
      </c>
      <c r="J36" s="67">
        <f t="shared" si="4"/>
        <v>7.4350495370347672E-2</v>
      </c>
      <c r="K36" s="100">
        <f t="shared" si="6"/>
        <v>4.9566996913565115E-2</v>
      </c>
      <c r="O36" s="96">
        <f>Amnt_Deposited!B31</f>
        <v>2017</v>
      </c>
      <c r="P36" s="99">
        <f>Amnt_Deposited!D31</f>
        <v>1.3221697785120001</v>
      </c>
      <c r="Q36" s="284">
        <f>MCF!R35</f>
        <v>1</v>
      </c>
      <c r="R36" s="67">
        <f t="shared" si="5"/>
        <v>0.26443395570240003</v>
      </c>
      <c r="S36" s="67">
        <f t="shared" si="7"/>
        <v>0.26443395570240003</v>
      </c>
      <c r="T36" s="67">
        <f t="shared" si="8"/>
        <v>0</v>
      </c>
      <c r="U36" s="67">
        <f t="shared" si="9"/>
        <v>2.3830462738518055</v>
      </c>
      <c r="V36" s="67">
        <f t="shared" si="10"/>
        <v>0.15361672597179271</v>
      </c>
      <c r="W36" s="100">
        <f t="shared" si="11"/>
        <v>0.1024111506478618</v>
      </c>
    </row>
    <row r="37" spans="2:23">
      <c r="B37" s="96">
        <f>Amnt_Deposited!B32</f>
        <v>2018</v>
      </c>
      <c r="C37" s="99">
        <f>Amnt_Deposited!D32</f>
        <v>1.3502683247639999</v>
      </c>
      <c r="D37" s="418">
        <f>Dry_Matter_Content!D24</f>
        <v>0.44</v>
      </c>
      <c r="E37" s="284">
        <f>MCF!R36</f>
        <v>1</v>
      </c>
      <c r="F37" s="67">
        <f t="shared" si="0"/>
        <v>0.13070597383715521</v>
      </c>
      <c r="G37" s="67">
        <f t="shared" si="1"/>
        <v>0.13070597383715521</v>
      </c>
      <c r="H37" s="67">
        <f t="shared" si="2"/>
        <v>0</v>
      </c>
      <c r="I37" s="67">
        <f t="shared" si="3"/>
        <v>1.2061237810891865</v>
      </c>
      <c r="J37" s="67">
        <f t="shared" si="4"/>
        <v>7.7976589292242257E-2</v>
      </c>
      <c r="K37" s="100">
        <f t="shared" si="6"/>
        <v>5.1984392861494838E-2</v>
      </c>
      <c r="O37" s="96">
        <f>Amnt_Deposited!B32</f>
        <v>2018</v>
      </c>
      <c r="P37" s="99">
        <f>Amnt_Deposited!D32</f>
        <v>1.3502683247639999</v>
      </c>
      <c r="Q37" s="284">
        <f>MCF!R36</f>
        <v>1</v>
      </c>
      <c r="R37" s="67">
        <f t="shared" si="5"/>
        <v>0.27005366495279998</v>
      </c>
      <c r="S37" s="67">
        <f t="shared" si="7"/>
        <v>0.27005366495279998</v>
      </c>
      <c r="T37" s="67">
        <f t="shared" si="8"/>
        <v>0</v>
      </c>
      <c r="U37" s="67">
        <f t="shared" si="9"/>
        <v>2.4919912832421214</v>
      </c>
      <c r="V37" s="67">
        <f t="shared" si="10"/>
        <v>0.16110865556248408</v>
      </c>
      <c r="W37" s="100">
        <f t="shared" si="11"/>
        <v>0.10740577037498938</v>
      </c>
    </row>
    <row r="38" spans="2:23">
      <c r="B38" s="96">
        <f>Amnt_Deposited!B33</f>
        <v>2019</v>
      </c>
      <c r="C38" s="99">
        <f>Amnt_Deposited!D33</f>
        <v>1.3783668710160002</v>
      </c>
      <c r="D38" s="418">
        <f>Dry_Matter_Content!D25</f>
        <v>0.44</v>
      </c>
      <c r="E38" s="284">
        <f>MCF!R37</f>
        <v>1</v>
      </c>
      <c r="F38" s="67">
        <f t="shared" si="0"/>
        <v>0.13342591311434884</v>
      </c>
      <c r="G38" s="67">
        <f t="shared" si="1"/>
        <v>0.13342591311434884</v>
      </c>
      <c r="H38" s="67">
        <f t="shared" si="2"/>
        <v>0</v>
      </c>
      <c r="I38" s="67">
        <f t="shared" si="3"/>
        <v>1.2580082726435013</v>
      </c>
      <c r="J38" s="67">
        <f t="shared" si="4"/>
        <v>8.1541421560034161E-2</v>
      </c>
      <c r="K38" s="100">
        <f t="shared" si="6"/>
        <v>5.4360947706689436E-2</v>
      </c>
      <c r="O38" s="96">
        <f>Amnt_Deposited!B33</f>
        <v>2019</v>
      </c>
      <c r="P38" s="99">
        <f>Amnt_Deposited!D33</f>
        <v>1.3783668710160002</v>
      </c>
      <c r="Q38" s="284">
        <f>MCF!R37</f>
        <v>1</v>
      </c>
      <c r="R38" s="67">
        <f t="shared" si="5"/>
        <v>0.27567337420320004</v>
      </c>
      <c r="S38" s="67">
        <f t="shared" si="7"/>
        <v>0.27567337420320004</v>
      </c>
      <c r="T38" s="67">
        <f t="shared" si="8"/>
        <v>0</v>
      </c>
      <c r="U38" s="67">
        <f t="shared" si="9"/>
        <v>2.5991906459576475</v>
      </c>
      <c r="V38" s="67">
        <f t="shared" si="10"/>
        <v>0.16847401148767394</v>
      </c>
      <c r="W38" s="100">
        <f t="shared" si="11"/>
        <v>0.11231600765844929</v>
      </c>
    </row>
    <row r="39" spans="2:23">
      <c r="B39" s="96">
        <f>Amnt_Deposited!B34</f>
        <v>2020</v>
      </c>
      <c r="C39" s="99">
        <f>Amnt_Deposited!D34</f>
        <v>1.406465417268</v>
      </c>
      <c r="D39" s="418">
        <f>Dry_Matter_Content!D26</f>
        <v>0.44</v>
      </c>
      <c r="E39" s="284">
        <f>MCF!R38</f>
        <v>1</v>
      </c>
      <c r="F39" s="67">
        <f t="shared" si="0"/>
        <v>0.13614585239154242</v>
      </c>
      <c r="G39" s="67">
        <f t="shared" si="1"/>
        <v>0.13614585239154242</v>
      </c>
      <c r="H39" s="67">
        <f t="shared" si="2"/>
        <v>0</v>
      </c>
      <c r="I39" s="67">
        <f t="shared" si="3"/>
        <v>1.3091049911949002</v>
      </c>
      <c r="J39" s="67">
        <f t="shared" si="4"/>
        <v>8.5049133840143482E-2</v>
      </c>
      <c r="K39" s="100">
        <f t="shared" si="6"/>
        <v>5.669942256009565E-2</v>
      </c>
      <c r="O39" s="96">
        <f>Amnt_Deposited!B34</f>
        <v>2020</v>
      </c>
      <c r="P39" s="99">
        <f>Amnt_Deposited!D34</f>
        <v>1.406465417268</v>
      </c>
      <c r="Q39" s="284">
        <f>MCF!R38</f>
        <v>1</v>
      </c>
      <c r="R39" s="67">
        <f t="shared" si="5"/>
        <v>0.28129308345359999</v>
      </c>
      <c r="S39" s="67">
        <f t="shared" si="7"/>
        <v>0.28129308345359999</v>
      </c>
      <c r="T39" s="67">
        <f t="shared" si="8"/>
        <v>0</v>
      </c>
      <c r="U39" s="67">
        <f t="shared" si="9"/>
        <v>2.7047623785018597</v>
      </c>
      <c r="V39" s="67">
        <f t="shared" si="10"/>
        <v>0.17572135090938737</v>
      </c>
      <c r="W39" s="100">
        <f t="shared" si="11"/>
        <v>0.11714756727292491</v>
      </c>
    </row>
    <row r="40" spans="2:23">
      <c r="B40" s="96">
        <f>Amnt_Deposited!B35</f>
        <v>2021</v>
      </c>
      <c r="C40" s="99">
        <f>Amnt_Deposited!D35</f>
        <v>1.4345639635200003</v>
      </c>
      <c r="D40" s="418">
        <f>Dry_Matter_Content!D27</f>
        <v>0.44</v>
      </c>
      <c r="E40" s="284">
        <f>MCF!R39</f>
        <v>1</v>
      </c>
      <c r="F40" s="67">
        <f t="shared" si="0"/>
        <v>0.13886579166873603</v>
      </c>
      <c r="G40" s="67">
        <f t="shared" si="1"/>
        <v>0.13886579166873603</v>
      </c>
      <c r="H40" s="67">
        <f t="shared" si="2"/>
        <v>0</v>
      </c>
      <c r="I40" s="67">
        <f t="shared" si="3"/>
        <v>1.359467195066892</v>
      </c>
      <c r="J40" s="67">
        <f t="shared" si="4"/>
        <v>8.8503587796744429E-2</v>
      </c>
      <c r="K40" s="100">
        <f t="shared" si="6"/>
        <v>5.9002391864496281E-2</v>
      </c>
      <c r="O40" s="96">
        <f>Amnt_Deposited!B35</f>
        <v>2021</v>
      </c>
      <c r="P40" s="99">
        <f>Amnt_Deposited!D35</f>
        <v>1.4345639635200003</v>
      </c>
      <c r="Q40" s="284">
        <f>MCF!R39</f>
        <v>1</v>
      </c>
      <c r="R40" s="67">
        <f t="shared" si="5"/>
        <v>0.28691279270400005</v>
      </c>
      <c r="S40" s="67">
        <f t="shared" si="7"/>
        <v>0.28691279270400005</v>
      </c>
      <c r="T40" s="67">
        <f t="shared" si="8"/>
        <v>0</v>
      </c>
      <c r="U40" s="67">
        <f t="shared" si="9"/>
        <v>2.8088165187332477</v>
      </c>
      <c r="V40" s="67">
        <f t="shared" si="10"/>
        <v>0.18285865247261243</v>
      </c>
      <c r="W40" s="100">
        <f t="shared" si="11"/>
        <v>0.12190576831507495</v>
      </c>
    </row>
    <row r="41" spans="2:23">
      <c r="B41" s="96">
        <f>Amnt_Deposited!B36</f>
        <v>2022</v>
      </c>
      <c r="C41" s="99">
        <f>Amnt_Deposited!D36</f>
        <v>1.4626625097720001</v>
      </c>
      <c r="D41" s="418">
        <f>Dry_Matter_Content!D28</f>
        <v>0.44</v>
      </c>
      <c r="E41" s="284">
        <f>MCF!R40</f>
        <v>1</v>
      </c>
      <c r="F41" s="67">
        <f t="shared" si="0"/>
        <v>0.14158573094592961</v>
      </c>
      <c r="G41" s="67">
        <f t="shared" si="1"/>
        <v>0.14158573094592961</v>
      </c>
      <c r="H41" s="67">
        <f t="shared" si="2"/>
        <v>0</v>
      </c>
      <c r="I41" s="67">
        <f t="shared" si="3"/>
        <v>1.4091445419911739</v>
      </c>
      <c r="J41" s="67">
        <f t="shared" si="4"/>
        <v>9.1908384021647652E-2</v>
      </c>
      <c r="K41" s="100">
        <f t="shared" si="6"/>
        <v>6.1272256014431765E-2</v>
      </c>
      <c r="O41" s="96">
        <f>Amnt_Deposited!B36</f>
        <v>2022</v>
      </c>
      <c r="P41" s="99">
        <f>Amnt_Deposited!D36</f>
        <v>1.4626625097720001</v>
      </c>
      <c r="Q41" s="284">
        <f>MCF!R40</f>
        <v>1</v>
      </c>
      <c r="R41" s="67">
        <f t="shared" si="5"/>
        <v>0.2925325019544</v>
      </c>
      <c r="S41" s="67">
        <f t="shared" si="7"/>
        <v>0.2925325019544</v>
      </c>
      <c r="T41" s="67">
        <f t="shared" si="8"/>
        <v>0</v>
      </c>
      <c r="U41" s="67">
        <f t="shared" si="9"/>
        <v>2.9114556652710202</v>
      </c>
      <c r="V41" s="67">
        <f t="shared" si="10"/>
        <v>0.18989335541662736</v>
      </c>
      <c r="W41" s="100">
        <f t="shared" si="11"/>
        <v>0.12659557027775156</v>
      </c>
    </row>
    <row r="42" spans="2:23">
      <c r="B42" s="96">
        <f>Amnt_Deposited!B37</f>
        <v>2023</v>
      </c>
      <c r="C42" s="99">
        <f>Amnt_Deposited!D37</f>
        <v>1.4907610560239999</v>
      </c>
      <c r="D42" s="418">
        <f>Dry_Matter_Content!D29</f>
        <v>0.44</v>
      </c>
      <c r="E42" s="284">
        <f>MCF!R41</f>
        <v>1</v>
      </c>
      <c r="F42" s="67">
        <f t="shared" si="0"/>
        <v>0.14430567022312318</v>
      </c>
      <c r="G42" s="67">
        <f t="shared" si="1"/>
        <v>0.14430567022312318</v>
      </c>
      <c r="H42" s="67">
        <f t="shared" si="2"/>
        <v>0</v>
      </c>
      <c r="I42" s="67">
        <f t="shared" si="3"/>
        <v>1.4581833325298916</v>
      </c>
      <c r="J42" s="67">
        <f t="shared" si="4"/>
        <v>9.5266879684405337E-2</v>
      </c>
      <c r="K42" s="100">
        <f t="shared" si="6"/>
        <v>6.3511253122936887E-2</v>
      </c>
      <c r="O42" s="96">
        <f>Amnt_Deposited!B37</f>
        <v>2023</v>
      </c>
      <c r="P42" s="99">
        <f>Amnt_Deposited!D37</f>
        <v>1.4907610560239999</v>
      </c>
      <c r="Q42" s="284">
        <f>MCF!R41</f>
        <v>1</v>
      </c>
      <c r="R42" s="67">
        <f t="shared" si="5"/>
        <v>0.29815221120480001</v>
      </c>
      <c r="S42" s="67">
        <f t="shared" si="7"/>
        <v>0.29815221120480001</v>
      </c>
      <c r="T42" s="67">
        <f t="shared" si="8"/>
        <v>0</v>
      </c>
      <c r="U42" s="67">
        <f t="shared" si="9"/>
        <v>3.0127754804336604</v>
      </c>
      <c r="V42" s="67">
        <f t="shared" si="10"/>
        <v>0.19683239604215977</v>
      </c>
      <c r="W42" s="100">
        <f t="shared" si="11"/>
        <v>0.13122159736143985</v>
      </c>
    </row>
    <row r="43" spans="2:23">
      <c r="B43" s="96">
        <f>Amnt_Deposited!B38</f>
        <v>2024</v>
      </c>
      <c r="C43" s="99">
        <f>Amnt_Deposited!D38</f>
        <v>1.5188596022760001</v>
      </c>
      <c r="D43" s="418">
        <f>Dry_Matter_Content!D30</f>
        <v>0.44</v>
      </c>
      <c r="E43" s="284">
        <f>MCF!R42</f>
        <v>1</v>
      </c>
      <c r="F43" s="67">
        <f t="shared" si="0"/>
        <v>0.14702560950031682</v>
      </c>
      <c r="G43" s="67">
        <f t="shared" si="1"/>
        <v>0.14702560950031682</v>
      </c>
      <c r="H43" s="67">
        <f t="shared" si="2"/>
        <v>0</v>
      </c>
      <c r="I43" s="67">
        <f t="shared" si="3"/>
        <v>1.5066267370410482</v>
      </c>
      <c r="J43" s="67">
        <f t="shared" si="4"/>
        <v>9.8582204989160371E-2</v>
      </c>
      <c r="K43" s="100">
        <f t="shared" si="6"/>
        <v>6.5721469992773576E-2</v>
      </c>
      <c r="O43" s="96">
        <f>Amnt_Deposited!B38</f>
        <v>2024</v>
      </c>
      <c r="P43" s="99">
        <f>Amnt_Deposited!D38</f>
        <v>1.5188596022760001</v>
      </c>
      <c r="Q43" s="284">
        <f>MCF!R42</f>
        <v>1</v>
      </c>
      <c r="R43" s="67">
        <f t="shared" si="5"/>
        <v>0.30377192045520007</v>
      </c>
      <c r="S43" s="67">
        <f t="shared" si="7"/>
        <v>0.30377192045520007</v>
      </c>
      <c r="T43" s="67">
        <f t="shared" si="8"/>
        <v>0</v>
      </c>
      <c r="U43" s="67">
        <f t="shared" si="9"/>
        <v>3.112865159175719</v>
      </c>
      <c r="V43" s="67">
        <f t="shared" si="10"/>
        <v>0.20368224171314125</v>
      </c>
      <c r="W43" s="100">
        <f t="shared" si="11"/>
        <v>0.13578816114209416</v>
      </c>
    </row>
    <row r="44" spans="2:23">
      <c r="B44" s="96">
        <f>Amnt_Deposited!B39</f>
        <v>2025</v>
      </c>
      <c r="C44" s="99">
        <f>Amnt_Deposited!D39</f>
        <v>1.546958148528</v>
      </c>
      <c r="D44" s="418">
        <f>Dry_Matter_Content!D31</f>
        <v>0.44</v>
      </c>
      <c r="E44" s="284">
        <f>MCF!R43</f>
        <v>1</v>
      </c>
      <c r="F44" s="67">
        <f t="shared" si="0"/>
        <v>0.1497455487775104</v>
      </c>
      <c r="G44" s="67">
        <f t="shared" si="1"/>
        <v>0.1497455487775104</v>
      </c>
      <c r="H44" s="67">
        <f t="shared" si="2"/>
        <v>0</v>
      </c>
      <c r="I44" s="67">
        <f t="shared" si="3"/>
        <v>1.5545150072996479</v>
      </c>
      <c r="J44" s="67">
        <f t="shared" si="4"/>
        <v>0.10185727851891062</v>
      </c>
      <c r="K44" s="100">
        <f t="shared" si="6"/>
        <v>6.7904852345940403E-2</v>
      </c>
      <c r="O44" s="96">
        <f>Amnt_Deposited!B39</f>
        <v>2025</v>
      </c>
      <c r="P44" s="99">
        <f>Amnt_Deposited!D39</f>
        <v>1.546958148528</v>
      </c>
      <c r="Q44" s="284">
        <f>MCF!R43</f>
        <v>1</v>
      </c>
      <c r="R44" s="67">
        <f t="shared" si="5"/>
        <v>0.30939162970560002</v>
      </c>
      <c r="S44" s="67">
        <f t="shared" si="7"/>
        <v>0.30939162970560002</v>
      </c>
      <c r="T44" s="67">
        <f t="shared" si="8"/>
        <v>0</v>
      </c>
      <c r="U44" s="67">
        <f t="shared" si="9"/>
        <v>3.2118078663215863</v>
      </c>
      <c r="V44" s="67">
        <f t="shared" si="10"/>
        <v>0.21044892255973266</v>
      </c>
      <c r="W44" s="100">
        <f t="shared" si="11"/>
        <v>0.14029928170648842</v>
      </c>
    </row>
    <row r="45" spans="2:23">
      <c r="B45" s="96">
        <f>Amnt_Deposited!B40</f>
        <v>2026</v>
      </c>
      <c r="C45" s="99">
        <f>Amnt_Deposited!D40</f>
        <v>1.5750566947800002</v>
      </c>
      <c r="D45" s="418">
        <f>Dry_Matter_Content!D32</f>
        <v>0.44</v>
      </c>
      <c r="E45" s="284">
        <f>MCF!R44</f>
        <v>1</v>
      </c>
      <c r="F45" s="67">
        <f t="shared" si="0"/>
        <v>0.152465488054704</v>
      </c>
      <c r="G45" s="67">
        <f t="shared" si="1"/>
        <v>0.152465488054704</v>
      </c>
      <c r="H45" s="67">
        <f t="shared" si="2"/>
        <v>0</v>
      </c>
      <c r="I45" s="67">
        <f t="shared" si="3"/>
        <v>1.6018856738119458</v>
      </c>
      <c r="J45" s="67">
        <f t="shared" si="4"/>
        <v>0.10509482154240612</v>
      </c>
      <c r="K45" s="100">
        <f t="shared" si="6"/>
        <v>7.0063214361604079E-2</v>
      </c>
      <c r="O45" s="96">
        <f>Amnt_Deposited!B40</f>
        <v>2026</v>
      </c>
      <c r="P45" s="99">
        <f>Amnt_Deposited!D40</f>
        <v>1.5750566947800002</v>
      </c>
      <c r="Q45" s="284">
        <f>MCF!R44</f>
        <v>1</v>
      </c>
      <c r="R45" s="67">
        <f t="shared" si="5"/>
        <v>0.31501133895600009</v>
      </c>
      <c r="S45" s="67">
        <f t="shared" si="7"/>
        <v>0.31501133895600009</v>
      </c>
      <c r="T45" s="67">
        <f t="shared" si="8"/>
        <v>0</v>
      </c>
      <c r="U45" s="67">
        <f t="shared" si="9"/>
        <v>3.3096811442395575</v>
      </c>
      <c r="V45" s="67">
        <f t="shared" si="10"/>
        <v>0.21713806103802918</v>
      </c>
      <c r="W45" s="100">
        <f t="shared" si="11"/>
        <v>0.14475870735868612</v>
      </c>
    </row>
    <row r="46" spans="2:23">
      <c r="B46" s="96">
        <f>Amnt_Deposited!B41</f>
        <v>2027</v>
      </c>
      <c r="C46" s="99">
        <f>Amnt_Deposited!D41</f>
        <v>1.6031552410320002</v>
      </c>
      <c r="D46" s="418">
        <f>Dry_Matter_Content!D33</f>
        <v>0.44</v>
      </c>
      <c r="E46" s="284">
        <f>MCF!R45</f>
        <v>1</v>
      </c>
      <c r="F46" s="67">
        <f t="shared" si="0"/>
        <v>0.15518542733189764</v>
      </c>
      <c r="G46" s="67">
        <f t="shared" si="1"/>
        <v>0.15518542733189764</v>
      </c>
      <c r="H46" s="67">
        <f t="shared" si="2"/>
        <v>0</v>
      </c>
      <c r="I46" s="67">
        <f t="shared" si="3"/>
        <v>1.6487737297900316</v>
      </c>
      <c r="J46" s="67">
        <f t="shared" si="4"/>
        <v>0.1082973713538118</v>
      </c>
      <c r="K46" s="100">
        <f t="shared" si="6"/>
        <v>7.2198247569207868E-2</v>
      </c>
      <c r="O46" s="96">
        <f>Amnt_Deposited!B41</f>
        <v>2027</v>
      </c>
      <c r="P46" s="99">
        <f>Amnt_Deposited!D41</f>
        <v>1.6031552410320002</v>
      </c>
      <c r="Q46" s="284">
        <f>MCF!R45</f>
        <v>1</v>
      </c>
      <c r="R46" s="67">
        <f t="shared" si="5"/>
        <v>0.32063104820640009</v>
      </c>
      <c r="S46" s="67">
        <f t="shared" si="7"/>
        <v>0.32063104820640009</v>
      </c>
      <c r="T46" s="67">
        <f t="shared" si="8"/>
        <v>0</v>
      </c>
      <c r="U46" s="67">
        <f t="shared" si="9"/>
        <v>3.4065572929546111</v>
      </c>
      <c r="V46" s="67">
        <f t="shared" si="10"/>
        <v>0.22375489949134672</v>
      </c>
      <c r="W46" s="100">
        <f t="shared" si="11"/>
        <v>0.14916993299423115</v>
      </c>
    </row>
    <row r="47" spans="2:23">
      <c r="B47" s="96">
        <f>Amnt_Deposited!B42</f>
        <v>2028</v>
      </c>
      <c r="C47" s="99">
        <f>Amnt_Deposited!D42</f>
        <v>1.6312537872840001</v>
      </c>
      <c r="D47" s="418">
        <f>Dry_Matter_Content!D34</f>
        <v>0.44</v>
      </c>
      <c r="E47" s="284">
        <f>MCF!R46</f>
        <v>1</v>
      </c>
      <c r="F47" s="67">
        <f t="shared" si="0"/>
        <v>0.15790536660909121</v>
      </c>
      <c r="G47" s="67">
        <f t="shared" si="1"/>
        <v>0.15790536660909121</v>
      </c>
      <c r="H47" s="67">
        <f t="shared" si="2"/>
        <v>0</v>
      </c>
      <c r="I47" s="67">
        <f t="shared" si="3"/>
        <v>1.6952118026885965</v>
      </c>
      <c r="J47" s="67">
        <f t="shared" si="4"/>
        <v>0.11146729371052626</v>
      </c>
      <c r="K47" s="100">
        <f t="shared" si="6"/>
        <v>7.4311529140350829E-2</v>
      </c>
      <c r="O47" s="96">
        <f>Amnt_Deposited!B42</f>
        <v>2028</v>
      </c>
      <c r="P47" s="99">
        <f>Amnt_Deposited!D42</f>
        <v>1.6312537872840001</v>
      </c>
      <c r="Q47" s="284">
        <f>MCF!R46</f>
        <v>1</v>
      </c>
      <c r="R47" s="67">
        <f t="shared" si="5"/>
        <v>0.32625075745680004</v>
      </c>
      <c r="S47" s="67">
        <f t="shared" si="7"/>
        <v>0.32625075745680004</v>
      </c>
      <c r="T47" s="67">
        <f t="shared" si="8"/>
        <v>0</v>
      </c>
      <c r="U47" s="67">
        <f t="shared" si="9"/>
        <v>3.502503724563216</v>
      </c>
      <c r="V47" s="67">
        <f t="shared" si="10"/>
        <v>0.23030432584819477</v>
      </c>
      <c r="W47" s="100">
        <f t="shared" si="11"/>
        <v>0.15353621723212985</v>
      </c>
    </row>
    <row r="48" spans="2:23">
      <c r="B48" s="96">
        <f>Amnt_Deposited!B43</f>
        <v>2029</v>
      </c>
      <c r="C48" s="99">
        <f>Amnt_Deposited!D43</f>
        <v>1.6593523335360001</v>
      </c>
      <c r="D48" s="418">
        <f>Dry_Matter_Content!D35</f>
        <v>0.44</v>
      </c>
      <c r="E48" s="284">
        <f>MCF!R47</f>
        <v>1</v>
      </c>
      <c r="F48" s="67">
        <f t="shared" si="0"/>
        <v>0.16062530588628482</v>
      </c>
      <c r="G48" s="67">
        <f t="shared" si="1"/>
        <v>0.16062530588628482</v>
      </c>
      <c r="H48" s="67">
        <f t="shared" si="2"/>
        <v>0</v>
      </c>
      <c r="I48" s="67">
        <f t="shared" si="3"/>
        <v>1.7412303141447538</v>
      </c>
      <c r="J48" s="67">
        <f t="shared" si="4"/>
        <v>0.11460679443012733</v>
      </c>
      <c r="K48" s="100">
        <f t="shared" si="6"/>
        <v>7.6404529620084885E-2</v>
      </c>
      <c r="O48" s="96">
        <f>Amnt_Deposited!B43</f>
        <v>2029</v>
      </c>
      <c r="P48" s="99">
        <f>Amnt_Deposited!D43</f>
        <v>1.6593523335360001</v>
      </c>
      <c r="Q48" s="284">
        <f>MCF!R47</f>
        <v>1</v>
      </c>
      <c r="R48" s="67">
        <f t="shared" si="5"/>
        <v>0.33187046670720005</v>
      </c>
      <c r="S48" s="67">
        <f t="shared" si="7"/>
        <v>0.33187046670720005</v>
      </c>
      <c r="T48" s="67">
        <f t="shared" si="8"/>
        <v>0</v>
      </c>
      <c r="U48" s="67">
        <f t="shared" si="9"/>
        <v>3.5975832936875083</v>
      </c>
      <c r="V48" s="67">
        <f t="shared" si="10"/>
        <v>0.23679089758290772</v>
      </c>
      <c r="W48" s="100">
        <f t="shared" si="11"/>
        <v>0.15786059838860514</v>
      </c>
    </row>
    <row r="49" spans="2:23">
      <c r="B49" s="96">
        <f>Amnt_Deposited!B44</f>
        <v>2030</v>
      </c>
      <c r="C49" s="99">
        <f>Amnt_Deposited!D44</f>
        <v>1.6874508797880003</v>
      </c>
      <c r="D49" s="418">
        <f>Dry_Matter_Content!D36</f>
        <v>0.44</v>
      </c>
      <c r="E49" s="284">
        <f>MCF!R48</f>
        <v>1</v>
      </c>
      <c r="F49" s="67">
        <f t="shared" si="0"/>
        <v>0.16334524516347845</v>
      </c>
      <c r="G49" s="67">
        <f t="shared" si="1"/>
        <v>0.16334524516347845</v>
      </c>
      <c r="H49" s="67">
        <f t="shared" si="2"/>
        <v>0</v>
      </c>
      <c r="I49" s="67">
        <f t="shared" si="3"/>
        <v>1.7868576291049398</v>
      </c>
      <c r="J49" s="67">
        <f t="shared" si="4"/>
        <v>0.11771793020329249</v>
      </c>
      <c r="K49" s="100">
        <f t="shared" si="6"/>
        <v>7.8478620135528324E-2</v>
      </c>
      <c r="O49" s="96">
        <f>Amnt_Deposited!B44</f>
        <v>2030</v>
      </c>
      <c r="P49" s="99">
        <f>Amnt_Deposited!D44</f>
        <v>1.6874508797880003</v>
      </c>
      <c r="Q49" s="284">
        <f>MCF!R48</f>
        <v>1</v>
      </c>
      <c r="R49" s="67">
        <f t="shared" si="5"/>
        <v>0.33749017595760011</v>
      </c>
      <c r="S49" s="67">
        <f t="shared" si="7"/>
        <v>0.33749017595760011</v>
      </c>
      <c r="T49" s="67">
        <f t="shared" si="8"/>
        <v>0</v>
      </c>
      <c r="U49" s="67">
        <f t="shared" si="9"/>
        <v>3.6918546055887189</v>
      </c>
      <c r="V49" s="67">
        <f t="shared" si="10"/>
        <v>0.24321886405638946</v>
      </c>
      <c r="W49" s="100">
        <f t="shared" si="11"/>
        <v>0.16214590937092629</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1.6660550104292411</v>
      </c>
      <c r="J50" s="67">
        <f t="shared" si="4"/>
        <v>0.12080261867569884</v>
      </c>
      <c r="K50" s="100">
        <f t="shared" si="6"/>
        <v>8.0535079117132563E-2</v>
      </c>
      <c r="O50" s="96">
        <f>Amnt_Deposited!B45</f>
        <v>2031</v>
      </c>
      <c r="P50" s="99">
        <f>Amnt_Deposited!D45</f>
        <v>0</v>
      </c>
      <c r="Q50" s="284">
        <f>MCF!R49</f>
        <v>1</v>
      </c>
      <c r="R50" s="67">
        <f t="shared" si="5"/>
        <v>0</v>
      </c>
      <c r="S50" s="67">
        <f t="shared" si="7"/>
        <v>0</v>
      </c>
      <c r="T50" s="67">
        <f t="shared" si="8"/>
        <v>0</v>
      </c>
      <c r="U50" s="67">
        <f t="shared" si="9"/>
        <v>3.4422624182422337</v>
      </c>
      <c r="V50" s="67">
        <f t="shared" si="10"/>
        <v>0.24959218734648525</v>
      </c>
      <c r="W50" s="100">
        <f t="shared" si="11"/>
        <v>0.16639479156432349</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1.5534193953475646</v>
      </c>
      <c r="J51" s="67">
        <f t="shared" si="4"/>
        <v>0.11263561508167651</v>
      </c>
      <c r="K51" s="100">
        <f t="shared" si="6"/>
        <v>7.5090410054450996E-2</v>
      </c>
      <c r="O51" s="96">
        <f>Amnt_Deposited!B46</f>
        <v>2032</v>
      </c>
      <c r="P51" s="99">
        <f>Amnt_Deposited!D46</f>
        <v>0</v>
      </c>
      <c r="Q51" s="284">
        <f>MCF!R50</f>
        <v>1</v>
      </c>
      <c r="R51" s="67">
        <f t="shared" ref="R51:R82" si="13">P51*$W$6*DOCF*Q51</f>
        <v>0</v>
      </c>
      <c r="S51" s="67">
        <f t="shared" si="7"/>
        <v>0</v>
      </c>
      <c r="T51" s="67">
        <f t="shared" si="8"/>
        <v>0</v>
      </c>
      <c r="U51" s="67">
        <f t="shared" si="9"/>
        <v>3.2095442052635632</v>
      </c>
      <c r="V51" s="67">
        <f t="shared" si="10"/>
        <v>0.23271821297867046</v>
      </c>
      <c r="W51" s="100">
        <f t="shared" si="11"/>
        <v>0.15514547531911363</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1.4483986439441041</v>
      </c>
      <c r="J52" s="67">
        <f t="shared" si="4"/>
        <v>0.10502075140346039</v>
      </c>
      <c r="K52" s="100">
        <f t="shared" si="6"/>
        <v>7.001383426897359E-2</v>
      </c>
      <c r="O52" s="96">
        <f>Amnt_Deposited!B47</f>
        <v>2033</v>
      </c>
      <c r="P52" s="99">
        <f>Amnt_Deposited!D47</f>
        <v>0</v>
      </c>
      <c r="Q52" s="284">
        <f>MCF!R51</f>
        <v>1</v>
      </c>
      <c r="R52" s="67">
        <f t="shared" si="13"/>
        <v>0</v>
      </c>
      <c r="S52" s="67">
        <f t="shared" si="7"/>
        <v>0</v>
      </c>
      <c r="T52" s="67">
        <f t="shared" si="8"/>
        <v>0</v>
      </c>
      <c r="U52" s="67">
        <f t="shared" si="9"/>
        <v>2.9925591817026946</v>
      </c>
      <c r="V52" s="67">
        <f t="shared" si="10"/>
        <v>0.21698502356086857</v>
      </c>
      <c r="W52" s="100">
        <f t="shared" si="11"/>
        <v>0.14465668237391238</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1.3504779443736388</v>
      </c>
      <c r="J53" s="67">
        <f t="shared" si="4"/>
        <v>9.7920699570465411E-2</v>
      </c>
      <c r="K53" s="100">
        <f t="shared" si="6"/>
        <v>6.5280466380310265E-2</v>
      </c>
      <c r="O53" s="96">
        <f>Amnt_Deposited!B48</f>
        <v>2034</v>
      </c>
      <c r="P53" s="99">
        <f>Amnt_Deposited!D48</f>
        <v>0</v>
      </c>
      <c r="Q53" s="284">
        <f>MCF!R52</f>
        <v>1</v>
      </c>
      <c r="R53" s="67">
        <f t="shared" si="13"/>
        <v>0</v>
      </c>
      <c r="S53" s="67">
        <f t="shared" si="7"/>
        <v>0</v>
      </c>
      <c r="T53" s="67">
        <f t="shared" si="8"/>
        <v>0</v>
      </c>
      <c r="U53" s="67">
        <f t="shared" si="9"/>
        <v>2.7902436867223943</v>
      </c>
      <c r="V53" s="67">
        <f t="shared" si="10"/>
        <v>0.20231549498030044</v>
      </c>
      <c r="W53" s="100">
        <f t="shared" si="11"/>
        <v>0.13487699665353362</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1.2591772892532698</v>
      </c>
      <c r="J54" s="67">
        <f t="shared" si="4"/>
        <v>9.1300655120368987E-2</v>
      </c>
      <c r="K54" s="100">
        <f t="shared" si="6"/>
        <v>6.0867103413579322E-2</v>
      </c>
      <c r="O54" s="96">
        <f>Amnt_Deposited!B49</f>
        <v>2035</v>
      </c>
      <c r="P54" s="99">
        <f>Amnt_Deposited!D49</f>
        <v>0</v>
      </c>
      <c r="Q54" s="284">
        <f>MCF!R53</f>
        <v>1</v>
      </c>
      <c r="R54" s="67">
        <f t="shared" si="13"/>
        <v>0</v>
      </c>
      <c r="S54" s="67">
        <f t="shared" si="7"/>
        <v>0</v>
      </c>
      <c r="T54" s="67">
        <f t="shared" si="8"/>
        <v>0</v>
      </c>
      <c r="U54" s="67">
        <f t="shared" si="9"/>
        <v>2.6016059695315494</v>
      </c>
      <c r="V54" s="67">
        <f t="shared" si="10"/>
        <v>0.18863771719084504</v>
      </c>
      <c r="W54" s="100">
        <f t="shared" si="11"/>
        <v>0.12575847812723001</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1.1740491226656733</v>
      </c>
      <c r="J55" s="67">
        <f t="shared" si="4"/>
        <v>8.5128166587596421E-2</v>
      </c>
      <c r="K55" s="100">
        <f t="shared" si="6"/>
        <v>5.6752111058397614E-2</v>
      </c>
      <c r="O55" s="96">
        <f>Amnt_Deposited!B50</f>
        <v>2036</v>
      </c>
      <c r="P55" s="99">
        <f>Amnt_Deposited!D50</f>
        <v>0</v>
      </c>
      <c r="Q55" s="284">
        <f>MCF!R54</f>
        <v>1</v>
      </c>
      <c r="R55" s="67">
        <f t="shared" si="13"/>
        <v>0</v>
      </c>
      <c r="S55" s="67">
        <f t="shared" si="7"/>
        <v>0</v>
      </c>
      <c r="T55" s="67">
        <f t="shared" si="8"/>
        <v>0</v>
      </c>
      <c r="U55" s="67">
        <f t="shared" si="9"/>
        <v>2.4257213278216394</v>
      </c>
      <c r="V55" s="67">
        <f t="shared" si="10"/>
        <v>0.17588464170990997</v>
      </c>
      <c r="W55" s="100">
        <f t="shared" si="11"/>
        <v>0.11725642780660664</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1.0946761462394743</v>
      </c>
      <c r="J56" s="67">
        <f t="shared" si="4"/>
        <v>7.9372976426198935E-2</v>
      </c>
      <c r="K56" s="100">
        <f t="shared" si="6"/>
        <v>5.2915317617465957E-2</v>
      </c>
      <c r="O56" s="96">
        <f>Amnt_Deposited!B51</f>
        <v>2037</v>
      </c>
      <c r="P56" s="99">
        <f>Amnt_Deposited!D51</f>
        <v>0</v>
      </c>
      <c r="Q56" s="284">
        <f>MCF!R55</f>
        <v>1</v>
      </c>
      <c r="R56" s="67">
        <f t="shared" si="13"/>
        <v>0</v>
      </c>
      <c r="S56" s="67">
        <f t="shared" si="7"/>
        <v>0</v>
      </c>
      <c r="T56" s="67">
        <f t="shared" si="8"/>
        <v>0</v>
      </c>
      <c r="U56" s="67">
        <f t="shared" si="9"/>
        <v>2.2617275748749472</v>
      </c>
      <c r="V56" s="67">
        <f t="shared" si="10"/>
        <v>0.16399375294669205</v>
      </c>
      <c r="W56" s="100">
        <f t="shared" si="11"/>
        <v>0.10932916863112803</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1.0206692735521459</v>
      </c>
      <c r="J57" s="67">
        <f t="shared" si="4"/>
        <v>7.4006872687328404E-2</v>
      </c>
      <c r="K57" s="100">
        <f t="shared" si="6"/>
        <v>4.9337915124885598E-2</v>
      </c>
      <c r="O57" s="96">
        <f>Amnt_Deposited!B52</f>
        <v>2038</v>
      </c>
      <c r="P57" s="99">
        <f>Amnt_Deposited!D52</f>
        <v>0</v>
      </c>
      <c r="Q57" s="284">
        <f>MCF!R56</f>
        <v>1</v>
      </c>
      <c r="R57" s="67">
        <f t="shared" si="13"/>
        <v>0</v>
      </c>
      <c r="S57" s="67">
        <f t="shared" si="7"/>
        <v>0</v>
      </c>
      <c r="T57" s="67">
        <f t="shared" si="8"/>
        <v>0</v>
      </c>
      <c r="U57" s="67">
        <f t="shared" si="9"/>
        <v>2.1088208131242685</v>
      </c>
      <c r="V57" s="67">
        <f t="shared" si="10"/>
        <v>0.15290676175067855</v>
      </c>
      <c r="W57" s="100">
        <f t="shared" si="11"/>
        <v>0.10193784116711903</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0.95166572282791451</v>
      </c>
      <c r="J58" s="67">
        <f t="shared" si="4"/>
        <v>6.9003550724231325E-2</v>
      </c>
      <c r="K58" s="100">
        <f t="shared" si="6"/>
        <v>4.600236714948755E-2</v>
      </c>
      <c r="O58" s="96">
        <f>Amnt_Deposited!B53</f>
        <v>2039</v>
      </c>
      <c r="P58" s="99">
        <f>Amnt_Deposited!D53</f>
        <v>0</v>
      </c>
      <c r="Q58" s="284">
        <f>MCF!R57</f>
        <v>1</v>
      </c>
      <c r="R58" s="67">
        <f t="shared" si="13"/>
        <v>0</v>
      </c>
      <c r="S58" s="67">
        <f t="shared" si="7"/>
        <v>0</v>
      </c>
      <c r="T58" s="67">
        <f t="shared" si="8"/>
        <v>0</v>
      </c>
      <c r="U58" s="67">
        <f t="shared" si="9"/>
        <v>1.9662514934461046</v>
      </c>
      <c r="V58" s="67">
        <f t="shared" si="10"/>
        <v>0.14256931967816389</v>
      </c>
      <c r="W58" s="100">
        <f t="shared" si="11"/>
        <v>9.5046213118775924E-2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0.88732723858107465</v>
      </c>
      <c r="J59" s="67">
        <f t="shared" si="4"/>
        <v>6.4338484246839897E-2</v>
      </c>
      <c r="K59" s="100">
        <f t="shared" si="6"/>
        <v>4.2892322831226598E-2</v>
      </c>
      <c r="O59" s="96">
        <f>Amnt_Deposited!B54</f>
        <v>2040</v>
      </c>
      <c r="P59" s="99">
        <f>Amnt_Deposited!D54</f>
        <v>0</v>
      </c>
      <c r="Q59" s="284">
        <f>MCF!R58</f>
        <v>1</v>
      </c>
      <c r="R59" s="67">
        <f t="shared" si="13"/>
        <v>0</v>
      </c>
      <c r="S59" s="67">
        <f t="shared" si="7"/>
        <v>0</v>
      </c>
      <c r="T59" s="67">
        <f t="shared" si="8"/>
        <v>0</v>
      </c>
      <c r="U59" s="67">
        <f t="shared" si="9"/>
        <v>1.8333207408699892</v>
      </c>
      <c r="V59" s="67">
        <f t="shared" si="10"/>
        <v>0.13293075257611553</v>
      </c>
      <c r="W59" s="100">
        <f t="shared" si="11"/>
        <v>8.8620501717410344E-2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0.82733843348720493</v>
      </c>
      <c r="J60" s="67">
        <f t="shared" si="4"/>
        <v>5.9988805093869738E-2</v>
      </c>
      <c r="K60" s="100">
        <f t="shared" si="6"/>
        <v>3.9992536729246492E-2</v>
      </c>
      <c r="O60" s="96">
        <f>Amnt_Deposited!B55</f>
        <v>2041</v>
      </c>
      <c r="P60" s="99">
        <f>Amnt_Deposited!D55</f>
        <v>0</v>
      </c>
      <c r="Q60" s="284">
        <f>MCF!R59</f>
        <v>1</v>
      </c>
      <c r="R60" s="67">
        <f t="shared" si="13"/>
        <v>0</v>
      </c>
      <c r="S60" s="67">
        <f t="shared" si="7"/>
        <v>0</v>
      </c>
      <c r="T60" s="67">
        <f t="shared" si="8"/>
        <v>0</v>
      </c>
      <c r="U60" s="67">
        <f t="shared" si="9"/>
        <v>1.7093769286925724</v>
      </c>
      <c r="V60" s="67">
        <f t="shared" si="10"/>
        <v>0.12394381217741683</v>
      </c>
      <c r="W60" s="100">
        <f t="shared" si="11"/>
        <v>8.2629208118277883E-2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0.77140524235413832</v>
      </c>
      <c r="J61" s="67">
        <f t="shared" si="4"/>
        <v>5.5933191133066613E-2</v>
      </c>
      <c r="K61" s="100">
        <f t="shared" si="6"/>
        <v>3.7288794088711073E-2</v>
      </c>
      <c r="O61" s="96">
        <f>Amnt_Deposited!B56</f>
        <v>2042</v>
      </c>
      <c r="P61" s="99">
        <f>Amnt_Deposited!D56</f>
        <v>0</v>
      </c>
      <c r="Q61" s="284">
        <f>MCF!R60</f>
        <v>1</v>
      </c>
      <c r="R61" s="67">
        <f t="shared" si="13"/>
        <v>0</v>
      </c>
      <c r="S61" s="67">
        <f t="shared" si="7"/>
        <v>0</v>
      </c>
      <c r="T61" s="67">
        <f t="shared" si="8"/>
        <v>0</v>
      </c>
      <c r="U61" s="67">
        <f t="shared" si="9"/>
        <v>1.5938124842027654</v>
      </c>
      <c r="V61" s="67">
        <f t="shared" si="10"/>
        <v>0.11556444448980707</v>
      </c>
      <c r="W61" s="100">
        <f t="shared" si="11"/>
        <v>7.7042962993204706E-2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0.71925348061404881</v>
      </c>
      <c r="J62" s="67">
        <f t="shared" si="4"/>
        <v>5.2151761740089495E-2</v>
      </c>
      <c r="K62" s="100">
        <f t="shared" si="6"/>
        <v>3.4767841160059661E-2</v>
      </c>
      <c r="O62" s="96">
        <f>Amnt_Deposited!B57</f>
        <v>2043</v>
      </c>
      <c r="P62" s="99">
        <f>Amnt_Deposited!D57</f>
        <v>0</v>
      </c>
      <c r="Q62" s="284">
        <f>MCF!R61</f>
        <v>1</v>
      </c>
      <c r="R62" s="67">
        <f t="shared" si="13"/>
        <v>0</v>
      </c>
      <c r="S62" s="67">
        <f t="shared" si="7"/>
        <v>0</v>
      </c>
      <c r="T62" s="67">
        <f t="shared" si="8"/>
        <v>0</v>
      </c>
      <c r="U62" s="67">
        <f t="shared" si="9"/>
        <v>1.4860609103596054</v>
      </c>
      <c r="V62" s="67">
        <f t="shared" si="10"/>
        <v>0.10775157384316013</v>
      </c>
      <c r="W62" s="100">
        <f t="shared" si="11"/>
        <v>7.1834382562106752E-2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0.67062750027038187</v>
      </c>
      <c r="J63" s="67">
        <f t="shared" si="4"/>
        <v>4.8625980343666927E-2</v>
      </c>
      <c r="K63" s="100">
        <f t="shared" si="6"/>
        <v>3.2417320229111285E-2</v>
      </c>
      <c r="O63" s="96">
        <f>Amnt_Deposited!B58</f>
        <v>2044</v>
      </c>
      <c r="P63" s="99">
        <f>Amnt_Deposited!D58</f>
        <v>0</v>
      </c>
      <c r="Q63" s="284">
        <f>MCF!R62</f>
        <v>1</v>
      </c>
      <c r="R63" s="67">
        <f t="shared" si="13"/>
        <v>0</v>
      </c>
      <c r="S63" s="67">
        <f t="shared" si="7"/>
        <v>0</v>
      </c>
      <c r="T63" s="67">
        <f t="shared" si="8"/>
        <v>0</v>
      </c>
      <c r="U63" s="67">
        <f t="shared" si="9"/>
        <v>1.3855940088231036</v>
      </c>
      <c r="V63" s="67">
        <f t="shared" si="10"/>
        <v>0.10046690153650194</v>
      </c>
      <c r="W63" s="100">
        <f t="shared" si="11"/>
        <v>6.6977934357667954E-2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0.62528893671107866</v>
      </c>
      <c r="J64" s="67">
        <f t="shared" si="4"/>
        <v>4.5338563559303158E-2</v>
      </c>
      <c r="K64" s="100">
        <f t="shared" si="6"/>
        <v>3.0225709039535437E-2</v>
      </c>
      <c r="O64" s="96">
        <f>Amnt_Deposited!B59</f>
        <v>2045</v>
      </c>
      <c r="P64" s="99">
        <f>Amnt_Deposited!D59</f>
        <v>0</v>
      </c>
      <c r="Q64" s="284">
        <f>MCF!R63</f>
        <v>1</v>
      </c>
      <c r="R64" s="67">
        <f t="shared" si="13"/>
        <v>0</v>
      </c>
      <c r="S64" s="67">
        <f t="shared" si="7"/>
        <v>0</v>
      </c>
      <c r="T64" s="67">
        <f t="shared" si="8"/>
        <v>0</v>
      </c>
      <c r="U64" s="67">
        <f t="shared" si="9"/>
        <v>1.2919192907253698</v>
      </c>
      <c r="V64" s="67">
        <f t="shared" si="10"/>
        <v>9.3674718097733839E-2</v>
      </c>
      <c r="W64" s="100">
        <f t="shared" si="11"/>
        <v>6.2449812065155888E-2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0.58301554024497138</v>
      </c>
      <c r="J65" s="67">
        <f t="shared" si="4"/>
        <v>4.2273396466107296E-2</v>
      </c>
      <c r="K65" s="100">
        <f t="shared" si="6"/>
        <v>2.8182264310738198E-2</v>
      </c>
      <c r="O65" s="96">
        <f>Amnt_Deposited!B60</f>
        <v>2046</v>
      </c>
      <c r="P65" s="99">
        <f>Amnt_Deposited!D60</f>
        <v>0</v>
      </c>
      <c r="Q65" s="284">
        <f>MCF!R64</f>
        <v>1</v>
      </c>
      <c r="R65" s="67">
        <f t="shared" si="13"/>
        <v>0</v>
      </c>
      <c r="S65" s="67">
        <f t="shared" si="7"/>
        <v>0</v>
      </c>
      <c r="T65" s="67">
        <f t="shared" si="8"/>
        <v>0</v>
      </c>
      <c r="U65" s="67">
        <f t="shared" si="9"/>
        <v>1.2045775624896109</v>
      </c>
      <c r="V65" s="67">
        <f t="shared" si="10"/>
        <v>8.734172823575892E-2</v>
      </c>
      <c r="W65" s="100">
        <f t="shared" si="11"/>
        <v>5.8227818823839275E-2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0.54360008663353898</v>
      </c>
      <c r="J66" s="67">
        <f t="shared" si="4"/>
        <v>3.9415453611432394E-2</v>
      </c>
      <c r="K66" s="100">
        <f t="shared" si="6"/>
        <v>2.627696907428826E-2</v>
      </c>
      <c r="O66" s="96">
        <f>Amnt_Deposited!B61</f>
        <v>2047</v>
      </c>
      <c r="P66" s="99">
        <f>Amnt_Deposited!D61</f>
        <v>0</v>
      </c>
      <c r="Q66" s="284">
        <f>MCF!R65</f>
        <v>1</v>
      </c>
      <c r="R66" s="67">
        <f t="shared" si="13"/>
        <v>0</v>
      </c>
      <c r="S66" s="67">
        <f t="shared" si="7"/>
        <v>0</v>
      </c>
      <c r="T66" s="67">
        <f t="shared" si="8"/>
        <v>0</v>
      </c>
      <c r="U66" s="67">
        <f t="shared" si="9"/>
        <v>1.1231406748626844</v>
      </c>
      <c r="V66" s="67">
        <f t="shared" si="10"/>
        <v>8.1436887626926482E-2</v>
      </c>
      <c r="W66" s="100">
        <f t="shared" si="11"/>
        <v>5.4291258417950988E-2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0.50684936127744984</v>
      </c>
      <c r="J67" s="67">
        <f t="shared" si="4"/>
        <v>3.6750725356089156E-2</v>
      </c>
      <c r="K67" s="100">
        <f t="shared" si="6"/>
        <v>2.4500483570726102E-2</v>
      </c>
      <c r="O67" s="96">
        <f>Amnt_Deposited!B62</f>
        <v>2048</v>
      </c>
      <c r="P67" s="99">
        <f>Amnt_Deposited!D62</f>
        <v>0</v>
      </c>
      <c r="Q67" s="284">
        <f>MCF!R66</f>
        <v>1</v>
      </c>
      <c r="R67" s="67">
        <f t="shared" si="13"/>
        <v>0</v>
      </c>
      <c r="S67" s="67">
        <f t="shared" si="7"/>
        <v>0</v>
      </c>
      <c r="T67" s="67">
        <f t="shared" si="8"/>
        <v>0</v>
      </c>
      <c r="U67" s="67">
        <f t="shared" si="9"/>
        <v>1.0472094241269629</v>
      </c>
      <c r="V67" s="67">
        <f t="shared" si="10"/>
        <v>7.5931250735721434E-2</v>
      </c>
      <c r="W67" s="100">
        <f t="shared" si="11"/>
        <v>5.0620833823814285E-2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0.47258321207837145</v>
      </c>
      <c r="J68" s="67">
        <f t="shared" si="4"/>
        <v>3.4266149199078361E-2</v>
      </c>
      <c r="K68" s="100">
        <f t="shared" si="6"/>
        <v>2.2844099466052238E-2</v>
      </c>
      <c r="O68" s="96">
        <f>Amnt_Deposited!B63</f>
        <v>2049</v>
      </c>
      <c r="P68" s="99">
        <f>Amnt_Deposited!D63</f>
        <v>0</v>
      </c>
      <c r="Q68" s="284">
        <f>MCF!R67</f>
        <v>1</v>
      </c>
      <c r="R68" s="67">
        <f t="shared" si="13"/>
        <v>0</v>
      </c>
      <c r="S68" s="67">
        <f t="shared" si="7"/>
        <v>0</v>
      </c>
      <c r="T68" s="67">
        <f t="shared" si="8"/>
        <v>0</v>
      </c>
      <c r="U68" s="67">
        <f t="shared" si="9"/>
        <v>0.97641159520324727</v>
      </c>
      <c r="V68" s="67">
        <f t="shared" si="10"/>
        <v>7.0797828923715653E-2</v>
      </c>
      <c r="W68" s="100">
        <f t="shared" si="11"/>
        <v>4.7198552615810435E-2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0.44063366633317563</v>
      </c>
      <c r="J69" s="67">
        <f t="shared" si="4"/>
        <v>3.1949545745195825E-2</v>
      </c>
      <c r="K69" s="100">
        <f t="shared" si="6"/>
        <v>2.1299697163463881E-2</v>
      </c>
      <c r="O69" s="96">
        <f>Amnt_Deposited!B64</f>
        <v>2050</v>
      </c>
      <c r="P69" s="99">
        <f>Amnt_Deposited!D64</f>
        <v>0</v>
      </c>
      <c r="Q69" s="284">
        <f>MCF!R68</f>
        <v>1</v>
      </c>
      <c r="R69" s="67">
        <f t="shared" si="13"/>
        <v>0</v>
      </c>
      <c r="S69" s="67">
        <f t="shared" si="7"/>
        <v>0</v>
      </c>
      <c r="T69" s="67">
        <f t="shared" si="8"/>
        <v>0</v>
      </c>
      <c r="U69" s="67">
        <f t="shared" si="9"/>
        <v>0.91040013705201617</v>
      </c>
      <c r="V69" s="67">
        <f t="shared" si="10"/>
        <v>6.6011458151231064E-2</v>
      </c>
      <c r="W69" s="100">
        <f t="shared" si="11"/>
        <v>4.4007638767487374E-2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0.41084410733155269</v>
      </c>
      <c r="J70" s="67">
        <f t="shared" si="4"/>
        <v>2.9789559001622969E-2</v>
      </c>
      <c r="K70" s="100">
        <f t="shared" si="6"/>
        <v>1.985970600108198E-2</v>
      </c>
      <c r="O70" s="96">
        <f>Amnt_Deposited!B65</f>
        <v>2051</v>
      </c>
      <c r="P70" s="99">
        <f>Amnt_Deposited!D65</f>
        <v>0</v>
      </c>
      <c r="Q70" s="284">
        <f>MCF!R69</f>
        <v>1</v>
      </c>
      <c r="R70" s="67">
        <f t="shared" si="13"/>
        <v>0</v>
      </c>
      <c r="S70" s="67">
        <f t="shared" si="7"/>
        <v>0</v>
      </c>
      <c r="T70" s="67">
        <f t="shared" si="8"/>
        <v>0</v>
      </c>
      <c r="U70" s="67">
        <f t="shared" si="9"/>
        <v>0.84885146142882817</v>
      </c>
      <c r="V70" s="67">
        <f t="shared" si="10"/>
        <v>6.1548675623187978E-2</v>
      </c>
      <c r="W70" s="100">
        <f t="shared" si="11"/>
        <v>4.1032450415458652E-2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0.38306850662071584</v>
      </c>
      <c r="J71" s="67">
        <f t="shared" si="4"/>
        <v>2.777560071083687E-2</v>
      </c>
      <c r="K71" s="100">
        <f t="shared" si="6"/>
        <v>1.8517067140557911E-2</v>
      </c>
      <c r="O71" s="96">
        <f>Amnt_Deposited!B66</f>
        <v>2052</v>
      </c>
      <c r="P71" s="99">
        <f>Amnt_Deposited!D66</f>
        <v>0</v>
      </c>
      <c r="Q71" s="284">
        <f>MCF!R70</f>
        <v>1</v>
      </c>
      <c r="R71" s="67">
        <f t="shared" si="13"/>
        <v>0</v>
      </c>
      <c r="S71" s="67">
        <f t="shared" si="7"/>
        <v>0</v>
      </c>
      <c r="T71" s="67">
        <f t="shared" si="8"/>
        <v>0</v>
      </c>
      <c r="U71" s="67">
        <f t="shared" si="9"/>
        <v>0.7914638566543718</v>
      </c>
      <c r="V71" s="67">
        <f t="shared" si="10"/>
        <v>5.7387604774456362E-2</v>
      </c>
      <c r="W71" s="100">
        <f t="shared" si="11"/>
        <v>3.8258403182970906E-2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0.35717070817375629</v>
      </c>
      <c r="J72" s="67">
        <f t="shared" si="4"/>
        <v>2.5897798446959563E-2</v>
      </c>
      <c r="K72" s="100">
        <f t="shared" si="6"/>
        <v>1.7265198964639707E-2</v>
      </c>
      <c r="O72" s="96">
        <f>Amnt_Deposited!B67</f>
        <v>2053</v>
      </c>
      <c r="P72" s="99">
        <f>Amnt_Deposited!D67</f>
        <v>0</v>
      </c>
      <c r="Q72" s="284">
        <f>MCF!R71</f>
        <v>1</v>
      </c>
      <c r="R72" s="67">
        <f t="shared" si="13"/>
        <v>0</v>
      </c>
      <c r="S72" s="67">
        <f t="shared" si="7"/>
        <v>0</v>
      </c>
      <c r="T72" s="67">
        <f t="shared" si="8"/>
        <v>0</v>
      </c>
      <c r="U72" s="67">
        <f t="shared" si="9"/>
        <v>0.73795600862346356</v>
      </c>
      <c r="V72" s="67">
        <f t="shared" si="10"/>
        <v>5.3507848030908203E-2</v>
      </c>
      <c r="W72" s="100">
        <f t="shared" si="11"/>
        <v>3.5671898687272136E-2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0.33302376095264136</v>
      </c>
      <c r="J73" s="67">
        <f t="shared" si="4"/>
        <v>2.4146947221114962E-2</v>
      </c>
      <c r="K73" s="100">
        <f t="shared" si="6"/>
        <v>1.6097964814076639E-2</v>
      </c>
      <c r="O73" s="96">
        <f>Amnt_Deposited!B68</f>
        <v>2054</v>
      </c>
      <c r="P73" s="99">
        <f>Amnt_Deposited!D68</f>
        <v>0</v>
      </c>
      <c r="Q73" s="284">
        <f>MCF!R72</f>
        <v>1</v>
      </c>
      <c r="R73" s="67">
        <f t="shared" si="13"/>
        <v>0</v>
      </c>
      <c r="S73" s="67">
        <f t="shared" si="7"/>
        <v>0</v>
      </c>
      <c r="T73" s="67">
        <f t="shared" si="8"/>
        <v>0</v>
      </c>
      <c r="U73" s="67">
        <f t="shared" si="9"/>
        <v>0.68806562180297814</v>
      </c>
      <c r="V73" s="67">
        <f t="shared" si="10"/>
        <v>4.9890386820485466E-2</v>
      </c>
      <c r="W73" s="100">
        <f t="shared" si="11"/>
        <v>3.3260257880323642E-2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0.31050929659407867</v>
      </c>
      <c r="J74" s="67">
        <f t="shared" si="4"/>
        <v>2.2514464358562702E-2</v>
      </c>
      <c r="K74" s="100">
        <f t="shared" si="6"/>
        <v>1.5009642905708467E-2</v>
      </c>
      <c r="O74" s="96">
        <f>Amnt_Deposited!B69</f>
        <v>2055</v>
      </c>
      <c r="P74" s="99">
        <f>Amnt_Deposited!D69</f>
        <v>0</v>
      </c>
      <c r="Q74" s="284">
        <f>MCF!R73</f>
        <v>1</v>
      </c>
      <c r="R74" s="67">
        <f t="shared" si="13"/>
        <v>0</v>
      </c>
      <c r="S74" s="67">
        <f t="shared" si="7"/>
        <v>0</v>
      </c>
      <c r="T74" s="67">
        <f t="shared" si="8"/>
        <v>0</v>
      </c>
      <c r="U74" s="67">
        <f t="shared" si="9"/>
        <v>0.64154813345884032</v>
      </c>
      <c r="V74" s="67">
        <f t="shared" si="10"/>
        <v>4.6517488344137825E-2</v>
      </c>
      <c r="W74" s="100">
        <f t="shared" si="11"/>
        <v>3.1011658896091882E-2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0.28951694916766207</v>
      </c>
      <c r="J75" s="67">
        <f t="shared" si="4"/>
        <v>2.0992347426416605E-2</v>
      </c>
      <c r="K75" s="100">
        <f t="shared" si="6"/>
        <v>1.3994898284277735E-2</v>
      </c>
      <c r="O75" s="96">
        <f>Amnt_Deposited!B70</f>
        <v>2056</v>
      </c>
      <c r="P75" s="99">
        <f>Amnt_Deposited!D70</f>
        <v>0</v>
      </c>
      <c r="Q75" s="284">
        <f>MCF!R74</f>
        <v>1</v>
      </c>
      <c r="R75" s="67">
        <f t="shared" si="13"/>
        <v>0</v>
      </c>
      <c r="S75" s="67">
        <f t="shared" si="7"/>
        <v>0</v>
      </c>
      <c r="T75" s="67">
        <f t="shared" si="8"/>
        <v>0</v>
      </c>
      <c r="U75" s="67">
        <f t="shared" si="9"/>
        <v>0.59817551480921927</v>
      </c>
      <c r="V75" s="67">
        <f t="shared" si="10"/>
        <v>4.3372618649621088E-2</v>
      </c>
      <c r="W75" s="100">
        <f t="shared" si="11"/>
        <v>2.8915079099747391E-2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0.26994381416195268</v>
      </c>
      <c r="J76" s="67">
        <f t="shared" si="4"/>
        <v>1.9573135005709383E-2</v>
      </c>
      <c r="K76" s="100">
        <f t="shared" si="6"/>
        <v>1.3048756670472922E-2</v>
      </c>
      <c r="O76" s="96">
        <f>Amnt_Deposited!B71</f>
        <v>2057</v>
      </c>
      <c r="P76" s="99">
        <f>Amnt_Deposited!D71</f>
        <v>0</v>
      </c>
      <c r="Q76" s="284">
        <f>MCF!R75</f>
        <v>1</v>
      </c>
      <c r="R76" s="67">
        <f t="shared" si="13"/>
        <v>0</v>
      </c>
      <c r="S76" s="67">
        <f t="shared" si="7"/>
        <v>0</v>
      </c>
      <c r="T76" s="67">
        <f t="shared" si="8"/>
        <v>0</v>
      </c>
      <c r="U76" s="67">
        <f t="shared" si="9"/>
        <v>0.55773515322717504</v>
      </c>
      <c r="V76" s="67">
        <f t="shared" si="10"/>
        <v>4.0440361582044185E-2</v>
      </c>
      <c r="W76" s="100">
        <f t="shared" si="11"/>
        <v>2.6960241054696122E-2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0.25169394404644446</v>
      </c>
      <c r="J77" s="67">
        <f t="shared" si="4"/>
        <v>1.8249870115508205E-2</v>
      </c>
      <c r="K77" s="100">
        <f t="shared" si="6"/>
        <v>1.2166580077005469E-2</v>
      </c>
      <c r="O77" s="96">
        <f>Amnt_Deposited!B72</f>
        <v>2058</v>
      </c>
      <c r="P77" s="99">
        <f>Amnt_Deposited!D72</f>
        <v>0</v>
      </c>
      <c r="Q77" s="284">
        <f>MCF!R76</f>
        <v>1</v>
      </c>
      <c r="R77" s="67">
        <f t="shared" si="13"/>
        <v>0</v>
      </c>
      <c r="S77" s="67">
        <f t="shared" si="7"/>
        <v>0</v>
      </c>
      <c r="T77" s="67">
        <f t="shared" si="8"/>
        <v>0</v>
      </c>
      <c r="U77" s="67">
        <f t="shared" si="9"/>
        <v>0.52002881001331513</v>
      </c>
      <c r="V77" s="67">
        <f t="shared" si="10"/>
        <v>3.7706343213859933E-2</v>
      </c>
      <c r="W77" s="100">
        <f t="shared" si="11"/>
        <v>2.5137562142573289E-2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0.23467787793665837</v>
      </c>
      <c r="J78" s="67">
        <f t="shared" si="4"/>
        <v>1.7016066109786104E-2</v>
      </c>
      <c r="K78" s="100">
        <f t="shared" si="6"/>
        <v>1.1344044073190736E-2</v>
      </c>
      <c r="O78" s="96">
        <f>Amnt_Deposited!B73</f>
        <v>2059</v>
      </c>
      <c r="P78" s="99">
        <f>Amnt_Deposited!D73</f>
        <v>0</v>
      </c>
      <c r="Q78" s="284">
        <f>MCF!R77</f>
        <v>1</v>
      </c>
      <c r="R78" s="67">
        <f t="shared" si="13"/>
        <v>0</v>
      </c>
      <c r="S78" s="67">
        <f t="shared" si="7"/>
        <v>0</v>
      </c>
      <c r="T78" s="67">
        <f t="shared" si="8"/>
        <v>0</v>
      </c>
      <c r="U78" s="67">
        <f t="shared" si="9"/>
        <v>0.48487164862945953</v>
      </c>
      <c r="V78" s="67">
        <f t="shared" si="10"/>
        <v>3.5157161383855592E-2</v>
      </c>
      <c r="W78" s="100">
        <f t="shared" si="11"/>
        <v>2.3438107589237062E-2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0.21881220305678276</v>
      </c>
      <c r="J79" s="67">
        <f t="shared" si="4"/>
        <v>1.5865674879875613E-2</v>
      </c>
      <c r="K79" s="100">
        <f t="shared" si="6"/>
        <v>1.0577116586583741E-2</v>
      </c>
      <c r="O79" s="96">
        <f>Amnt_Deposited!B74</f>
        <v>2060</v>
      </c>
      <c r="P79" s="99">
        <f>Amnt_Deposited!D74</f>
        <v>0</v>
      </c>
      <c r="Q79" s="284">
        <f>MCF!R78</f>
        <v>1</v>
      </c>
      <c r="R79" s="67">
        <f t="shared" si="13"/>
        <v>0</v>
      </c>
      <c r="S79" s="67">
        <f t="shared" si="7"/>
        <v>0</v>
      </c>
      <c r="T79" s="67">
        <f t="shared" si="8"/>
        <v>0</v>
      </c>
      <c r="U79" s="67">
        <f t="shared" si="9"/>
        <v>0.45209132862971652</v>
      </c>
      <c r="V79" s="67">
        <f t="shared" si="10"/>
        <v>3.2780319999743013E-2</v>
      </c>
      <c r="W79" s="100">
        <f t="shared" si="11"/>
        <v>2.185354666649534E-2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0.20401914585014969</v>
      </c>
      <c r="J80" s="67">
        <f t="shared" si="4"/>
        <v>1.479305720663307E-2</v>
      </c>
      <c r="K80" s="100">
        <f t="shared" si="6"/>
        <v>9.8620381377553801E-3</v>
      </c>
      <c r="O80" s="96">
        <f>Amnt_Deposited!B75</f>
        <v>2061</v>
      </c>
      <c r="P80" s="99">
        <f>Amnt_Deposited!D75</f>
        <v>0</v>
      </c>
      <c r="Q80" s="284">
        <f>MCF!R79</f>
        <v>1</v>
      </c>
      <c r="R80" s="67">
        <f t="shared" si="13"/>
        <v>0</v>
      </c>
      <c r="S80" s="67">
        <f t="shared" si="7"/>
        <v>0</v>
      </c>
      <c r="T80" s="67">
        <f t="shared" si="8"/>
        <v>0</v>
      </c>
      <c r="U80" s="67">
        <f t="shared" si="9"/>
        <v>0.42152716084741676</v>
      </c>
      <c r="V80" s="67">
        <f t="shared" si="10"/>
        <v>3.0564167782299739E-2</v>
      </c>
      <c r="W80" s="100">
        <f t="shared" si="11"/>
        <v>2.0376111854866492E-2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0.19022619073316985</v>
      </c>
      <c r="J81" s="67">
        <f t="shared" si="4"/>
        <v>1.3792955116979826E-2</v>
      </c>
      <c r="K81" s="100">
        <f t="shared" si="6"/>
        <v>9.1953034113198828E-3</v>
      </c>
      <c r="O81" s="96">
        <f>Amnt_Deposited!B76</f>
        <v>2062</v>
      </c>
      <c r="P81" s="99">
        <f>Amnt_Deposited!D76</f>
        <v>0</v>
      </c>
      <c r="Q81" s="284">
        <f>MCF!R80</f>
        <v>1</v>
      </c>
      <c r="R81" s="67">
        <f t="shared" si="13"/>
        <v>0</v>
      </c>
      <c r="S81" s="67">
        <f t="shared" si="7"/>
        <v>0</v>
      </c>
      <c r="T81" s="67">
        <f t="shared" si="8"/>
        <v>0</v>
      </c>
      <c r="U81" s="67">
        <f t="shared" si="9"/>
        <v>0.39302931969663202</v>
      </c>
      <c r="V81" s="67">
        <f t="shared" si="10"/>
        <v>2.8497841150784766E-2</v>
      </c>
      <c r="W81" s="100">
        <f t="shared" si="11"/>
        <v>1.8998560767189844E-2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0.17736572462385775</v>
      </c>
      <c r="J82" s="67">
        <f t="shared" si="4"/>
        <v>1.2860466109312114E-2</v>
      </c>
      <c r="K82" s="100">
        <f t="shared" si="6"/>
        <v>8.5736440728747428E-3</v>
      </c>
      <c r="O82" s="96">
        <f>Amnt_Deposited!B77</f>
        <v>2063</v>
      </c>
      <c r="P82" s="99">
        <f>Amnt_Deposited!D77</f>
        <v>0</v>
      </c>
      <c r="Q82" s="284">
        <f>MCF!R81</f>
        <v>1</v>
      </c>
      <c r="R82" s="67">
        <f t="shared" si="13"/>
        <v>0</v>
      </c>
      <c r="S82" s="67">
        <f t="shared" si="7"/>
        <v>0</v>
      </c>
      <c r="T82" s="67">
        <f t="shared" si="8"/>
        <v>0</v>
      </c>
      <c r="U82" s="67">
        <f t="shared" si="9"/>
        <v>0.36645810872697887</v>
      </c>
      <c r="V82" s="67">
        <f t="shared" si="10"/>
        <v>2.6571210969653137E-2</v>
      </c>
      <c r="W82" s="100">
        <f t="shared" si="11"/>
        <v>1.7714140646435422E-2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0.16537470550242522</v>
      </c>
      <c r="J83" s="67">
        <f t="shared" ref="J83:J99" si="18">I82*(1-$K$10)+H83</f>
        <v>1.1991019121432512E-2</v>
      </c>
      <c r="K83" s="100">
        <f t="shared" si="6"/>
        <v>7.9940127476216746E-3</v>
      </c>
      <c r="O83" s="96">
        <f>Amnt_Deposited!B78</f>
        <v>2064</v>
      </c>
      <c r="P83" s="99">
        <f>Amnt_Deposited!D78</f>
        <v>0</v>
      </c>
      <c r="Q83" s="284">
        <f>MCF!R82</f>
        <v>1</v>
      </c>
      <c r="R83" s="67">
        <f t="shared" ref="R83:R99" si="19">P83*$W$6*DOCF*Q83</f>
        <v>0</v>
      </c>
      <c r="S83" s="67">
        <f t="shared" si="7"/>
        <v>0</v>
      </c>
      <c r="T83" s="67">
        <f t="shared" si="8"/>
        <v>0</v>
      </c>
      <c r="U83" s="67">
        <f t="shared" si="9"/>
        <v>0.34168327583145713</v>
      </c>
      <c r="V83" s="67">
        <f t="shared" si="10"/>
        <v>2.4774832895521723E-2</v>
      </c>
      <c r="W83" s="100">
        <f t="shared" si="11"/>
        <v>1.6516555263681149E-2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0.15419435337922749</v>
      </c>
      <c r="J84" s="67">
        <f t="shared" si="18"/>
        <v>1.1180352123197727E-2</v>
      </c>
      <c r="K84" s="100">
        <f t="shared" si="6"/>
        <v>7.4535680821318177E-3</v>
      </c>
      <c r="O84" s="96">
        <f>Amnt_Deposited!B79</f>
        <v>2065</v>
      </c>
      <c r="P84" s="99">
        <f>Amnt_Deposited!D79</f>
        <v>0</v>
      </c>
      <c r="Q84" s="284">
        <f>MCF!R83</f>
        <v>1</v>
      </c>
      <c r="R84" s="67">
        <f t="shared" si="19"/>
        <v>0</v>
      </c>
      <c r="S84" s="67">
        <f t="shared" si="7"/>
        <v>0</v>
      </c>
      <c r="T84" s="67">
        <f t="shared" si="8"/>
        <v>0</v>
      </c>
      <c r="U84" s="67">
        <f t="shared" si="9"/>
        <v>0.31858337475047011</v>
      </c>
      <c r="V84" s="67">
        <f t="shared" si="10"/>
        <v>2.3099901080987043E-2</v>
      </c>
      <c r="W84" s="100">
        <f t="shared" si="11"/>
        <v>1.5399934053991361E-2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0.14376986215518558</v>
      </c>
      <c r="J85" s="67">
        <f t="shared" si="18"/>
        <v>1.0424491224041908E-2</v>
      </c>
      <c r="K85" s="100">
        <f t="shared" ref="K85:K99" si="20">J85*CH4_fraction*conv</f>
        <v>6.9496608160279378E-3</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0.29704516974211903</v>
      </c>
      <c r="V85" s="67">
        <f t="shared" ref="V85:V98" si="24">U84*(1-$W$10)+T85</f>
        <v>2.1538205008351054E-2</v>
      </c>
      <c r="W85" s="100">
        <f t="shared" ref="W85:W99" si="25">V85*CH4_fraction*conv</f>
        <v>1.4358803338900702E-2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0.13405013096222512</v>
      </c>
      <c r="J86" s="67">
        <f t="shared" si="18"/>
        <v>9.7197311929604676E-3</v>
      </c>
      <c r="K86" s="100">
        <f t="shared" si="20"/>
        <v>6.4798207953069781E-3</v>
      </c>
      <c r="O86" s="96">
        <f>Amnt_Deposited!B81</f>
        <v>2067</v>
      </c>
      <c r="P86" s="99">
        <f>Amnt_Deposited!D81</f>
        <v>0</v>
      </c>
      <c r="Q86" s="284">
        <f>MCF!R85</f>
        <v>1</v>
      </c>
      <c r="R86" s="67">
        <f t="shared" si="19"/>
        <v>0</v>
      </c>
      <c r="S86" s="67">
        <f t="shared" si="21"/>
        <v>0</v>
      </c>
      <c r="T86" s="67">
        <f t="shared" si="22"/>
        <v>0</v>
      </c>
      <c r="U86" s="67">
        <f t="shared" si="23"/>
        <v>0.27696308050046514</v>
      </c>
      <c r="V86" s="67">
        <f t="shared" si="24"/>
        <v>2.0082089241653864E-2</v>
      </c>
      <c r="W86" s="100">
        <f t="shared" si="25"/>
        <v>1.338805949443591E-2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0.12498751366676171</v>
      </c>
      <c r="J87" s="67">
        <f t="shared" si="18"/>
        <v>9.0626172954634109E-3</v>
      </c>
      <c r="K87" s="100">
        <f t="shared" si="20"/>
        <v>6.0417448636422739E-3</v>
      </c>
      <c r="O87" s="96">
        <f>Amnt_Deposited!B82</f>
        <v>2068</v>
      </c>
      <c r="P87" s="99">
        <f>Amnt_Deposited!D82</f>
        <v>0</v>
      </c>
      <c r="Q87" s="284">
        <f>MCF!R86</f>
        <v>1</v>
      </c>
      <c r="R87" s="67">
        <f t="shared" si="19"/>
        <v>0</v>
      </c>
      <c r="S87" s="67">
        <f t="shared" si="21"/>
        <v>0</v>
      </c>
      <c r="T87" s="67">
        <f t="shared" si="22"/>
        <v>0</v>
      </c>
      <c r="U87" s="67">
        <f t="shared" si="23"/>
        <v>0.25823866460074735</v>
      </c>
      <c r="V87" s="67">
        <f t="shared" si="24"/>
        <v>1.8724415899717791E-2</v>
      </c>
      <c r="W87" s="100">
        <f t="shared" si="25"/>
        <v>1.2482943933145193E-2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0.11653758530829887</v>
      </c>
      <c r="J88" s="67">
        <f t="shared" si="18"/>
        <v>8.4499283584628434E-3</v>
      </c>
      <c r="K88" s="100">
        <f t="shared" si="20"/>
        <v>5.6332855723085617E-3</v>
      </c>
      <c r="O88" s="96">
        <f>Amnt_Deposited!B83</f>
        <v>2069</v>
      </c>
      <c r="P88" s="99">
        <f>Amnt_Deposited!D83</f>
        <v>0</v>
      </c>
      <c r="Q88" s="284">
        <f>MCF!R87</f>
        <v>1</v>
      </c>
      <c r="R88" s="67">
        <f t="shared" si="19"/>
        <v>0</v>
      </c>
      <c r="S88" s="67">
        <f t="shared" si="21"/>
        <v>0</v>
      </c>
      <c r="T88" s="67">
        <f t="shared" si="22"/>
        <v>0</v>
      </c>
      <c r="U88" s="67">
        <f t="shared" si="23"/>
        <v>0.24078013493450179</v>
      </c>
      <c r="V88" s="67">
        <f t="shared" si="24"/>
        <v>1.7458529666245545E-2</v>
      </c>
      <c r="W88" s="100">
        <f t="shared" si="25"/>
        <v>1.1639019777497029E-2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0.10865892432822011</v>
      </c>
      <c r="J89" s="67">
        <f t="shared" si="18"/>
        <v>7.8786609800787707E-3</v>
      </c>
      <c r="K89" s="100">
        <f t="shared" si="20"/>
        <v>5.2524406533858469E-3</v>
      </c>
      <c r="O89" s="96">
        <f>Amnt_Deposited!B84</f>
        <v>2070</v>
      </c>
      <c r="P89" s="99">
        <f>Amnt_Deposited!D84</f>
        <v>0</v>
      </c>
      <c r="Q89" s="284">
        <f>MCF!R88</f>
        <v>1</v>
      </c>
      <c r="R89" s="67">
        <f t="shared" si="19"/>
        <v>0</v>
      </c>
      <c r="S89" s="67">
        <f t="shared" si="21"/>
        <v>0</v>
      </c>
      <c r="T89" s="67">
        <f t="shared" si="22"/>
        <v>0</v>
      </c>
      <c r="U89" s="67">
        <f t="shared" si="23"/>
        <v>0.2245019097690498</v>
      </c>
      <c r="V89" s="67">
        <f t="shared" si="24"/>
        <v>1.6278225165452003E-2</v>
      </c>
      <c r="W89" s="100">
        <f t="shared" si="25"/>
        <v>1.0852150110301335E-2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0.10131290952126053</v>
      </c>
      <c r="J90" s="67">
        <f t="shared" si="18"/>
        <v>7.3460148069595874E-3</v>
      </c>
      <c r="K90" s="100">
        <f t="shared" si="20"/>
        <v>4.8973432046397246E-3</v>
      </c>
      <c r="O90" s="96">
        <f>Amnt_Deposited!B85</f>
        <v>2071</v>
      </c>
      <c r="P90" s="99">
        <f>Amnt_Deposited!D85</f>
        <v>0</v>
      </c>
      <c r="Q90" s="284">
        <f>MCF!R89</f>
        <v>1</v>
      </c>
      <c r="R90" s="67">
        <f t="shared" si="19"/>
        <v>0</v>
      </c>
      <c r="S90" s="67">
        <f t="shared" si="21"/>
        <v>0</v>
      </c>
      <c r="T90" s="67">
        <f t="shared" si="22"/>
        <v>0</v>
      </c>
      <c r="U90" s="67">
        <f t="shared" si="23"/>
        <v>0.20932419322574486</v>
      </c>
      <c r="V90" s="67">
        <f t="shared" si="24"/>
        <v>1.5177716543304931E-2</v>
      </c>
      <c r="W90" s="100">
        <f t="shared" si="25"/>
        <v>1.011847769553662E-2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9.446353071431382E-2</v>
      </c>
      <c r="J91" s="67">
        <f t="shared" si="18"/>
        <v>6.8493788069467071E-3</v>
      </c>
      <c r="K91" s="100">
        <f t="shared" si="20"/>
        <v>4.5662525379644714E-3</v>
      </c>
      <c r="O91" s="96">
        <f>Amnt_Deposited!B86</f>
        <v>2072</v>
      </c>
      <c r="P91" s="99">
        <f>Amnt_Deposited!D86</f>
        <v>0</v>
      </c>
      <c r="Q91" s="284">
        <f>MCF!R90</f>
        <v>1</v>
      </c>
      <c r="R91" s="67">
        <f t="shared" si="19"/>
        <v>0</v>
      </c>
      <c r="S91" s="67">
        <f t="shared" si="21"/>
        <v>0</v>
      </c>
      <c r="T91" s="67">
        <f t="shared" si="22"/>
        <v>0</v>
      </c>
      <c r="U91" s="67">
        <f t="shared" si="23"/>
        <v>0.19517258412048308</v>
      </c>
      <c r="V91" s="67">
        <f t="shared" si="24"/>
        <v>1.415160910526179E-2</v>
      </c>
      <c r="W91" s="100">
        <f t="shared" si="25"/>
        <v>9.4344060701745253E-3</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8.8077212244521932E-2</v>
      </c>
      <c r="J92" s="67">
        <f t="shared" si="18"/>
        <v>6.386318469791887E-3</v>
      </c>
      <c r="K92" s="100">
        <f t="shared" si="20"/>
        <v>4.2575456465279247E-3</v>
      </c>
      <c r="O92" s="96">
        <f>Amnt_Deposited!B87</f>
        <v>2073</v>
      </c>
      <c r="P92" s="99">
        <f>Amnt_Deposited!D87</f>
        <v>0</v>
      </c>
      <c r="Q92" s="284">
        <f>MCF!R91</f>
        <v>1</v>
      </c>
      <c r="R92" s="67">
        <f t="shared" si="19"/>
        <v>0</v>
      </c>
      <c r="S92" s="67">
        <f t="shared" si="21"/>
        <v>0</v>
      </c>
      <c r="T92" s="67">
        <f t="shared" si="22"/>
        <v>0</v>
      </c>
      <c r="U92" s="67">
        <f t="shared" si="23"/>
        <v>0.18197771124901224</v>
      </c>
      <c r="V92" s="67">
        <f t="shared" si="24"/>
        <v>1.319487287147084E-2</v>
      </c>
      <c r="W92" s="100">
        <f t="shared" si="25"/>
        <v>8.7965819143138932E-3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8.2122648371336759E-2</v>
      </c>
      <c r="J93" s="67">
        <f t="shared" si="18"/>
        <v>5.9545638731851678E-3</v>
      </c>
      <c r="K93" s="100">
        <f t="shared" si="20"/>
        <v>3.9697092487901119E-3</v>
      </c>
      <c r="O93" s="96">
        <f>Amnt_Deposited!B88</f>
        <v>2074</v>
      </c>
      <c r="P93" s="99">
        <f>Amnt_Deposited!D88</f>
        <v>0</v>
      </c>
      <c r="Q93" s="284">
        <f>MCF!R92</f>
        <v>1</v>
      </c>
      <c r="R93" s="67">
        <f t="shared" si="19"/>
        <v>0</v>
      </c>
      <c r="S93" s="67">
        <f t="shared" si="21"/>
        <v>0</v>
      </c>
      <c r="T93" s="67">
        <f t="shared" si="22"/>
        <v>0</v>
      </c>
      <c r="U93" s="67">
        <f t="shared" si="23"/>
        <v>0.16967489332920818</v>
      </c>
      <c r="V93" s="67">
        <f t="shared" si="24"/>
        <v>1.2302817919804065E-2</v>
      </c>
      <c r="W93" s="100">
        <f t="shared" si="25"/>
        <v>8.2018786132027101E-3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7.6570649815743685E-2</v>
      </c>
      <c r="J94" s="67">
        <f t="shared" si="18"/>
        <v>5.5519985555930766E-3</v>
      </c>
      <c r="K94" s="100">
        <f t="shared" si="20"/>
        <v>3.7013323703953844E-3</v>
      </c>
      <c r="O94" s="96">
        <f>Amnt_Deposited!B89</f>
        <v>2075</v>
      </c>
      <c r="P94" s="99">
        <f>Amnt_Deposited!D89</f>
        <v>0</v>
      </c>
      <c r="Q94" s="284">
        <f>MCF!R93</f>
        <v>1</v>
      </c>
      <c r="R94" s="67">
        <f t="shared" si="19"/>
        <v>0</v>
      </c>
      <c r="S94" s="67">
        <f t="shared" si="21"/>
        <v>0</v>
      </c>
      <c r="T94" s="67">
        <f t="shared" si="22"/>
        <v>0</v>
      </c>
      <c r="U94" s="67">
        <f t="shared" si="23"/>
        <v>0.15820382193335472</v>
      </c>
      <c r="V94" s="67">
        <f t="shared" si="24"/>
        <v>1.1471071395853464E-2</v>
      </c>
      <c r="W94" s="100">
        <f t="shared" si="25"/>
        <v>7.6473809305689757E-3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7.1394000674381952E-2</v>
      </c>
      <c r="J95" s="67">
        <f t="shared" si="18"/>
        <v>5.1766491413617359E-3</v>
      </c>
      <c r="K95" s="100">
        <f t="shared" si="20"/>
        <v>3.4510994275744906E-3</v>
      </c>
      <c r="O95" s="96">
        <f>Amnt_Deposited!B90</f>
        <v>2076</v>
      </c>
      <c r="P95" s="99">
        <f>Amnt_Deposited!D90</f>
        <v>0</v>
      </c>
      <c r="Q95" s="284">
        <f>MCF!R94</f>
        <v>1</v>
      </c>
      <c r="R95" s="67">
        <f t="shared" si="19"/>
        <v>0</v>
      </c>
      <c r="S95" s="67">
        <f t="shared" si="21"/>
        <v>0</v>
      </c>
      <c r="T95" s="67">
        <f t="shared" si="22"/>
        <v>0</v>
      </c>
      <c r="U95" s="67">
        <f t="shared" si="23"/>
        <v>0.14750826585616106</v>
      </c>
      <c r="V95" s="67">
        <f t="shared" si="24"/>
        <v>1.069555607719367E-2</v>
      </c>
      <c r="W95" s="100">
        <f t="shared" si="25"/>
        <v>7.1303707181291131E-3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6.6567325007154829E-2</v>
      </c>
      <c r="J96" s="67">
        <f t="shared" si="18"/>
        <v>4.8266756672271163E-3</v>
      </c>
      <c r="K96" s="100">
        <f t="shared" si="20"/>
        <v>3.2177837781514106E-3</v>
      </c>
      <c r="O96" s="96">
        <f>Amnt_Deposited!B91</f>
        <v>2077</v>
      </c>
      <c r="P96" s="99">
        <f>Amnt_Deposited!D91</f>
        <v>0</v>
      </c>
      <c r="Q96" s="284">
        <f>MCF!R95</f>
        <v>1</v>
      </c>
      <c r="R96" s="67">
        <f t="shared" si="19"/>
        <v>0</v>
      </c>
      <c r="S96" s="67">
        <f t="shared" si="21"/>
        <v>0</v>
      </c>
      <c r="T96" s="67">
        <f t="shared" si="22"/>
        <v>0</v>
      </c>
      <c r="U96" s="67">
        <f t="shared" si="23"/>
        <v>0.13753579546932818</v>
      </c>
      <c r="V96" s="67">
        <f t="shared" si="24"/>
        <v>9.9724703868328858E-3</v>
      </c>
      <c r="W96" s="100">
        <f t="shared" si="25"/>
        <v>6.6483135912219233E-3</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6.2066962444341844E-2</v>
      </c>
      <c r="J97" s="67">
        <f t="shared" si="18"/>
        <v>4.5003625628129828E-3</v>
      </c>
      <c r="K97" s="100">
        <f t="shared" si="20"/>
        <v>3.0002417085419884E-3</v>
      </c>
      <c r="O97" s="96">
        <f>Amnt_Deposited!B92</f>
        <v>2078</v>
      </c>
      <c r="P97" s="99">
        <f>Amnt_Deposited!D92</f>
        <v>0</v>
      </c>
      <c r="Q97" s="284">
        <f>MCF!R96</f>
        <v>1</v>
      </c>
      <c r="R97" s="67">
        <f t="shared" si="19"/>
        <v>0</v>
      </c>
      <c r="S97" s="67">
        <f t="shared" si="21"/>
        <v>0</v>
      </c>
      <c r="T97" s="67">
        <f t="shared" si="22"/>
        <v>0</v>
      </c>
      <c r="U97" s="67">
        <f t="shared" si="23"/>
        <v>0.12823752571145011</v>
      </c>
      <c r="V97" s="67">
        <f t="shared" si="24"/>
        <v>9.2982697578780638E-3</v>
      </c>
      <c r="W97" s="100">
        <f t="shared" si="25"/>
        <v>6.1988465052520425E-3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5.7870852203438926E-2</v>
      </c>
      <c r="J98" s="67">
        <f t="shared" si="18"/>
        <v>4.1961102409029194E-3</v>
      </c>
      <c r="K98" s="100">
        <f t="shared" si="20"/>
        <v>2.7974068272686127E-3</v>
      </c>
      <c r="O98" s="96">
        <f>Amnt_Deposited!B93</f>
        <v>2079</v>
      </c>
      <c r="P98" s="99">
        <f>Amnt_Deposited!D93</f>
        <v>0</v>
      </c>
      <c r="Q98" s="284">
        <f>MCF!R97</f>
        <v>1</v>
      </c>
      <c r="R98" s="67">
        <f t="shared" si="19"/>
        <v>0</v>
      </c>
      <c r="S98" s="67">
        <f t="shared" si="21"/>
        <v>0</v>
      </c>
      <c r="T98" s="67">
        <f t="shared" si="22"/>
        <v>0</v>
      </c>
      <c r="U98" s="67">
        <f t="shared" si="23"/>
        <v>0.11956787645338622</v>
      </c>
      <c r="V98" s="67">
        <f t="shared" si="24"/>
        <v>8.6696492580638843E-3</v>
      </c>
      <c r="W98" s="100">
        <f t="shared" si="25"/>
        <v>5.7797661720425889E-3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5.3958424947176981E-2</v>
      </c>
      <c r="J99" s="68">
        <f t="shared" si="18"/>
        <v>3.9124272562619418E-3</v>
      </c>
      <c r="K99" s="102">
        <f t="shared" si="20"/>
        <v>2.6082848375079612E-3</v>
      </c>
      <c r="O99" s="97">
        <f>Amnt_Deposited!B94</f>
        <v>2080</v>
      </c>
      <c r="P99" s="101">
        <f>Amnt_Deposited!D94</f>
        <v>0</v>
      </c>
      <c r="Q99" s="285">
        <f>MCF!R98</f>
        <v>1</v>
      </c>
      <c r="R99" s="68">
        <f t="shared" si="19"/>
        <v>0</v>
      </c>
      <c r="S99" s="68">
        <f>R99*$W$12</f>
        <v>0</v>
      </c>
      <c r="T99" s="68">
        <f>R99*(1-$W$12)</f>
        <v>0</v>
      </c>
      <c r="U99" s="68">
        <f>S99+U98*$W$10</f>
        <v>0.11148434906441526</v>
      </c>
      <c r="V99" s="68">
        <f>U98*(1-$W$10)+T99</f>
        <v>8.0835273889709562E-3</v>
      </c>
      <c r="W99" s="102">
        <f t="shared" si="25"/>
        <v>5.3890182593139702E-3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1.002437290074</v>
      </c>
      <c r="D21" s="418">
        <f>Dry_Matter_Content!E8</f>
        <v>0.44</v>
      </c>
      <c r="E21" s="284">
        <f>MCF!R20</f>
        <v>1</v>
      </c>
      <c r="F21" s="67">
        <f t="shared" si="0"/>
        <v>0.13232172228976799</v>
      </c>
      <c r="G21" s="67">
        <f t="shared" si="1"/>
        <v>0.13232172228976799</v>
      </c>
      <c r="H21" s="67">
        <f t="shared" si="2"/>
        <v>0</v>
      </c>
      <c r="I21" s="67">
        <f t="shared" si="3"/>
        <v>0.13232172228976799</v>
      </c>
      <c r="J21" s="67">
        <f t="shared" si="4"/>
        <v>0</v>
      </c>
      <c r="K21" s="100">
        <f t="shared" ref="K21:K84" si="6">J21*CH4_fraction*conv</f>
        <v>0</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1.019625568962</v>
      </c>
      <c r="D22" s="418">
        <f>Dry_Matter_Content!E9</f>
        <v>0.44</v>
      </c>
      <c r="E22" s="284">
        <f>MCF!R21</f>
        <v>1</v>
      </c>
      <c r="F22" s="67">
        <f t="shared" si="0"/>
        <v>0.134590575102984</v>
      </c>
      <c r="G22" s="67">
        <f t="shared" si="1"/>
        <v>0.134590575102984</v>
      </c>
      <c r="H22" s="67">
        <f t="shared" si="2"/>
        <v>0</v>
      </c>
      <c r="I22" s="67">
        <f t="shared" si="3"/>
        <v>0.24622575667029872</v>
      </c>
      <c r="J22" s="67">
        <f t="shared" si="4"/>
        <v>2.068654072245326E-2</v>
      </c>
      <c r="K22" s="100">
        <f t="shared" si="6"/>
        <v>1.3791027148302173E-2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1.060532955042</v>
      </c>
      <c r="D23" s="418">
        <f>Dry_Matter_Content!E10</f>
        <v>0.44</v>
      </c>
      <c r="E23" s="284">
        <f>MCF!R22</f>
        <v>1</v>
      </c>
      <c r="F23" s="67">
        <f t="shared" si="0"/>
        <v>0.13999035006554397</v>
      </c>
      <c r="G23" s="67">
        <f t="shared" si="1"/>
        <v>0.13999035006554397</v>
      </c>
      <c r="H23" s="67">
        <f t="shared" si="2"/>
        <v>0</v>
      </c>
      <c r="I23" s="67">
        <f t="shared" si="3"/>
        <v>0.34772235790809736</v>
      </c>
      <c r="J23" s="67">
        <f t="shared" si="4"/>
        <v>3.8493748827745353E-2</v>
      </c>
      <c r="K23" s="100">
        <f t="shared" si="6"/>
        <v>2.5662499218496899E-2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1.098659356542</v>
      </c>
      <c r="D24" s="418">
        <f>Dry_Matter_Content!E11</f>
        <v>0.44</v>
      </c>
      <c r="E24" s="284">
        <f>MCF!R23</f>
        <v>1</v>
      </c>
      <c r="F24" s="67">
        <f t="shared" si="0"/>
        <v>0.145023035063544</v>
      </c>
      <c r="G24" s="67">
        <f t="shared" si="1"/>
        <v>0.145023035063544</v>
      </c>
      <c r="H24" s="67">
        <f t="shared" si="2"/>
        <v>0</v>
      </c>
      <c r="I24" s="67">
        <f t="shared" si="3"/>
        <v>0.43838415437454104</v>
      </c>
      <c r="J24" s="67">
        <f t="shared" si="4"/>
        <v>5.4361238597100306E-2</v>
      </c>
      <c r="K24" s="100">
        <f t="shared" si="6"/>
        <v>3.6240825731400202E-2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1.1106624448260001</v>
      </c>
      <c r="D25" s="418">
        <f>Dry_Matter_Content!E12</f>
        <v>0.44</v>
      </c>
      <c r="E25" s="284">
        <f>MCF!R24</f>
        <v>1</v>
      </c>
      <c r="F25" s="67">
        <f t="shared" si="0"/>
        <v>0.14660744271703199</v>
      </c>
      <c r="G25" s="67">
        <f t="shared" si="1"/>
        <v>0.14660744271703199</v>
      </c>
      <c r="H25" s="67">
        <f t="shared" si="2"/>
        <v>0</v>
      </c>
      <c r="I25" s="67">
        <f t="shared" si="3"/>
        <v>0.51645672991618996</v>
      </c>
      <c r="J25" s="67">
        <f t="shared" si="4"/>
        <v>6.853486717538311E-2</v>
      </c>
      <c r="K25" s="100">
        <f t="shared" si="6"/>
        <v>4.5689911450255402E-2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1.1223156673079999</v>
      </c>
      <c r="D26" s="418">
        <f>Dry_Matter_Content!E13</f>
        <v>0.44</v>
      </c>
      <c r="E26" s="284">
        <f>MCF!R25</f>
        <v>1</v>
      </c>
      <c r="F26" s="67">
        <f t="shared" si="0"/>
        <v>0.14814566808465598</v>
      </c>
      <c r="G26" s="67">
        <f t="shared" si="1"/>
        <v>0.14814566808465598</v>
      </c>
      <c r="H26" s="67">
        <f t="shared" si="2"/>
        <v>0</v>
      </c>
      <c r="I26" s="67">
        <f t="shared" si="3"/>
        <v>0.58386204040936651</v>
      </c>
      <c r="J26" s="67">
        <f t="shared" si="4"/>
        <v>8.0740357591479489E-2</v>
      </c>
      <c r="K26" s="100">
        <f t="shared" si="6"/>
        <v>5.3826905060986321E-2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1.1335113729720001</v>
      </c>
      <c r="D27" s="418">
        <f>Dry_Matter_Content!E14</f>
        <v>0.44</v>
      </c>
      <c r="E27" s="284">
        <f>MCF!R26</f>
        <v>1</v>
      </c>
      <c r="F27" s="67">
        <f t="shared" si="0"/>
        <v>0.149623501232304</v>
      </c>
      <c r="G27" s="67">
        <f t="shared" si="1"/>
        <v>0.149623501232304</v>
      </c>
      <c r="H27" s="67">
        <f t="shared" si="2"/>
        <v>0</v>
      </c>
      <c r="I27" s="67">
        <f t="shared" si="3"/>
        <v>0.6422073624718625</v>
      </c>
      <c r="J27" s="67">
        <f t="shared" si="4"/>
        <v>9.1278179169807946E-2</v>
      </c>
      <c r="K27" s="100">
        <f t="shared" si="6"/>
        <v>6.0852119446538629E-2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1.1440791143759999</v>
      </c>
      <c r="D28" s="418">
        <f>Dry_Matter_Content!E15</f>
        <v>0.44</v>
      </c>
      <c r="E28" s="284">
        <f>MCF!R27</f>
        <v>1</v>
      </c>
      <c r="F28" s="67">
        <f t="shared" si="0"/>
        <v>0.15101844309763199</v>
      </c>
      <c r="G28" s="67">
        <f t="shared" si="1"/>
        <v>0.15101844309763199</v>
      </c>
      <c r="H28" s="67">
        <f t="shared" si="2"/>
        <v>0</v>
      </c>
      <c r="I28" s="67">
        <f t="shared" si="3"/>
        <v>0.69282619977430315</v>
      </c>
      <c r="J28" s="67">
        <f t="shared" si="4"/>
        <v>0.10039960579519132</v>
      </c>
      <c r="K28" s="100">
        <f t="shared" si="6"/>
        <v>6.6933070530127536E-2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1.2821415423959999</v>
      </c>
      <c r="D29" s="418">
        <f>Dry_Matter_Content!E16</f>
        <v>0.44</v>
      </c>
      <c r="E29" s="284">
        <f>MCF!R28</f>
        <v>1</v>
      </c>
      <c r="F29" s="67">
        <f t="shared" si="0"/>
        <v>0.16924268359627198</v>
      </c>
      <c r="G29" s="67">
        <f t="shared" si="1"/>
        <v>0.16924268359627198</v>
      </c>
      <c r="H29" s="67">
        <f t="shared" si="2"/>
        <v>0</v>
      </c>
      <c r="I29" s="67">
        <f t="shared" si="3"/>
        <v>0.75375577236202895</v>
      </c>
      <c r="J29" s="67">
        <f t="shared" si="4"/>
        <v>0.10831311100854618</v>
      </c>
      <c r="K29" s="100">
        <f t="shared" si="6"/>
        <v>7.2208740672364116E-2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1.1905060616400001</v>
      </c>
      <c r="D30" s="418">
        <f>Dry_Matter_Content!E17</f>
        <v>0.44</v>
      </c>
      <c r="E30" s="284">
        <f>MCF!R29</f>
        <v>1</v>
      </c>
      <c r="F30" s="67">
        <f t="shared" si="0"/>
        <v>0.15714680013648002</v>
      </c>
      <c r="G30" s="67">
        <f t="shared" si="1"/>
        <v>0.15714680013648002</v>
      </c>
      <c r="H30" s="67">
        <f t="shared" si="2"/>
        <v>0</v>
      </c>
      <c r="I30" s="67">
        <f t="shared" si="3"/>
        <v>0.79306402558475675</v>
      </c>
      <c r="J30" s="67">
        <f t="shared" si="4"/>
        <v>0.11783854691375226</v>
      </c>
      <c r="K30" s="100">
        <f t="shared" si="6"/>
        <v>7.8559031275834829E-2</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1.2072735229200002</v>
      </c>
      <c r="D31" s="418">
        <f>Dry_Matter_Content!E18</f>
        <v>0.44</v>
      </c>
      <c r="E31" s="284">
        <f>MCF!R30</f>
        <v>1</v>
      </c>
      <c r="F31" s="67">
        <f t="shared" si="0"/>
        <v>0.15936010502544004</v>
      </c>
      <c r="G31" s="67">
        <f t="shared" si="1"/>
        <v>0.15936010502544004</v>
      </c>
      <c r="H31" s="67">
        <f t="shared" si="2"/>
        <v>0</v>
      </c>
      <c r="I31" s="67">
        <f t="shared" si="3"/>
        <v>0.82844032071959361</v>
      </c>
      <c r="J31" s="67">
        <f t="shared" si="4"/>
        <v>0.12398380989060319</v>
      </c>
      <c r="K31" s="100">
        <f t="shared" si="6"/>
        <v>8.2655873260402121E-2</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1.2249788529000001</v>
      </c>
      <c r="D32" s="418">
        <f>Dry_Matter_Content!E19</f>
        <v>0.44</v>
      </c>
      <c r="E32" s="284">
        <f>MCF!R31</f>
        <v>1</v>
      </c>
      <c r="F32" s="67">
        <f t="shared" si="0"/>
        <v>0.16169720858280001</v>
      </c>
      <c r="G32" s="67">
        <f t="shared" si="1"/>
        <v>0.16169720858280001</v>
      </c>
      <c r="H32" s="67">
        <f t="shared" si="2"/>
        <v>0</v>
      </c>
      <c r="I32" s="67">
        <f t="shared" si="3"/>
        <v>0.86062315982374527</v>
      </c>
      <c r="J32" s="67">
        <f t="shared" si="4"/>
        <v>0.12951436947864836</v>
      </c>
      <c r="K32" s="100">
        <f t="shared" si="6"/>
        <v>8.6342912985765574E-2</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1.2405882502200001</v>
      </c>
      <c r="D33" s="418">
        <f>Dry_Matter_Content!E20</f>
        <v>0.44</v>
      </c>
      <c r="E33" s="284">
        <f>MCF!R32</f>
        <v>1</v>
      </c>
      <c r="F33" s="67">
        <f t="shared" si="0"/>
        <v>0.16375764902904</v>
      </c>
      <c r="G33" s="67">
        <f t="shared" si="1"/>
        <v>0.16375764902904</v>
      </c>
      <c r="H33" s="67">
        <f t="shared" si="2"/>
        <v>0</v>
      </c>
      <c r="I33" s="67">
        <f t="shared" si="3"/>
        <v>0.88983512932034026</v>
      </c>
      <c r="J33" s="67">
        <f t="shared" si="4"/>
        <v>0.13454567953244501</v>
      </c>
      <c r="K33" s="100">
        <f t="shared" si="6"/>
        <v>8.9697119688296661E-2</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1.2578450343000001</v>
      </c>
      <c r="D34" s="418">
        <f>Dry_Matter_Content!E21</f>
        <v>0.44</v>
      </c>
      <c r="E34" s="284">
        <f>MCF!R33</f>
        <v>1</v>
      </c>
      <c r="F34" s="67">
        <f t="shared" si="0"/>
        <v>0.1660355445276</v>
      </c>
      <c r="G34" s="67">
        <f t="shared" si="1"/>
        <v>0.1660355445276</v>
      </c>
      <c r="H34" s="67">
        <f t="shared" si="2"/>
        <v>0</v>
      </c>
      <c r="I34" s="67">
        <f t="shared" si="3"/>
        <v>0.91675813570666431</v>
      </c>
      <c r="J34" s="67">
        <f t="shared" si="4"/>
        <v>0.13911253814127603</v>
      </c>
      <c r="K34" s="100">
        <f t="shared" si="6"/>
        <v>9.2741692094184008E-2</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1.27224743538</v>
      </c>
      <c r="D35" s="418">
        <f>Dry_Matter_Content!E22</f>
        <v>0.44</v>
      </c>
      <c r="E35" s="284">
        <f>MCF!R34</f>
        <v>1</v>
      </c>
      <c r="F35" s="67">
        <f t="shared" si="0"/>
        <v>0.16793666147016001</v>
      </c>
      <c r="G35" s="67">
        <f t="shared" si="1"/>
        <v>0.16793666147016001</v>
      </c>
      <c r="H35" s="67">
        <f t="shared" si="2"/>
        <v>0</v>
      </c>
      <c r="I35" s="67">
        <f t="shared" si="3"/>
        <v>0.94137324589436555</v>
      </c>
      <c r="J35" s="67">
        <f t="shared" si="4"/>
        <v>0.14332155128245871</v>
      </c>
      <c r="K35" s="100">
        <f t="shared" si="6"/>
        <v>9.5547700854972467E-2</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1.3221697785120001</v>
      </c>
      <c r="D36" s="418">
        <f>Dry_Matter_Content!E23</f>
        <v>0.44</v>
      </c>
      <c r="E36" s="284">
        <f>MCF!R35</f>
        <v>1</v>
      </c>
      <c r="F36" s="67">
        <f t="shared" si="0"/>
        <v>0.17452641076358402</v>
      </c>
      <c r="G36" s="67">
        <f t="shared" si="1"/>
        <v>0.17452641076358402</v>
      </c>
      <c r="H36" s="67">
        <f t="shared" si="2"/>
        <v>0</v>
      </c>
      <c r="I36" s="67">
        <f t="shared" si="3"/>
        <v>0.96872989760979633</v>
      </c>
      <c r="J36" s="67">
        <f t="shared" si="4"/>
        <v>0.14716975904815321</v>
      </c>
      <c r="K36" s="100">
        <f t="shared" si="6"/>
        <v>9.8113172698768805E-2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1.3502683247639999</v>
      </c>
      <c r="D37" s="418">
        <f>Dry_Matter_Content!E24</f>
        <v>0.44</v>
      </c>
      <c r="E37" s="284">
        <f>MCF!R36</f>
        <v>1</v>
      </c>
      <c r="F37" s="67">
        <f t="shared" si="0"/>
        <v>0.178235418868848</v>
      </c>
      <c r="G37" s="67">
        <f t="shared" si="1"/>
        <v>0.178235418868848</v>
      </c>
      <c r="H37" s="67">
        <f t="shared" si="2"/>
        <v>0</v>
      </c>
      <c r="I37" s="67">
        <f t="shared" si="3"/>
        <v>0.99551875026725034</v>
      </c>
      <c r="J37" s="67">
        <f t="shared" si="4"/>
        <v>0.15144656621139393</v>
      </c>
      <c r="K37" s="100">
        <f t="shared" si="6"/>
        <v>0.10096437747426262</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1.3783668710160002</v>
      </c>
      <c r="D38" s="418">
        <f>Dry_Matter_Content!E25</f>
        <v>0.44</v>
      </c>
      <c r="E38" s="284">
        <f>MCF!R37</f>
        <v>1</v>
      </c>
      <c r="F38" s="67">
        <f t="shared" si="0"/>
        <v>0.18194442697411203</v>
      </c>
      <c r="G38" s="67">
        <f t="shared" si="1"/>
        <v>0.18194442697411203</v>
      </c>
      <c r="H38" s="67">
        <f t="shared" si="2"/>
        <v>0</v>
      </c>
      <c r="I38" s="67">
        <f t="shared" si="3"/>
        <v>1.0218285708365928</v>
      </c>
      <c r="J38" s="67">
        <f t="shared" si="4"/>
        <v>0.15563460640476948</v>
      </c>
      <c r="K38" s="100">
        <f t="shared" si="6"/>
        <v>0.10375640426984631</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1.406465417268</v>
      </c>
      <c r="D39" s="418">
        <f>Dry_Matter_Content!E26</f>
        <v>0.44</v>
      </c>
      <c r="E39" s="284">
        <f>MCF!R38</f>
        <v>1</v>
      </c>
      <c r="F39" s="67">
        <f t="shared" si="0"/>
        <v>0.18565343507937601</v>
      </c>
      <c r="G39" s="67">
        <f t="shared" si="1"/>
        <v>0.18565343507937601</v>
      </c>
      <c r="H39" s="67">
        <f t="shared" si="2"/>
        <v>0</v>
      </c>
      <c r="I39" s="67">
        <f t="shared" si="3"/>
        <v>1.047734248887175</v>
      </c>
      <c r="J39" s="67">
        <f t="shared" si="4"/>
        <v>0.15974775702879387</v>
      </c>
      <c r="K39" s="100">
        <f t="shared" si="6"/>
        <v>0.10649850468586258</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1.4345639635200003</v>
      </c>
      <c r="D40" s="418">
        <f>Dry_Matter_Content!E27</f>
        <v>0.44</v>
      </c>
      <c r="E40" s="284">
        <f>MCF!R39</f>
        <v>1</v>
      </c>
      <c r="F40" s="67">
        <f t="shared" si="0"/>
        <v>0.18936244318464002</v>
      </c>
      <c r="G40" s="67">
        <f t="shared" si="1"/>
        <v>0.18936244318464002</v>
      </c>
      <c r="H40" s="67">
        <f t="shared" si="2"/>
        <v>0</v>
      </c>
      <c r="I40" s="67">
        <f t="shared" si="3"/>
        <v>1.0732989661137884</v>
      </c>
      <c r="J40" s="67">
        <f t="shared" si="4"/>
        <v>0.16379772595802666</v>
      </c>
      <c r="K40" s="100">
        <f t="shared" si="6"/>
        <v>0.10919848397201777</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1.4626625097720001</v>
      </c>
      <c r="D41" s="418">
        <f>Dry_Matter_Content!E28</f>
        <v>0.44</v>
      </c>
      <c r="E41" s="284">
        <f>MCF!R40</f>
        <v>1</v>
      </c>
      <c r="F41" s="67">
        <f t="shared" si="0"/>
        <v>0.19307145128990399</v>
      </c>
      <c r="G41" s="67">
        <f t="shared" si="1"/>
        <v>0.19307145128990399</v>
      </c>
      <c r="H41" s="67">
        <f t="shared" si="2"/>
        <v>0</v>
      </c>
      <c r="I41" s="67">
        <f t="shared" si="3"/>
        <v>1.0985760266893814</v>
      </c>
      <c r="J41" s="67">
        <f t="shared" si="4"/>
        <v>0.16779439071431085</v>
      </c>
      <c r="K41" s="100">
        <f t="shared" si="6"/>
        <v>0.11186292714287389</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1.4907610560239999</v>
      </c>
      <c r="D42" s="418">
        <f>Dry_Matter_Content!E29</f>
        <v>0.44</v>
      </c>
      <c r="E42" s="284">
        <f>MCF!R41</f>
        <v>1</v>
      </c>
      <c r="F42" s="67">
        <f t="shared" si="0"/>
        <v>0.19678045939516797</v>
      </c>
      <c r="G42" s="67">
        <f t="shared" si="1"/>
        <v>0.19678045939516797</v>
      </c>
      <c r="H42" s="67">
        <f t="shared" si="2"/>
        <v>0</v>
      </c>
      <c r="I42" s="67">
        <f t="shared" si="3"/>
        <v>1.1236104014692487</v>
      </c>
      <c r="J42" s="67">
        <f t="shared" si="4"/>
        <v>0.1717460846153005</v>
      </c>
      <c r="K42" s="100">
        <f t="shared" si="6"/>
        <v>0.11449738974353366</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1.5188596022760001</v>
      </c>
      <c r="D43" s="418">
        <f>Dry_Matter_Content!E30</f>
        <v>0.44</v>
      </c>
      <c r="E43" s="284">
        <f>MCF!R42</f>
        <v>1</v>
      </c>
      <c r="F43" s="67">
        <f t="shared" si="0"/>
        <v>0.20048946750043203</v>
      </c>
      <c r="G43" s="67">
        <f t="shared" si="1"/>
        <v>0.20048946750043203</v>
      </c>
      <c r="H43" s="67">
        <f t="shared" si="2"/>
        <v>0</v>
      </c>
      <c r="I43" s="67">
        <f t="shared" si="3"/>
        <v>1.1484400307817748</v>
      </c>
      <c r="J43" s="67">
        <f t="shared" si="4"/>
        <v>0.17565983818790593</v>
      </c>
      <c r="K43" s="100">
        <f t="shared" si="6"/>
        <v>0.11710655879193728</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1.546958148528</v>
      </c>
      <c r="D44" s="418">
        <f>Dry_Matter_Content!E31</f>
        <v>0.44</v>
      </c>
      <c r="E44" s="284">
        <f>MCF!R43</f>
        <v>1</v>
      </c>
      <c r="F44" s="67">
        <f t="shared" si="0"/>
        <v>0.20419847560569601</v>
      </c>
      <c r="G44" s="67">
        <f t="shared" si="1"/>
        <v>0.20419847560569601</v>
      </c>
      <c r="H44" s="67">
        <f t="shared" si="2"/>
        <v>0</v>
      </c>
      <c r="I44" s="67">
        <f t="shared" si="3"/>
        <v>1.1730969235471473</v>
      </c>
      <c r="J44" s="67">
        <f t="shared" si="4"/>
        <v>0.17954158284032351</v>
      </c>
      <c r="K44" s="100">
        <f t="shared" si="6"/>
        <v>0.11969438856021566</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1.5750566947800002</v>
      </c>
      <c r="D45" s="418">
        <f>Dry_Matter_Content!E32</f>
        <v>0.44</v>
      </c>
      <c r="E45" s="284">
        <f>MCF!R44</f>
        <v>1</v>
      </c>
      <c r="F45" s="67">
        <f t="shared" si="0"/>
        <v>0.20790748371096002</v>
      </c>
      <c r="G45" s="67">
        <f t="shared" si="1"/>
        <v>0.20790748371096002</v>
      </c>
      <c r="H45" s="67">
        <f t="shared" si="2"/>
        <v>0</v>
      </c>
      <c r="I45" s="67">
        <f t="shared" si="3"/>
        <v>1.197608084565146</v>
      </c>
      <c r="J45" s="67">
        <f t="shared" si="4"/>
        <v>0.18339632269296133</v>
      </c>
      <c r="K45" s="100">
        <f t="shared" si="6"/>
        <v>0.12226421512864089</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1.6031552410320002</v>
      </c>
      <c r="D46" s="418">
        <f>Dry_Matter_Content!E33</f>
        <v>0.44</v>
      </c>
      <c r="E46" s="284">
        <f>MCF!R45</f>
        <v>1</v>
      </c>
      <c r="F46" s="67">
        <f t="shared" si="0"/>
        <v>0.21161649181622402</v>
      </c>
      <c r="G46" s="67">
        <f t="shared" si="1"/>
        <v>0.21161649181622402</v>
      </c>
      <c r="H46" s="67">
        <f t="shared" si="2"/>
        <v>0</v>
      </c>
      <c r="I46" s="67">
        <f t="shared" si="3"/>
        <v>1.2219962968352243</v>
      </c>
      <c r="J46" s="67">
        <f t="shared" si="4"/>
        <v>0.18722827954614571</v>
      </c>
      <c r="K46" s="100">
        <f t="shared" si="6"/>
        <v>0.1248188530307638</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1.6312537872840001</v>
      </c>
      <c r="D47" s="418">
        <f>Dry_Matter_Content!E34</f>
        <v>0.44</v>
      </c>
      <c r="E47" s="284">
        <f>MCF!R46</f>
        <v>1</v>
      </c>
      <c r="F47" s="67">
        <f t="shared" si="0"/>
        <v>0.215325499921488</v>
      </c>
      <c r="G47" s="67">
        <f t="shared" si="1"/>
        <v>0.215325499921488</v>
      </c>
      <c r="H47" s="67">
        <f t="shared" si="2"/>
        <v>0</v>
      </c>
      <c r="I47" s="67">
        <f t="shared" si="3"/>
        <v>1.2462807815724375</v>
      </c>
      <c r="J47" s="67">
        <f t="shared" si="4"/>
        <v>0.19104101518427472</v>
      </c>
      <c r="K47" s="100">
        <f t="shared" si="6"/>
        <v>0.12736067678951646</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1.6593523335360001</v>
      </c>
      <c r="D48" s="418">
        <f>Dry_Matter_Content!E35</f>
        <v>0.44</v>
      </c>
      <c r="E48" s="284">
        <f>MCF!R47</f>
        <v>1</v>
      </c>
      <c r="F48" s="67">
        <f t="shared" si="0"/>
        <v>0.21903450802675201</v>
      </c>
      <c r="G48" s="67">
        <f t="shared" si="1"/>
        <v>0.21903450802675201</v>
      </c>
      <c r="H48" s="67">
        <f t="shared" si="2"/>
        <v>0</v>
      </c>
      <c r="I48" s="67">
        <f t="shared" si="3"/>
        <v>1.2704777550396602</v>
      </c>
      <c r="J48" s="67">
        <f t="shared" si="4"/>
        <v>0.19483753455952926</v>
      </c>
      <c r="K48" s="100">
        <f t="shared" si="6"/>
        <v>0.12989168970635284</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1.6874508797880003</v>
      </c>
      <c r="D49" s="418">
        <f>Dry_Matter_Content!E36</f>
        <v>0.44</v>
      </c>
      <c r="E49" s="284">
        <f>MCF!R48</f>
        <v>1</v>
      </c>
      <c r="F49" s="67">
        <f t="shared" si="0"/>
        <v>0.22274351613201607</v>
      </c>
      <c r="G49" s="67">
        <f t="shared" si="1"/>
        <v>0.22274351613201607</v>
      </c>
      <c r="H49" s="67">
        <f t="shared" si="2"/>
        <v>0</v>
      </c>
      <c r="I49" s="67">
        <f t="shared" si="3"/>
        <v>1.2946008983273365</v>
      </c>
      <c r="J49" s="67">
        <f t="shared" si="4"/>
        <v>0.19862037284433998</v>
      </c>
      <c r="K49" s="100">
        <f t="shared" si="6"/>
        <v>0.13241358189622665</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1.0922092294528458</v>
      </c>
      <c r="J50" s="67">
        <f t="shared" si="4"/>
        <v>0.20239166887449056</v>
      </c>
      <c r="K50" s="100">
        <f t="shared" si="6"/>
        <v>0.13492777924966037</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0.9214584992512127</v>
      </c>
      <c r="J51" s="67">
        <f t="shared" si="4"/>
        <v>0.17075073020163309</v>
      </c>
      <c r="K51" s="100">
        <f t="shared" si="6"/>
        <v>0.11383382013442206</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0.77740211577195328</v>
      </c>
      <c r="J52" s="67">
        <f t="shared" si="4"/>
        <v>0.14405638347925936</v>
      </c>
      <c r="K52" s="100">
        <f t="shared" si="6"/>
        <v>9.60375889861729E-2</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0.65586681342438558</v>
      </c>
      <c r="J53" s="67">
        <f t="shared" si="4"/>
        <v>0.12153530234756767</v>
      </c>
      <c r="K53" s="100">
        <f t="shared" si="6"/>
        <v>8.1023534898378435E-2</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0.55333175485933883</v>
      </c>
      <c r="J54" s="67">
        <f t="shared" si="4"/>
        <v>0.10253505856504672</v>
      </c>
      <c r="K54" s="100">
        <f t="shared" si="6"/>
        <v>6.8356705710031135E-2</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0.46682653348035924</v>
      </c>
      <c r="J55" s="67">
        <f t="shared" si="4"/>
        <v>8.6505221378979591E-2</v>
      </c>
      <c r="K55" s="100">
        <f t="shared" si="6"/>
        <v>5.7670147585986389E-2</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0.39384512175103287</v>
      </c>
      <c r="J56" s="67">
        <f t="shared" si="4"/>
        <v>7.2981411729326387E-2</v>
      </c>
      <c r="K56" s="100">
        <f t="shared" si="6"/>
        <v>4.8654274486217591E-2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0.33227327240946558</v>
      </c>
      <c r="J57" s="67">
        <f t="shared" si="4"/>
        <v>6.1571849341567314E-2</v>
      </c>
      <c r="K57" s="100">
        <f t="shared" si="6"/>
        <v>4.1047899561044876E-2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0.28032726942721203</v>
      </c>
      <c r="J58" s="67">
        <f t="shared" si="4"/>
        <v>5.1946002982253561E-2</v>
      </c>
      <c r="K58" s="100">
        <f t="shared" si="6"/>
        <v>3.4630668654835703E-2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0.23650225434827388</v>
      </c>
      <c r="J59" s="67">
        <f t="shared" si="4"/>
        <v>4.382501507893815E-2</v>
      </c>
      <c r="K59" s="100">
        <f t="shared" si="6"/>
        <v>2.9216676719292099E-2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0.19952863103936777</v>
      </c>
      <c r="J60" s="67">
        <f t="shared" si="4"/>
        <v>3.6973623308906106E-2</v>
      </c>
      <c r="K60" s="100">
        <f t="shared" si="6"/>
        <v>2.4649082205937402E-2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0.16833528591155572</v>
      </c>
      <c r="J61" s="67">
        <f t="shared" si="4"/>
        <v>3.1193345127812046E-2</v>
      </c>
      <c r="K61" s="100">
        <f t="shared" si="6"/>
        <v>2.0795563418541364E-2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0.14201855811527248</v>
      </c>
      <c r="J62" s="67">
        <f t="shared" si="4"/>
        <v>2.6316727796283249E-2</v>
      </c>
      <c r="K62" s="100">
        <f t="shared" si="6"/>
        <v>1.7544485197522164E-2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0.11981606078560421</v>
      </c>
      <c r="J63" s="67">
        <f t="shared" si="4"/>
        <v>2.2202497329668263E-2</v>
      </c>
      <c r="K63" s="100">
        <f t="shared" si="6"/>
        <v>1.4801664886445508E-2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0.10108459494798794</v>
      </c>
      <c r="J64" s="67">
        <f t="shared" si="4"/>
        <v>1.8731465837616271E-2</v>
      </c>
      <c r="K64" s="100">
        <f t="shared" si="6"/>
        <v>1.248764389174418E-2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8.5281516257513984E-2</v>
      </c>
      <c r="J65" s="67">
        <f t="shared" si="4"/>
        <v>1.5803078690473961E-2</v>
      </c>
      <c r="K65" s="100">
        <f t="shared" si="6"/>
        <v>1.0535385793649307E-2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7.1949014772457048E-2</v>
      </c>
      <c r="J66" s="67">
        <f t="shared" si="4"/>
        <v>1.3332501485056934E-2</v>
      </c>
      <c r="K66" s="100">
        <f t="shared" si="6"/>
        <v>8.8883343233712893E-3</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6.0700852352295477E-2</v>
      </c>
      <c r="J67" s="67">
        <f t="shared" si="4"/>
        <v>1.1248162420161571E-2</v>
      </c>
      <c r="K67" s="100">
        <f t="shared" si="6"/>
        <v>7.4987749467743808E-3</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5.1211173467043528E-2</v>
      </c>
      <c r="J68" s="67">
        <f t="shared" si="4"/>
        <v>9.4896788852519478E-3</v>
      </c>
      <c r="K68" s="100">
        <f t="shared" si="6"/>
        <v>6.3264525901679646E-3</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4.3205065270758868E-2</v>
      </c>
      <c r="J69" s="67">
        <f t="shared" si="4"/>
        <v>8.0061081962846583E-3</v>
      </c>
      <c r="K69" s="100">
        <f t="shared" si="6"/>
        <v>5.3374054641897716E-3</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3.6450593467689564E-2</v>
      </c>
      <c r="J70" s="67">
        <f t="shared" si="4"/>
        <v>6.7544718030693009E-3</v>
      </c>
      <c r="K70" s="100">
        <f t="shared" si="6"/>
        <v>4.5029812020462006E-3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3.0752083252747659E-2</v>
      </c>
      <c r="J71" s="67">
        <f t="shared" si="4"/>
        <v>5.6985102149419058E-3</v>
      </c>
      <c r="K71" s="100">
        <f t="shared" si="6"/>
        <v>3.7990068099612705E-3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2.5944450677386075E-2</v>
      </c>
      <c r="J72" s="67">
        <f t="shared" si="4"/>
        <v>4.8076325753615822E-3</v>
      </c>
      <c r="K72" s="100">
        <f t="shared" si="6"/>
        <v>3.205088383574388E-3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2.1888420222430847E-2</v>
      </c>
      <c r="J73" s="67">
        <f t="shared" si="4"/>
        <v>4.0560304549552293E-3</v>
      </c>
      <c r="K73" s="100">
        <f t="shared" si="6"/>
        <v>2.7040203033034862E-3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1.8466490032541697E-2</v>
      </c>
      <c r="J74" s="67">
        <f t="shared" si="4"/>
        <v>3.4219301898891501E-3</v>
      </c>
      <c r="K74" s="100">
        <f t="shared" si="6"/>
        <v>2.2812867932594334E-3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1.5579527926483238E-2</v>
      </c>
      <c r="J75" s="67">
        <f t="shared" si="4"/>
        <v>2.8869621060584583E-3</v>
      </c>
      <c r="K75" s="100">
        <f t="shared" si="6"/>
        <v>1.9246414040389721E-3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1.314389957075472E-2</v>
      </c>
      <c r="J76" s="67">
        <f t="shared" si="4"/>
        <v>2.4356283557285191E-3</v>
      </c>
      <c r="K76" s="100">
        <f t="shared" si="6"/>
        <v>1.6237522371523459E-3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1.1089045620722068E-2</v>
      </c>
      <c r="J77" s="67">
        <f t="shared" si="4"/>
        <v>2.0548539500326525E-3</v>
      </c>
      <c r="K77" s="100">
        <f t="shared" si="6"/>
        <v>1.3699026333551015E-3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9.355437639835415E-3</v>
      </c>
      <c r="J78" s="67">
        <f t="shared" si="4"/>
        <v>1.7336079808866526E-3</v>
      </c>
      <c r="K78" s="100">
        <f t="shared" si="6"/>
        <v>1.1557386539244349E-3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7.8928535805906502E-3</v>
      </c>
      <c r="J79" s="67">
        <f t="shared" si="4"/>
        <v>1.4625840592447648E-3</v>
      </c>
      <c r="K79" s="100">
        <f t="shared" si="6"/>
        <v>9.7505603949650976E-4</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6.6589228684911213E-3</v>
      </c>
      <c r="J80" s="67">
        <f t="shared" si="4"/>
        <v>1.2339307120995289E-3</v>
      </c>
      <c r="K80" s="100">
        <f t="shared" si="6"/>
        <v>8.2262047473301921E-4</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5.6178989405750272E-3</v>
      </c>
      <c r="J81" s="67">
        <f t="shared" si="4"/>
        <v>1.0410239279160941E-3</v>
      </c>
      <c r="K81" s="100">
        <f t="shared" si="6"/>
        <v>6.9401595194406272E-4</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4.7396236793572485E-3</v>
      </c>
      <c r="J82" s="67">
        <f t="shared" si="4"/>
        <v>8.7827526121777861E-4</v>
      </c>
      <c r="K82" s="100">
        <f t="shared" si="6"/>
        <v>5.8551684081185234E-4</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3.9986537421808103E-3</v>
      </c>
      <c r="J83" s="67">
        <f t="shared" ref="J83:J99" si="16">I82*(1-$K$10)+H83</f>
        <v>7.4096993717643808E-4</v>
      </c>
      <c r="K83" s="100">
        <f t="shared" si="6"/>
        <v>4.9397995811762535E-4</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3.3735234760294166E-3</v>
      </c>
      <c r="J84" s="67">
        <f t="shared" si="16"/>
        <v>6.2513026615139357E-4</v>
      </c>
      <c r="K84" s="100">
        <f t="shared" si="6"/>
        <v>4.1675351076759571E-4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2.8461230646879528E-3</v>
      </c>
      <c r="J85" s="67">
        <f t="shared" si="16"/>
        <v>5.2740041134146406E-4</v>
      </c>
      <c r="K85" s="100">
        <f t="shared" ref="K85:K99" si="18">J85*CH4_fraction*conv</f>
        <v>3.5160027422764269E-4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2.4011738933806992E-3</v>
      </c>
      <c r="J86" s="67">
        <f t="shared" si="16"/>
        <v>4.4494917130725358E-4</v>
      </c>
      <c r="K86" s="100">
        <f t="shared" si="18"/>
        <v>2.9663278087150235E-4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2.0257859323750522E-3</v>
      </c>
      <c r="J87" s="67">
        <f t="shared" si="16"/>
        <v>3.75387961005647E-4</v>
      </c>
      <c r="K87" s="100">
        <f t="shared" si="18"/>
        <v>2.5025864067043131E-4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1.7090843171007326E-3</v>
      </c>
      <c r="J88" s="67">
        <f t="shared" si="16"/>
        <v>3.1670161527431963E-4</v>
      </c>
      <c r="K88" s="100">
        <f t="shared" si="18"/>
        <v>2.1113441018287974E-4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1.4418943069345453E-3</v>
      </c>
      <c r="J89" s="67">
        <f t="shared" si="16"/>
        <v>2.6719001016618733E-4</v>
      </c>
      <c r="K89" s="100">
        <f t="shared" si="18"/>
        <v>1.7812667344412487E-4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1.2164754960113028E-3</v>
      </c>
      <c r="J90" s="67">
        <f t="shared" si="16"/>
        <v>2.2541881092324234E-4</v>
      </c>
      <c r="K90" s="100">
        <f t="shared" si="18"/>
        <v>1.5027920728216156E-4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1.0262975762363707E-3</v>
      </c>
      <c r="J91" s="67">
        <f t="shared" si="16"/>
        <v>1.9017791977493214E-4</v>
      </c>
      <c r="K91" s="100">
        <f t="shared" si="18"/>
        <v>1.2678527984995476E-4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8.6585115642877082E-4</v>
      </c>
      <c r="J92" s="67">
        <f t="shared" si="16"/>
        <v>1.6044641980759989E-4</v>
      </c>
      <c r="K92" s="100">
        <f t="shared" si="18"/>
        <v>1.0696427987173325E-4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7.3048815708824568E-4</v>
      </c>
      <c r="J93" s="67">
        <f t="shared" si="16"/>
        <v>1.3536299934052514E-4</v>
      </c>
      <c r="K93" s="100">
        <f t="shared" si="18"/>
        <v>9.0241999560350091E-5</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6.1628715707568512E-4</v>
      </c>
      <c r="J94" s="67">
        <f t="shared" si="16"/>
        <v>1.1420100001256056E-4</v>
      </c>
      <c r="K94" s="100">
        <f t="shared" si="18"/>
        <v>7.61340000083737E-5</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5.1993979134496457E-4</v>
      </c>
      <c r="J95" s="67">
        <f t="shared" si="16"/>
        <v>9.634736573072052E-5</v>
      </c>
      <c r="K95" s="100">
        <f t="shared" si="18"/>
        <v>6.4231577153813676E-5</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4.3865490870621153E-4</v>
      </c>
      <c r="J96" s="67">
        <f t="shared" si="16"/>
        <v>8.1284882638753023E-5</v>
      </c>
      <c r="K96" s="100">
        <f t="shared" si="18"/>
        <v>5.418992175916868E-5</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3.7007771310272939E-4</v>
      </c>
      <c r="J97" s="67">
        <f t="shared" si="16"/>
        <v>6.8577195603482146E-5</v>
      </c>
      <c r="K97" s="100">
        <f t="shared" si="18"/>
        <v>4.5718130402321426E-5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3.1222154595122331E-4</v>
      </c>
      <c r="J98" s="67">
        <f t="shared" si="16"/>
        <v>5.7856167151506093E-5</v>
      </c>
      <c r="K98" s="100">
        <f t="shared" si="18"/>
        <v>3.8570778101004057E-5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2.6341033330237821E-4</v>
      </c>
      <c r="J99" s="68">
        <f t="shared" si="16"/>
        <v>4.8811212648845111E-5</v>
      </c>
      <c r="K99" s="102">
        <f t="shared" si="18"/>
        <v>3.2540808432563403E-5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0.76931233889399997</v>
      </c>
      <c r="Q21" s="284">
        <f>MCF!R20</f>
        <v>1</v>
      </c>
      <c r="R21" s="67">
        <f t="shared" si="5"/>
        <v>0.16540215286220999</v>
      </c>
      <c r="S21" s="67">
        <f t="shared" ref="S21:S84" si="7">R21*$W$12</f>
        <v>0.16540215286220999</v>
      </c>
      <c r="T21" s="67">
        <f t="shared" ref="T21:T84" si="8">R21*(1-$W$12)</f>
        <v>0</v>
      </c>
      <c r="U21" s="67">
        <f t="shared" ref="U21:U84" si="9">S21+U20*$W$10</f>
        <v>0.16540215286220999</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0.78250334362200002</v>
      </c>
      <c r="Q22" s="284">
        <f>MCF!R21</f>
        <v>1</v>
      </c>
      <c r="R22" s="67">
        <f t="shared" si="5"/>
        <v>0.16823821887873</v>
      </c>
      <c r="S22" s="67">
        <f t="shared" si="7"/>
        <v>0.16823821887873</v>
      </c>
      <c r="T22" s="67">
        <f t="shared" si="8"/>
        <v>0</v>
      </c>
      <c r="U22" s="67">
        <f t="shared" si="9"/>
        <v>0.32795143354314193</v>
      </c>
      <c r="V22" s="67">
        <f t="shared" si="10"/>
        <v>5.6889381977980749E-3</v>
      </c>
      <c r="W22" s="100">
        <f t="shared" si="11"/>
        <v>3.7926254651987163E-3</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0.81389738410199997</v>
      </c>
      <c r="Q23" s="284">
        <f>MCF!R22</f>
        <v>1</v>
      </c>
      <c r="R23" s="67">
        <f t="shared" si="5"/>
        <v>0.17498793758192999</v>
      </c>
      <c r="S23" s="67">
        <f t="shared" si="7"/>
        <v>0.17498793758192999</v>
      </c>
      <c r="T23" s="67">
        <f t="shared" si="8"/>
        <v>0</v>
      </c>
      <c r="U23" s="67">
        <f t="shared" si="9"/>
        <v>0.4916596180806212</v>
      </c>
      <c r="V23" s="67">
        <f t="shared" si="10"/>
        <v>1.1279753044450723E-2</v>
      </c>
      <c r="W23" s="100">
        <f t="shared" si="11"/>
        <v>7.5198353629671484E-3</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0.84315718060200007</v>
      </c>
      <c r="Q24" s="284">
        <f>MCF!R23</f>
        <v>1</v>
      </c>
      <c r="R24" s="67">
        <f t="shared" si="5"/>
        <v>0.18127879382943002</v>
      </c>
      <c r="S24" s="67">
        <f t="shared" si="7"/>
        <v>0.18127879382943002</v>
      </c>
      <c r="T24" s="67">
        <f t="shared" si="8"/>
        <v>0</v>
      </c>
      <c r="U24" s="67">
        <f t="shared" si="9"/>
        <v>0.65602798400320439</v>
      </c>
      <c r="V24" s="67">
        <f t="shared" si="10"/>
        <v>1.6910427906846815E-2</v>
      </c>
      <c r="W24" s="100">
        <f t="shared" si="11"/>
        <v>1.1273618604564543E-2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0.85236885300600007</v>
      </c>
      <c r="Q25" s="284">
        <f>MCF!R24</f>
        <v>1</v>
      </c>
      <c r="R25" s="67">
        <f t="shared" si="5"/>
        <v>0.18325930339629001</v>
      </c>
      <c r="S25" s="67">
        <f t="shared" si="7"/>
        <v>0.18325930339629001</v>
      </c>
      <c r="T25" s="67">
        <f t="shared" si="8"/>
        <v>0</v>
      </c>
      <c r="U25" s="67">
        <f t="shared" si="9"/>
        <v>0.81672347796631639</v>
      </c>
      <c r="V25" s="67">
        <f t="shared" si="10"/>
        <v>2.2563809433178064E-2</v>
      </c>
      <c r="W25" s="100">
        <f t="shared" si="11"/>
        <v>1.5042539622118708E-2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0.86131202374799998</v>
      </c>
      <c r="Q26" s="284">
        <f>MCF!R25</f>
        <v>1</v>
      </c>
      <c r="R26" s="67">
        <f t="shared" si="5"/>
        <v>0.18518208510581999</v>
      </c>
      <c r="S26" s="67">
        <f t="shared" si="7"/>
        <v>0.18518208510581999</v>
      </c>
      <c r="T26" s="67">
        <f t="shared" si="8"/>
        <v>0</v>
      </c>
      <c r="U26" s="67">
        <f t="shared" si="9"/>
        <v>0.97381469901481232</v>
      </c>
      <c r="V26" s="67">
        <f t="shared" si="10"/>
        <v>2.8090864057324041E-2</v>
      </c>
      <c r="W26" s="100">
        <f t="shared" si="11"/>
        <v>1.8727242704882692E-2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0.86990407693200011</v>
      </c>
      <c r="Q27" s="284">
        <f>MCF!R26</f>
        <v>1</v>
      </c>
      <c r="R27" s="67">
        <f t="shared" si="5"/>
        <v>0.18702937654038002</v>
      </c>
      <c r="S27" s="67">
        <f t="shared" si="7"/>
        <v>0.18702937654038002</v>
      </c>
      <c r="T27" s="67">
        <f t="shared" si="8"/>
        <v>0</v>
      </c>
      <c r="U27" s="67">
        <f t="shared" si="9"/>
        <v>1.1273501243403148</v>
      </c>
      <c r="V27" s="67">
        <f t="shared" si="10"/>
        <v>3.3493951214877672E-2</v>
      </c>
      <c r="W27" s="100">
        <f t="shared" si="11"/>
        <v>2.2329300809918448E-2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0.87801420405599995</v>
      </c>
      <c r="Q28" s="284">
        <f>MCF!R27</f>
        <v>1</v>
      </c>
      <c r="R28" s="67">
        <f t="shared" si="5"/>
        <v>0.18877305387203999</v>
      </c>
      <c r="S28" s="67">
        <f t="shared" si="7"/>
        <v>0.18877305387203999</v>
      </c>
      <c r="T28" s="67">
        <f t="shared" si="8"/>
        <v>0</v>
      </c>
      <c r="U28" s="67">
        <f t="shared" si="9"/>
        <v>1.277348439953689</v>
      </c>
      <c r="V28" s="67">
        <f t="shared" si="10"/>
        <v>3.8774738258665821E-2</v>
      </c>
      <c r="W28" s="100">
        <f t="shared" si="11"/>
        <v>2.5849825505777212E-2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0.98396909067600002</v>
      </c>
      <c r="Q29" s="284">
        <f>MCF!R28</f>
        <v>1</v>
      </c>
      <c r="R29" s="67">
        <f t="shared" si="5"/>
        <v>0.21155335449533999</v>
      </c>
      <c r="S29" s="67">
        <f t="shared" si="7"/>
        <v>0.21155335449533999</v>
      </c>
      <c r="T29" s="67">
        <f t="shared" si="8"/>
        <v>0</v>
      </c>
      <c r="U29" s="67">
        <f t="shared" si="9"/>
        <v>1.4449679265627751</v>
      </c>
      <c r="V29" s="67">
        <f t="shared" si="10"/>
        <v>4.3933867886253995E-2</v>
      </c>
      <c r="W29" s="100">
        <f t="shared" si="11"/>
        <v>2.9289245257502663E-2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0.91364418684000004</v>
      </c>
      <c r="Q30" s="284">
        <f>MCF!R29</f>
        <v>1</v>
      </c>
      <c r="R30" s="67">
        <f t="shared" si="5"/>
        <v>0.19643350017060002</v>
      </c>
      <c r="S30" s="67">
        <f t="shared" si="7"/>
        <v>0.19643350017060002</v>
      </c>
      <c r="T30" s="67">
        <f t="shared" si="8"/>
        <v>0</v>
      </c>
      <c r="U30" s="67">
        <f t="shared" si="9"/>
        <v>1.591702356378081</v>
      </c>
      <c r="V30" s="67">
        <f t="shared" si="10"/>
        <v>4.9699070355293924E-2</v>
      </c>
      <c r="W30" s="100">
        <f t="shared" si="11"/>
        <v>3.3132713570195947E-2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0.9265122385200002</v>
      </c>
      <c r="Q31" s="284">
        <f>MCF!R30</f>
        <v>1</v>
      </c>
      <c r="R31" s="67">
        <f t="shared" si="5"/>
        <v>0.19920013128180003</v>
      </c>
      <c r="S31" s="67">
        <f t="shared" si="7"/>
        <v>0.19920013128180003</v>
      </c>
      <c r="T31" s="67">
        <f t="shared" si="8"/>
        <v>0</v>
      </c>
      <c r="U31" s="67">
        <f t="shared" si="9"/>
        <v>1.7361565476704062</v>
      </c>
      <c r="V31" s="67">
        <f t="shared" si="10"/>
        <v>5.4745939989474697E-2</v>
      </c>
      <c r="W31" s="100">
        <f t="shared" si="11"/>
        <v>3.649729332631646E-2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0.94010004989999996</v>
      </c>
      <c r="Q32" s="284">
        <f>MCF!R31</f>
        <v>1</v>
      </c>
      <c r="R32" s="67">
        <f t="shared" si="5"/>
        <v>0.20212151072849999</v>
      </c>
      <c r="S32" s="67">
        <f t="shared" si="7"/>
        <v>0.20212151072849999</v>
      </c>
      <c r="T32" s="67">
        <f t="shared" si="8"/>
        <v>0</v>
      </c>
      <c r="U32" s="67">
        <f t="shared" si="9"/>
        <v>1.8785636766300819</v>
      </c>
      <c r="V32" s="67">
        <f t="shared" si="10"/>
        <v>5.9714381768824092E-2</v>
      </c>
      <c r="W32" s="100">
        <f t="shared" si="11"/>
        <v>3.9809587845882725E-2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0.95207935482000017</v>
      </c>
      <c r="Q33" s="284">
        <f>MCF!R32</f>
        <v>1</v>
      </c>
      <c r="R33" s="67">
        <f t="shared" si="5"/>
        <v>0.20469706128630002</v>
      </c>
      <c r="S33" s="67">
        <f t="shared" si="7"/>
        <v>0.20469706128630002</v>
      </c>
      <c r="T33" s="67">
        <f t="shared" si="8"/>
        <v>0</v>
      </c>
      <c r="U33" s="67">
        <f t="shared" si="9"/>
        <v>2.0186483222250349</v>
      </c>
      <c r="V33" s="67">
        <f t="shared" si="10"/>
        <v>6.4612415691347194E-2</v>
      </c>
      <c r="W33" s="100">
        <f t="shared" si="11"/>
        <v>4.3074943794231463E-2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0.96532293330000019</v>
      </c>
      <c r="Q34" s="284">
        <f>MCF!R33</f>
        <v>1</v>
      </c>
      <c r="R34" s="67">
        <f t="shared" si="5"/>
        <v>0.20754443065950004</v>
      </c>
      <c r="S34" s="67">
        <f t="shared" si="7"/>
        <v>0.20754443065950004</v>
      </c>
      <c r="T34" s="67">
        <f t="shared" si="8"/>
        <v>0</v>
      </c>
      <c r="U34" s="67">
        <f t="shared" si="9"/>
        <v>2.156762184119243</v>
      </c>
      <c r="V34" s="67">
        <f t="shared" si="10"/>
        <v>6.9430568765291925E-2</v>
      </c>
      <c r="W34" s="100">
        <f t="shared" si="11"/>
        <v>4.6287045843527948E-2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0.97637593878000006</v>
      </c>
      <c r="Q35" s="284">
        <f>MCF!R34</f>
        <v>1</v>
      </c>
      <c r="R35" s="67">
        <f t="shared" si="5"/>
        <v>0.2099208268377</v>
      </c>
      <c r="S35" s="67">
        <f t="shared" si="7"/>
        <v>0.2099208268377</v>
      </c>
      <c r="T35" s="67">
        <f t="shared" si="8"/>
        <v>0</v>
      </c>
      <c r="U35" s="67">
        <f t="shared" si="9"/>
        <v>2.2925020734027397</v>
      </c>
      <c r="V35" s="67">
        <f t="shared" si="10"/>
        <v>7.4180937554203158E-2</v>
      </c>
      <c r="W35" s="100">
        <f t="shared" si="11"/>
        <v>4.9453958369468767E-2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1.014688434672</v>
      </c>
      <c r="Q36" s="284">
        <f>MCF!R35</f>
        <v>1</v>
      </c>
      <c r="R36" s="67">
        <f t="shared" si="5"/>
        <v>0.21815801345447999</v>
      </c>
      <c r="S36" s="67">
        <f t="shared" si="7"/>
        <v>0.21815801345447999</v>
      </c>
      <c r="T36" s="67">
        <f t="shared" si="8"/>
        <v>0</v>
      </c>
      <c r="U36" s="67">
        <f t="shared" si="9"/>
        <v>2.4318104323138665</v>
      </c>
      <c r="V36" s="67">
        <f t="shared" si="10"/>
        <v>7.8849654543353048E-2</v>
      </c>
      <c r="W36" s="100">
        <f t="shared" si="11"/>
        <v>5.2566436362235361E-2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1.0362524352839999</v>
      </c>
      <c r="Q37" s="284">
        <f>MCF!R36</f>
        <v>1</v>
      </c>
      <c r="R37" s="67">
        <f t="shared" si="5"/>
        <v>0.22279427358605997</v>
      </c>
      <c r="S37" s="67">
        <f t="shared" si="7"/>
        <v>0.22279427358605997</v>
      </c>
      <c r="T37" s="67">
        <f t="shared" si="8"/>
        <v>0</v>
      </c>
      <c r="U37" s="67">
        <f t="shared" si="9"/>
        <v>2.5709635983399837</v>
      </c>
      <c r="V37" s="67">
        <f t="shared" si="10"/>
        <v>8.3641107559942793E-2</v>
      </c>
      <c r="W37" s="100">
        <f t="shared" si="11"/>
        <v>5.5760738373295191E-2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1.0578164358960003</v>
      </c>
      <c r="Q38" s="284">
        <f>MCF!R37</f>
        <v>1</v>
      </c>
      <c r="R38" s="67">
        <f t="shared" si="5"/>
        <v>0.22743053371764005</v>
      </c>
      <c r="S38" s="67">
        <f t="shared" si="7"/>
        <v>0.22743053371764005</v>
      </c>
      <c r="T38" s="67">
        <f t="shared" si="8"/>
        <v>0</v>
      </c>
      <c r="U38" s="67">
        <f t="shared" si="9"/>
        <v>2.7099669092757708</v>
      </c>
      <c r="V38" s="67">
        <f t="shared" si="10"/>
        <v>8.8427222781852832E-2</v>
      </c>
      <c r="W38" s="100">
        <f t="shared" si="11"/>
        <v>5.8951481854568555E-2</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1.0793804365080002</v>
      </c>
      <c r="Q39" s="284">
        <f>MCF!R38</f>
        <v>1</v>
      </c>
      <c r="R39" s="67">
        <f t="shared" si="5"/>
        <v>0.23206679384922005</v>
      </c>
      <c r="S39" s="67">
        <f t="shared" si="7"/>
        <v>0.23206679384922005</v>
      </c>
      <c r="T39" s="67">
        <f t="shared" si="8"/>
        <v>0</v>
      </c>
      <c r="U39" s="67">
        <f t="shared" si="9"/>
        <v>2.8488255193246816</v>
      </c>
      <c r="V39" s="67">
        <f t="shared" si="10"/>
        <v>9.3208183800309291E-2</v>
      </c>
      <c r="W39" s="100">
        <f t="shared" si="11"/>
        <v>6.2138789200206192E-2</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1.1009444371200001</v>
      </c>
      <c r="Q40" s="284">
        <f>MCF!R39</f>
        <v>1</v>
      </c>
      <c r="R40" s="67">
        <f t="shared" si="5"/>
        <v>0.23670305398080002</v>
      </c>
      <c r="S40" s="67">
        <f t="shared" si="7"/>
        <v>0.23670305398080002</v>
      </c>
      <c r="T40" s="67">
        <f t="shared" si="8"/>
        <v>0</v>
      </c>
      <c r="U40" s="67">
        <f t="shared" si="9"/>
        <v>2.9875444054134874</v>
      </c>
      <c r="V40" s="67">
        <f t="shared" si="10"/>
        <v>9.7984167891994475E-2</v>
      </c>
      <c r="W40" s="100">
        <f t="shared" si="11"/>
        <v>6.5322778594662984E-2</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1.122508437732</v>
      </c>
      <c r="Q41" s="284">
        <f>MCF!R40</f>
        <v>1</v>
      </c>
      <c r="R41" s="67">
        <f t="shared" si="5"/>
        <v>0.24133931411237999</v>
      </c>
      <c r="S41" s="67">
        <f t="shared" si="7"/>
        <v>0.24133931411237999</v>
      </c>
      <c r="T41" s="67">
        <f t="shared" si="8"/>
        <v>0</v>
      </c>
      <c r="U41" s="67">
        <f t="shared" si="9"/>
        <v>3.1261283732896343</v>
      </c>
      <c r="V41" s="67">
        <f t="shared" si="10"/>
        <v>0.102755346236233</v>
      </c>
      <c r="W41" s="100">
        <f t="shared" si="11"/>
        <v>6.8503564157488664E-2</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1.144072438344</v>
      </c>
      <c r="Q42" s="284">
        <f>MCF!R41</f>
        <v>1</v>
      </c>
      <c r="R42" s="67">
        <f t="shared" si="5"/>
        <v>0.24597557424395999</v>
      </c>
      <c r="S42" s="67">
        <f t="shared" si="7"/>
        <v>0.24597557424395999</v>
      </c>
      <c r="T42" s="67">
        <f t="shared" si="8"/>
        <v>0</v>
      </c>
      <c r="U42" s="67">
        <f t="shared" si="9"/>
        <v>3.2645820634088865</v>
      </c>
      <c r="V42" s="67">
        <f t="shared" si="10"/>
        <v>0.10752188412470785</v>
      </c>
      <c r="W42" s="100">
        <f t="shared" si="11"/>
        <v>7.1681256083138564E-2</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1.1656364389560001</v>
      </c>
      <c r="Q43" s="284">
        <f>MCF!R42</f>
        <v>1</v>
      </c>
      <c r="R43" s="67">
        <f t="shared" si="5"/>
        <v>0.25061183437554002</v>
      </c>
      <c r="S43" s="67">
        <f t="shared" si="7"/>
        <v>0.25061183437554002</v>
      </c>
      <c r="T43" s="67">
        <f t="shared" si="8"/>
        <v>0</v>
      </c>
      <c r="U43" s="67">
        <f t="shared" si="9"/>
        <v>3.402909956620463</v>
      </c>
      <c r="V43" s="67">
        <f t="shared" si="10"/>
        <v>0.11228394116396342</v>
      </c>
      <c r="W43" s="100">
        <f t="shared" si="11"/>
        <v>7.4855960775975616E-2</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1.187200439568</v>
      </c>
      <c r="Q44" s="284">
        <f>MCF!R43</f>
        <v>1</v>
      </c>
      <c r="R44" s="67">
        <f t="shared" si="5"/>
        <v>0.25524809450711999</v>
      </c>
      <c r="S44" s="67">
        <f t="shared" si="7"/>
        <v>0.25524809450711999</v>
      </c>
      <c r="T44" s="67">
        <f t="shared" si="8"/>
        <v>0</v>
      </c>
      <c r="U44" s="67">
        <f t="shared" si="9"/>
        <v>3.5411163796566396</v>
      </c>
      <c r="V44" s="67">
        <f t="shared" si="10"/>
        <v>0.1170416714709434</v>
      </c>
      <c r="W44" s="100">
        <f t="shared" si="11"/>
        <v>7.802778098062893E-2</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1.2087644401800002</v>
      </c>
      <c r="Q45" s="284">
        <f>MCF!R44</f>
        <v>1</v>
      </c>
      <c r="R45" s="67">
        <f t="shared" si="5"/>
        <v>0.25988435463870002</v>
      </c>
      <c r="S45" s="67">
        <f t="shared" si="7"/>
        <v>0.25988435463870002</v>
      </c>
      <c r="T45" s="67">
        <f t="shared" si="8"/>
        <v>0</v>
      </c>
      <c r="U45" s="67">
        <f t="shared" si="9"/>
        <v>3.6792055104335364</v>
      </c>
      <c r="V45" s="67">
        <f t="shared" si="10"/>
        <v>0.12179522386180336</v>
      </c>
      <c r="W45" s="100">
        <f t="shared" si="11"/>
        <v>8.1196815907868897E-2</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1.2303284407920003</v>
      </c>
      <c r="Q46" s="284">
        <f>MCF!R45</f>
        <v>1</v>
      </c>
      <c r="R46" s="67">
        <f t="shared" si="5"/>
        <v>0.26452061477028005</v>
      </c>
      <c r="S46" s="67">
        <f t="shared" si="7"/>
        <v>0.26452061477028005</v>
      </c>
      <c r="T46" s="67">
        <f t="shared" si="8"/>
        <v>0</v>
      </c>
      <c r="U46" s="67">
        <f t="shared" si="9"/>
        <v>3.8171813831695873</v>
      </c>
      <c r="V46" s="67">
        <f t="shared" si="10"/>
        <v>0.12654474203422919</v>
      </c>
      <c r="W46" s="100">
        <f t="shared" si="11"/>
        <v>8.4363161356152794E-2</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1.251892441404</v>
      </c>
      <c r="Q47" s="284">
        <f>MCF!R46</f>
        <v>1</v>
      </c>
      <c r="R47" s="67">
        <f t="shared" si="5"/>
        <v>0.26915687490186002</v>
      </c>
      <c r="S47" s="67">
        <f t="shared" si="7"/>
        <v>0.26915687490186002</v>
      </c>
      <c r="T47" s="67">
        <f t="shared" si="8"/>
        <v>0</v>
      </c>
      <c r="U47" s="67">
        <f t="shared" si="9"/>
        <v>3.9550478933279627</v>
      </c>
      <c r="V47" s="67">
        <f t="shared" si="10"/>
        <v>0.13129036474348466</v>
      </c>
      <c r="W47" s="100">
        <f t="shared" si="11"/>
        <v>8.7526909828989766E-2</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1.2734564420160002</v>
      </c>
      <c r="Q48" s="284">
        <f>MCF!R47</f>
        <v>1</v>
      </c>
      <c r="R48" s="67">
        <f t="shared" si="5"/>
        <v>0.27379313503344005</v>
      </c>
      <c r="S48" s="67">
        <f t="shared" si="7"/>
        <v>0.27379313503344005</v>
      </c>
      <c r="T48" s="67">
        <f t="shared" si="8"/>
        <v>0</v>
      </c>
      <c r="U48" s="67">
        <f t="shared" si="9"/>
        <v>4.0928088023889986</v>
      </c>
      <c r="V48" s="67">
        <f t="shared" si="10"/>
        <v>0.13603222597240397</v>
      </c>
      <c r="W48" s="100">
        <f t="shared" si="11"/>
        <v>9.0688150648269308E-2</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1.2950204426280003</v>
      </c>
      <c r="Q49" s="284">
        <f>MCF!R48</f>
        <v>1</v>
      </c>
      <c r="R49" s="67">
        <f t="shared" si="5"/>
        <v>0.27842939516502008</v>
      </c>
      <c r="S49" s="67">
        <f t="shared" si="7"/>
        <v>0.27842939516502008</v>
      </c>
      <c r="T49" s="67">
        <f t="shared" si="8"/>
        <v>0</v>
      </c>
      <c r="U49" s="67">
        <f t="shared" si="9"/>
        <v>4.2304677424584813</v>
      </c>
      <c r="V49" s="67">
        <f t="shared" si="10"/>
        <v>0.14077045509553754</v>
      </c>
      <c r="W49" s="100">
        <f t="shared" si="11"/>
        <v>9.3846970063691693E-2</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4.0849625654208293</v>
      </c>
      <c r="V50" s="67">
        <f t="shared" si="10"/>
        <v>0.14550517703765201</v>
      </c>
      <c r="W50" s="100">
        <f t="shared" si="11"/>
        <v>9.7003451358434661E-2</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3.9444619783797563</v>
      </c>
      <c r="V51" s="67">
        <f t="shared" si="10"/>
        <v>0.14050058704107285</v>
      </c>
      <c r="W51" s="100">
        <f t="shared" si="11"/>
        <v>9.36670580273819E-2</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3.8087938505455288</v>
      </c>
      <c r="V52" s="67">
        <f t="shared" si="10"/>
        <v>0.1356681278342276</v>
      </c>
      <c r="W52" s="100">
        <f t="shared" si="11"/>
        <v>9.0445418556151735E-2</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3.6777919714952745</v>
      </c>
      <c r="V53" s="67">
        <f t="shared" si="10"/>
        <v>0.13100187905025407</v>
      </c>
      <c r="W53" s="100">
        <f t="shared" si="11"/>
        <v>8.7334586033502706E-2</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3.5512958475444307</v>
      </c>
      <c r="V54" s="67">
        <f t="shared" si="10"/>
        <v>0.12649612395084395</v>
      </c>
      <c r="W54" s="100">
        <f t="shared" si="11"/>
        <v>8.4330749300562627E-2</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3.4291505051219073</v>
      </c>
      <c r="V55" s="67">
        <f t="shared" si="10"/>
        <v>0.12214534242252341</v>
      </c>
      <c r="W55" s="100">
        <f t="shared" si="11"/>
        <v>8.1430228281682268E-2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3.3112063009080837</v>
      </c>
      <c r="V56" s="67">
        <f t="shared" si="10"/>
        <v>0.11794420421382371</v>
      </c>
      <c r="W56" s="100">
        <f t="shared" si="11"/>
        <v>7.8629469475882466E-2</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3.1973187385030268</v>
      </c>
      <c r="V57" s="67">
        <f t="shared" si="10"/>
        <v>0.11388756240505667</v>
      </c>
      <c r="W57" s="100">
        <f t="shared" si="11"/>
        <v>7.5925041603371102E-2</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3.0873482914003327</v>
      </c>
      <c r="V58" s="67">
        <f t="shared" si="10"/>
        <v>0.10997044710269431</v>
      </c>
      <c r="W58" s="100">
        <f t="shared" si="11"/>
        <v>7.3313631401796198E-2</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2.9811602320497048</v>
      </c>
      <c r="V59" s="67">
        <f t="shared" si="10"/>
        <v>0.10618805935062785</v>
      </c>
      <c r="W59" s="100">
        <f t="shared" si="11"/>
        <v>7.0792039567085227E-2</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2.8786244667988585</v>
      </c>
      <c r="V60" s="67">
        <f t="shared" si="10"/>
        <v>0.10253576525084616</v>
      </c>
      <c r="W60" s="100">
        <f t="shared" si="11"/>
        <v>6.8357176833897443E-2</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2.7796153765125271</v>
      </c>
      <c r="V61" s="67">
        <f t="shared" si="10"/>
        <v>9.9009090286331425E-2</v>
      </c>
      <c r="W61" s="100">
        <f t="shared" si="11"/>
        <v>6.6006060190887617E-2</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2.6840116626733113</v>
      </c>
      <c r="V62" s="67">
        <f t="shared" si="10"/>
        <v>9.5603713839216037E-2</v>
      </c>
      <c r="W62" s="100">
        <f t="shared" si="11"/>
        <v>6.3735809226144025E-2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2.5916961987758258</v>
      </c>
      <c r="V63" s="67">
        <f t="shared" si="10"/>
        <v>9.2315463897485475E-2</v>
      </c>
      <c r="W63" s="100">
        <f t="shared" si="11"/>
        <v>6.154364259832365E-2</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2.5025558868320839</v>
      </c>
      <c r="V64" s="67">
        <f t="shared" si="10"/>
        <v>8.9140311943741821E-2</v>
      </c>
      <c r="W64" s="100">
        <f t="shared" si="11"/>
        <v>5.9426874629161214E-2</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2.4164815188123177</v>
      </c>
      <c r="V65" s="67">
        <f t="shared" si="10"/>
        <v>8.6074368019766131E-2</v>
      </c>
      <c r="W65" s="100">
        <f t="shared" si="11"/>
        <v>5.7382912013177419E-2</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2.3333676428514845</v>
      </c>
      <c r="V66" s="67">
        <f t="shared" si="10"/>
        <v>8.311387596083325E-2</v>
      </c>
      <c r="W66" s="100">
        <f t="shared" si="11"/>
        <v>5.5409250640555498E-2</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2.2531124340575444</v>
      </c>
      <c r="V67" s="67">
        <f t="shared" si="10"/>
        <v>8.025520879394013E-2</v>
      </c>
      <c r="W67" s="100">
        <f t="shared" si="11"/>
        <v>5.3503472529293418E-2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2.1756175697632338</v>
      </c>
      <c r="V68" s="67">
        <f t="shared" si="10"/>
        <v>7.7494864294310475E-2</v>
      </c>
      <c r="W68" s="100">
        <f t="shared" si="11"/>
        <v>5.1663242862873646E-2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2.1007881090685028</v>
      </c>
      <c r="V69" s="67">
        <f t="shared" si="10"/>
        <v>7.4829460694731287E-2</v>
      </c>
      <c r="W69" s="100">
        <f t="shared" si="11"/>
        <v>4.9886307129820853E-2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2.0285323765260377</v>
      </c>
      <c r="V70" s="67">
        <f t="shared" si="10"/>
        <v>7.2255732542465215E-2</v>
      </c>
      <c r="W70" s="100">
        <f t="shared" si="11"/>
        <v>4.8170488361643476E-2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1.9587618498273751</v>
      </c>
      <c r="V71" s="67">
        <f t="shared" si="10"/>
        <v>6.977052669866253E-2</v>
      </c>
      <c r="W71" s="100">
        <f t="shared" si="11"/>
        <v>4.6513684465775015E-2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1.8913910513520034</v>
      </c>
      <c r="V72" s="67">
        <f t="shared" si="10"/>
        <v>6.7370798475371682E-2</v>
      </c>
      <c r="W72" s="100">
        <f t="shared" si="11"/>
        <v>4.4913865650247783E-2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1.8263374434465875</v>
      </c>
      <c r="V73" s="67">
        <f t="shared" si="10"/>
        <v>6.5053607905415894E-2</v>
      </c>
      <c r="W73" s="100">
        <f t="shared" si="11"/>
        <v>4.3369071936943927E-2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1.763521327306022</v>
      </c>
      <c r="V74" s="67">
        <f t="shared" si="10"/>
        <v>6.2816116140565634E-2</v>
      </c>
      <c r="W74" s="100">
        <f t="shared" si="11"/>
        <v>4.1877410760377085E-2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1.7028657453324274</v>
      </c>
      <c r="V75" s="67">
        <f t="shared" si="10"/>
        <v>6.0655581973594518E-2</v>
      </c>
      <c r="W75" s="100">
        <f t="shared" si="11"/>
        <v>4.0437054649063012E-2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1.6442963868524698</v>
      </c>
      <c r="V76" s="67">
        <f t="shared" si="10"/>
        <v>5.856935847995768E-2</v>
      </c>
      <c r="W76" s="100">
        <f t="shared" si="11"/>
        <v>3.9046238986638448E-2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1.5877414970774917</v>
      </c>
      <c r="V77" s="67">
        <f t="shared" si="10"/>
        <v>5.6554889774978162E-2</v>
      </c>
      <c r="W77" s="100">
        <f t="shared" si="11"/>
        <v>3.7703259849985439E-2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1.533131789194923</v>
      </c>
      <c r="V78" s="67">
        <f t="shared" si="10"/>
        <v>5.4609707882568581E-2</v>
      </c>
      <c r="W78" s="100">
        <f t="shared" si="11"/>
        <v>3.6406471921712383E-2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1.4804003594832713</v>
      </c>
      <c r="V79" s="67">
        <f t="shared" si="10"/>
        <v>5.2731429711651741E-2</v>
      </c>
      <c r="W79" s="100">
        <f t="shared" si="11"/>
        <v>3.5154286474434492E-2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1.4294826053466951</v>
      </c>
      <c r="V80" s="67">
        <f t="shared" si="10"/>
        <v>5.0917754136576086E-2</v>
      </c>
      <c r="W80" s="100">
        <f t="shared" si="11"/>
        <v>3.3945169424384053E-2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1.3803161461687461</v>
      </c>
      <c r="V81" s="67">
        <f t="shared" si="10"/>
        <v>4.9166459177948978E-2</v>
      </c>
      <c r="W81" s="100">
        <f t="shared" si="11"/>
        <v>3.2777639451965983E-2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1.3328407468883121</v>
      </c>
      <c r="V82" s="67">
        <f t="shared" si="10"/>
        <v>4.7475399280434066E-2</v>
      </c>
      <c r="W82" s="100">
        <f t="shared" si="11"/>
        <v>3.1650266186956044E-2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1.2869982442041343</v>
      </c>
      <c r="V83" s="67">
        <f t="shared" si="10"/>
        <v>4.5842502684177715E-2</v>
      </c>
      <c r="W83" s="100">
        <f t="shared" si="11"/>
        <v>3.0561668456118476E-2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1.2427324753174902</v>
      </c>
      <c r="V84" s="67">
        <f t="shared" si="10"/>
        <v>4.4265768886644026E-2</v>
      </c>
      <c r="W84" s="100">
        <f t="shared" si="11"/>
        <v>2.9510512591096015E-2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1.1999892091257411</v>
      </c>
      <c r="V85" s="67">
        <f t="shared" ref="V85:V98" si="22">U84*(1-$W$10)+T85</f>
        <v>4.2743266191749139E-2</v>
      </c>
      <c r="W85" s="100">
        <f t="shared" ref="W85:W99" si="23">V85*CH4_fraction*conv</f>
        <v>2.8495510794499426E-2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1.1587160797824492</v>
      </c>
      <c r="V86" s="67">
        <f t="shared" si="22"/>
        <v>4.1273129343291894E-2</v>
      </c>
      <c r="W86" s="100">
        <f t="shared" si="23"/>
        <v>2.7515419562194596E-2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1.1188625225426674</v>
      </c>
      <c r="V87" s="67">
        <f t="shared" si="22"/>
        <v>3.9853557239781748E-2</v>
      </c>
      <c r="W87" s="100">
        <f t="shared" si="23"/>
        <v>2.6569038159854497E-2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1.0803797118148031</v>
      </c>
      <c r="V88" s="67">
        <f t="shared" si="22"/>
        <v>3.8482810727864206E-2</v>
      </c>
      <c r="W88" s="100">
        <f t="shared" si="23"/>
        <v>2.565520715190947E-2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1.0432205013431626</v>
      </c>
      <c r="V89" s="67">
        <f t="shared" si="22"/>
        <v>3.7159210471640454E-2</v>
      </c>
      <c r="W89" s="100">
        <f t="shared" si="23"/>
        <v>2.4772806981093635E-2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1.0073393664478916</v>
      </c>
      <c r="V90" s="67">
        <f t="shared" si="22"/>
        <v>3.5881134895270901E-2</v>
      </c>
      <c r="W90" s="100">
        <f t="shared" si="23"/>
        <v>2.3920756596847267E-2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0.9726923482515496</v>
      </c>
      <c r="V91" s="67">
        <f t="shared" si="22"/>
        <v>3.4647018196341951E-2</v>
      </c>
      <c r="W91" s="100">
        <f t="shared" si="23"/>
        <v>2.3098012130894633E-2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0.93923699982398734</v>
      </c>
      <c r="V92" s="67">
        <f t="shared" si="22"/>
        <v>3.3455348427562245E-2</v>
      </c>
      <c r="W92" s="100">
        <f t="shared" si="23"/>
        <v>2.2303565618374828E-2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0.90693233417954922</v>
      </c>
      <c r="V93" s="67">
        <f t="shared" si="22"/>
        <v>3.2304665644438166E-2</v>
      </c>
      <c r="W93" s="100">
        <f t="shared" si="23"/>
        <v>2.1536443762958775E-2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0.87573877406289002</v>
      </c>
      <c r="V94" s="67">
        <f t="shared" si="22"/>
        <v>3.1193560116659223E-2</v>
      </c>
      <c r="W94" s="100">
        <f t="shared" si="23"/>
        <v>2.0795706744439479E-2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0.84561810346188782</v>
      </c>
      <c r="V95" s="67">
        <f t="shared" si="22"/>
        <v>3.0120670601002153E-2</v>
      </c>
      <c r="W95" s="100">
        <f t="shared" si="23"/>
        <v>2.0080447067334768E-2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0.81653342078825009</v>
      </c>
      <c r="V96" s="67">
        <f t="shared" si="22"/>
        <v>2.908468267363773E-2</v>
      </c>
      <c r="W96" s="100">
        <f t="shared" si="23"/>
        <v>1.9389788449091817E-2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0.78844909366845295</v>
      </c>
      <c r="V97" s="67">
        <f t="shared" si="22"/>
        <v>2.8084327119797189E-2</v>
      </c>
      <c r="W97" s="100">
        <f t="shared" si="23"/>
        <v>1.8722884746531457E-2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0.76133071528962748</v>
      </c>
      <c r="V98" s="67">
        <f t="shared" si="22"/>
        <v>2.7118378378825428E-2</v>
      </c>
      <c r="W98" s="100">
        <f t="shared" si="23"/>
        <v>1.8078918919216952E-2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0.73514506224691156</v>
      </c>
      <c r="V99" s="68">
        <f>U98*(1-$W$10)+T99</f>
        <v>2.6185653042715917E-2</v>
      </c>
      <c r="W99" s="102">
        <f t="shared" si="23"/>
        <v>1.7457102028477278E-2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0.20981245606199997</v>
      </c>
      <c r="D21" s="418">
        <f>Dry_Matter_Content!H8</f>
        <v>0.73</v>
      </c>
      <c r="E21" s="284">
        <f>MCF!R20</f>
        <v>1</v>
      </c>
      <c r="F21" s="67">
        <f t="shared" si="0"/>
        <v>2.2974463938788995E-2</v>
      </c>
      <c r="G21" s="67">
        <f t="shared" si="1"/>
        <v>2.2974463938788995E-2</v>
      </c>
      <c r="H21" s="67">
        <f t="shared" si="2"/>
        <v>0</v>
      </c>
      <c r="I21" s="67">
        <f t="shared" si="3"/>
        <v>2.2974463938788995E-2</v>
      </c>
      <c r="J21" s="67">
        <f t="shared" si="4"/>
        <v>0</v>
      </c>
      <c r="K21" s="100">
        <f t="shared" ref="K21:K84" si="6">J21*CH4_fraction*conv</f>
        <v>0</v>
      </c>
      <c r="O21" s="96">
        <f>Amnt_Deposited!B16</f>
        <v>2002</v>
      </c>
      <c r="P21" s="99">
        <f>Amnt_Deposited!H16</f>
        <v>0.20981245606199997</v>
      </c>
      <c r="Q21" s="284">
        <f>MCF!R20</f>
        <v>1</v>
      </c>
      <c r="R21" s="67">
        <f t="shared" si="5"/>
        <v>2.5177494727439995E-2</v>
      </c>
      <c r="S21" s="67">
        <f t="shared" ref="S21:S84" si="7">R21*$W$12</f>
        <v>2.5177494727439995E-2</v>
      </c>
      <c r="T21" s="67">
        <f t="shared" ref="T21:T84" si="8">R21*(1-$W$12)</f>
        <v>0</v>
      </c>
      <c r="U21" s="67">
        <f t="shared" ref="U21:U84" si="9">S21+U20*$W$10</f>
        <v>2.5177494727439995E-2</v>
      </c>
      <c r="V21" s="67">
        <f t="shared" ref="V21:V84" si="10">U20*(1-$W$10)+T21</f>
        <v>0</v>
      </c>
      <c r="W21" s="100">
        <f t="shared" ref="W21:W84" si="11">V21*CH4_fraction*conv</f>
        <v>0</v>
      </c>
    </row>
    <row r="22" spans="2:23">
      <c r="B22" s="96">
        <f>Amnt_Deposited!B17</f>
        <v>2003</v>
      </c>
      <c r="C22" s="99">
        <f>Amnt_Deposited!H17</f>
        <v>0.213410002806</v>
      </c>
      <c r="D22" s="418">
        <f>Dry_Matter_Content!H9</f>
        <v>0.73</v>
      </c>
      <c r="E22" s="284">
        <f>MCF!R21</f>
        <v>1</v>
      </c>
      <c r="F22" s="67">
        <f t="shared" si="0"/>
        <v>2.3368395307257001E-2</v>
      </c>
      <c r="G22" s="67">
        <f t="shared" si="1"/>
        <v>2.3368395307257001E-2</v>
      </c>
      <c r="H22" s="67">
        <f t="shared" si="2"/>
        <v>0</v>
      </c>
      <c r="I22" s="67">
        <f t="shared" si="3"/>
        <v>4.4789643499435927E-2</v>
      </c>
      <c r="J22" s="67">
        <f t="shared" si="4"/>
        <v>1.5532157466100658E-3</v>
      </c>
      <c r="K22" s="100">
        <f t="shared" si="6"/>
        <v>1.0354771644067104E-3</v>
      </c>
      <c r="N22" s="258"/>
      <c r="O22" s="96">
        <f>Amnt_Deposited!B17</f>
        <v>2003</v>
      </c>
      <c r="P22" s="99">
        <f>Amnt_Deposited!H17</f>
        <v>0.213410002806</v>
      </c>
      <c r="Q22" s="284">
        <f>MCF!R21</f>
        <v>1</v>
      </c>
      <c r="R22" s="67">
        <f t="shared" si="5"/>
        <v>2.5609200336720001E-2</v>
      </c>
      <c r="S22" s="67">
        <f t="shared" si="7"/>
        <v>2.5609200336720001E-2</v>
      </c>
      <c r="T22" s="67">
        <f t="shared" si="8"/>
        <v>0</v>
      </c>
      <c r="U22" s="67">
        <f t="shared" si="9"/>
        <v>4.9084540821299649E-2</v>
      </c>
      <c r="V22" s="67">
        <f t="shared" si="10"/>
        <v>1.7021542428603462E-3</v>
      </c>
      <c r="W22" s="100">
        <f t="shared" si="11"/>
        <v>1.1347694952402307E-3</v>
      </c>
    </row>
    <row r="23" spans="2:23">
      <c r="B23" s="96">
        <f>Amnt_Deposited!B18</f>
        <v>2004</v>
      </c>
      <c r="C23" s="99">
        <f>Amnt_Deposited!H18</f>
        <v>0.22197201384599999</v>
      </c>
      <c r="D23" s="418">
        <f>Dry_Matter_Content!H10</f>
        <v>0.73</v>
      </c>
      <c r="E23" s="284">
        <f>MCF!R22</f>
        <v>1</v>
      </c>
      <c r="F23" s="67">
        <f t="shared" si="0"/>
        <v>2.4305935516136998E-2</v>
      </c>
      <c r="G23" s="67">
        <f t="shared" si="1"/>
        <v>2.4305935516136998E-2</v>
      </c>
      <c r="H23" s="67">
        <f t="shared" si="2"/>
        <v>0</v>
      </c>
      <c r="I23" s="67">
        <f t="shared" si="3"/>
        <v>6.6067522310801693E-2</v>
      </c>
      <c r="J23" s="67">
        <f t="shared" si="4"/>
        <v>3.0280567047712387E-3</v>
      </c>
      <c r="K23" s="100">
        <f t="shared" si="6"/>
        <v>2.0187044698474921E-3</v>
      </c>
      <c r="N23" s="258"/>
      <c r="O23" s="96">
        <f>Amnt_Deposited!B18</f>
        <v>2004</v>
      </c>
      <c r="P23" s="99">
        <f>Amnt_Deposited!H18</f>
        <v>0.22197201384599999</v>
      </c>
      <c r="Q23" s="284">
        <f>MCF!R22</f>
        <v>1</v>
      </c>
      <c r="R23" s="67">
        <f t="shared" si="5"/>
        <v>2.6636641661519998E-2</v>
      </c>
      <c r="S23" s="67">
        <f t="shared" si="7"/>
        <v>2.6636641661519998E-2</v>
      </c>
      <c r="T23" s="67">
        <f t="shared" si="8"/>
        <v>0</v>
      </c>
      <c r="U23" s="67">
        <f t="shared" si="9"/>
        <v>7.2402764176221032E-2</v>
      </c>
      <c r="V23" s="67">
        <f t="shared" si="10"/>
        <v>3.3184183065986177E-3</v>
      </c>
      <c r="W23" s="100">
        <f t="shared" si="11"/>
        <v>2.212278871065745E-3</v>
      </c>
    </row>
    <row r="24" spans="2:23">
      <c r="B24" s="96">
        <f>Amnt_Deposited!B19</f>
        <v>2005</v>
      </c>
      <c r="C24" s="99">
        <f>Amnt_Deposited!H19</f>
        <v>0.22995195834599999</v>
      </c>
      <c r="D24" s="418">
        <f>Dry_Matter_Content!H11</f>
        <v>0.73</v>
      </c>
      <c r="E24" s="284">
        <f>MCF!R23</f>
        <v>1</v>
      </c>
      <c r="F24" s="67">
        <f t="shared" si="0"/>
        <v>2.5179739438886996E-2</v>
      </c>
      <c r="G24" s="67">
        <f t="shared" si="1"/>
        <v>2.5179739438886996E-2</v>
      </c>
      <c r="H24" s="67">
        <f t="shared" si="2"/>
        <v>0</v>
      </c>
      <c r="I24" s="67">
        <f t="shared" si="3"/>
        <v>8.6780688937976858E-2</v>
      </c>
      <c r="J24" s="67">
        <f t="shared" si="4"/>
        <v>4.4665728117118395E-3</v>
      </c>
      <c r="K24" s="100">
        <f t="shared" si="6"/>
        <v>2.977715207807893E-3</v>
      </c>
      <c r="N24" s="258"/>
      <c r="O24" s="96">
        <f>Amnt_Deposited!B19</f>
        <v>2005</v>
      </c>
      <c r="P24" s="99">
        <f>Amnt_Deposited!H19</f>
        <v>0.22995195834599999</v>
      </c>
      <c r="Q24" s="284">
        <f>MCF!R23</f>
        <v>1</v>
      </c>
      <c r="R24" s="67">
        <f t="shared" si="5"/>
        <v>2.7594235001519998E-2</v>
      </c>
      <c r="S24" s="67">
        <f t="shared" si="7"/>
        <v>2.7594235001519998E-2</v>
      </c>
      <c r="T24" s="67">
        <f t="shared" si="8"/>
        <v>0</v>
      </c>
      <c r="U24" s="67">
        <f t="shared" si="9"/>
        <v>9.510212486353628E-2</v>
      </c>
      <c r="V24" s="67">
        <f t="shared" si="10"/>
        <v>4.8948743142047555E-3</v>
      </c>
      <c r="W24" s="100">
        <f t="shared" si="11"/>
        <v>3.2632495428031702E-3</v>
      </c>
    </row>
    <row r="25" spans="2:23">
      <c r="B25" s="96">
        <f>Amnt_Deposited!B20</f>
        <v>2006</v>
      </c>
      <c r="C25" s="99">
        <f>Amnt_Deposited!H20</f>
        <v>0.23246423263800001</v>
      </c>
      <c r="D25" s="418">
        <f>Dry_Matter_Content!H12</f>
        <v>0.73</v>
      </c>
      <c r="E25" s="284">
        <f>MCF!R24</f>
        <v>1</v>
      </c>
      <c r="F25" s="67">
        <f t="shared" si="0"/>
        <v>2.5454833473860999E-2</v>
      </c>
      <c r="G25" s="67">
        <f t="shared" si="1"/>
        <v>2.5454833473860999E-2</v>
      </c>
      <c r="H25" s="67">
        <f t="shared" si="2"/>
        <v>0</v>
      </c>
      <c r="I25" s="67">
        <f t="shared" si="3"/>
        <v>0.10636861152681111</v>
      </c>
      <c r="J25" s="67">
        <f t="shared" si="4"/>
        <v>5.8669108850267458E-3</v>
      </c>
      <c r="K25" s="100">
        <f t="shared" si="6"/>
        <v>3.9112739233511636E-3</v>
      </c>
      <c r="N25" s="258"/>
      <c r="O25" s="96">
        <f>Amnt_Deposited!B20</f>
        <v>2006</v>
      </c>
      <c r="P25" s="99">
        <f>Amnt_Deposited!H20</f>
        <v>0.23246423263800001</v>
      </c>
      <c r="Q25" s="284">
        <f>MCF!R24</f>
        <v>1</v>
      </c>
      <c r="R25" s="67">
        <f t="shared" si="5"/>
        <v>2.789570791656E-2</v>
      </c>
      <c r="S25" s="67">
        <f t="shared" si="7"/>
        <v>2.789570791656E-2</v>
      </c>
      <c r="T25" s="67">
        <f t="shared" si="8"/>
        <v>0</v>
      </c>
      <c r="U25" s="67">
        <f t="shared" si="9"/>
        <v>0.11656834139924505</v>
      </c>
      <c r="V25" s="67">
        <f t="shared" si="10"/>
        <v>6.429491380851228E-3</v>
      </c>
      <c r="W25" s="100">
        <f t="shared" si="11"/>
        <v>4.2863275872341514E-3</v>
      </c>
    </row>
    <row r="26" spans="2:23">
      <c r="B26" s="96">
        <f>Amnt_Deposited!B21</f>
        <v>2007</v>
      </c>
      <c r="C26" s="99">
        <f>Amnt_Deposited!H21</f>
        <v>0.23490327920399998</v>
      </c>
      <c r="D26" s="418">
        <f>Dry_Matter_Content!H13</f>
        <v>0.73</v>
      </c>
      <c r="E26" s="284">
        <f>MCF!R25</f>
        <v>1</v>
      </c>
      <c r="F26" s="67">
        <f t="shared" si="0"/>
        <v>2.5721909072837994E-2</v>
      </c>
      <c r="G26" s="67">
        <f t="shared" si="1"/>
        <v>2.5721909072837994E-2</v>
      </c>
      <c r="H26" s="67">
        <f t="shared" si="2"/>
        <v>0</v>
      </c>
      <c r="I26" s="67">
        <f t="shared" si="3"/>
        <v>0.12489934509241329</v>
      </c>
      <c r="J26" s="67">
        <f t="shared" si="4"/>
        <v>7.1911755072358186E-3</v>
      </c>
      <c r="K26" s="100">
        <f t="shared" si="6"/>
        <v>4.7941170048238788E-3</v>
      </c>
      <c r="N26" s="258"/>
      <c r="O26" s="96">
        <f>Amnt_Deposited!B21</f>
        <v>2007</v>
      </c>
      <c r="P26" s="99">
        <f>Amnt_Deposited!H21</f>
        <v>0.23490327920399998</v>
      </c>
      <c r="Q26" s="284">
        <f>MCF!R25</f>
        <v>1</v>
      </c>
      <c r="R26" s="67">
        <f t="shared" si="5"/>
        <v>2.8188393504479995E-2</v>
      </c>
      <c r="S26" s="67">
        <f t="shared" si="7"/>
        <v>2.8188393504479995E-2</v>
      </c>
      <c r="T26" s="67">
        <f t="shared" si="8"/>
        <v>0</v>
      </c>
      <c r="U26" s="67">
        <f t="shared" si="9"/>
        <v>0.13687599462182279</v>
      </c>
      <c r="V26" s="67">
        <f t="shared" si="10"/>
        <v>7.8807402819022661E-3</v>
      </c>
      <c r="W26" s="100">
        <f t="shared" si="11"/>
        <v>5.2538268546015107E-3</v>
      </c>
    </row>
    <row r="27" spans="2:23">
      <c r="B27" s="96">
        <f>Amnt_Deposited!B22</f>
        <v>2008</v>
      </c>
      <c r="C27" s="99">
        <f>Amnt_Deposited!H22</f>
        <v>0.23724656643600001</v>
      </c>
      <c r="D27" s="418">
        <f>Dry_Matter_Content!H14</f>
        <v>0.73</v>
      </c>
      <c r="E27" s="284">
        <f>MCF!R26</f>
        <v>1</v>
      </c>
      <c r="F27" s="67">
        <f t="shared" si="0"/>
        <v>2.5978499024741999E-2</v>
      </c>
      <c r="G27" s="67">
        <f t="shared" si="1"/>
        <v>2.5978499024741999E-2</v>
      </c>
      <c r="H27" s="67">
        <f t="shared" si="2"/>
        <v>0</v>
      </c>
      <c r="I27" s="67">
        <f t="shared" si="3"/>
        <v>0.14243387649920847</v>
      </c>
      <c r="J27" s="67">
        <f t="shared" si="4"/>
        <v>8.4439676179468084E-3</v>
      </c>
      <c r="K27" s="100">
        <f t="shared" si="6"/>
        <v>5.6293117452978717E-3</v>
      </c>
      <c r="N27" s="258"/>
      <c r="O27" s="96">
        <f>Amnt_Deposited!B22</f>
        <v>2008</v>
      </c>
      <c r="P27" s="99">
        <f>Amnt_Deposited!H22</f>
        <v>0.23724656643600001</v>
      </c>
      <c r="Q27" s="284">
        <f>MCF!R26</f>
        <v>1</v>
      </c>
      <c r="R27" s="67">
        <f t="shared" si="5"/>
        <v>2.846958797232E-2</v>
      </c>
      <c r="S27" s="67">
        <f t="shared" si="7"/>
        <v>2.846958797232E-2</v>
      </c>
      <c r="T27" s="67">
        <f t="shared" si="8"/>
        <v>0</v>
      </c>
      <c r="U27" s="67">
        <f t="shared" si="9"/>
        <v>0.15609191945118736</v>
      </c>
      <c r="V27" s="67">
        <f t="shared" si="10"/>
        <v>9.2536631429554067E-3</v>
      </c>
      <c r="W27" s="100">
        <f t="shared" si="11"/>
        <v>6.1691087619702711E-3</v>
      </c>
    </row>
    <row r="28" spans="2:23">
      <c r="B28" s="96">
        <f>Amnt_Deposited!B23</f>
        <v>2009</v>
      </c>
      <c r="C28" s="99">
        <f>Amnt_Deposited!H23</f>
        <v>0.23945841928799996</v>
      </c>
      <c r="D28" s="418">
        <f>Dry_Matter_Content!H15</f>
        <v>0.73</v>
      </c>
      <c r="E28" s="284">
        <f>MCF!R27</f>
        <v>1</v>
      </c>
      <c r="F28" s="67">
        <f t="shared" si="0"/>
        <v>2.6220696912035994E-2</v>
      </c>
      <c r="G28" s="67">
        <f t="shared" si="1"/>
        <v>2.6220696912035994E-2</v>
      </c>
      <c r="H28" s="67">
        <f t="shared" si="2"/>
        <v>0</v>
      </c>
      <c r="I28" s="67">
        <f t="shared" si="3"/>
        <v>0.15902516310514506</v>
      </c>
      <c r="J28" s="67">
        <f t="shared" si="4"/>
        <v>9.6294103060994094E-3</v>
      </c>
      <c r="K28" s="100">
        <f t="shared" si="6"/>
        <v>6.4196068707329393E-3</v>
      </c>
      <c r="N28" s="258"/>
      <c r="O28" s="96">
        <f>Amnt_Deposited!B23</f>
        <v>2009</v>
      </c>
      <c r="P28" s="99">
        <f>Amnt_Deposited!H23</f>
        <v>0.23945841928799996</v>
      </c>
      <c r="Q28" s="284">
        <f>MCF!R27</f>
        <v>1</v>
      </c>
      <c r="R28" s="67">
        <f t="shared" si="5"/>
        <v>2.8735010314559994E-2</v>
      </c>
      <c r="S28" s="67">
        <f t="shared" si="7"/>
        <v>2.8735010314559994E-2</v>
      </c>
      <c r="T28" s="67">
        <f t="shared" si="8"/>
        <v>0</v>
      </c>
      <c r="U28" s="67">
        <f t="shared" si="9"/>
        <v>0.17427415134810417</v>
      </c>
      <c r="V28" s="67">
        <f t="shared" si="10"/>
        <v>1.0552778417643188E-2</v>
      </c>
      <c r="W28" s="100">
        <f t="shared" si="11"/>
        <v>7.0351856117621247E-3</v>
      </c>
    </row>
    <row r="29" spans="2:23">
      <c r="B29" s="96">
        <f>Amnt_Deposited!B24</f>
        <v>2010</v>
      </c>
      <c r="C29" s="99">
        <f>Amnt_Deposited!H24</f>
        <v>0.26835520654799999</v>
      </c>
      <c r="D29" s="418">
        <f>Dry_Matter_Content!H16</f>
        <v>0.73</v>
      </c>
      <c r="E29" s="284">
        <f>MCF!R28</f>
        <v>1</v>
      </c>
      <c r="F29" s="67">
        <f t="shared" si="0"/>
        <v>2.9384895117005996E-2</v>
      </c>
      <c r="G29" s="67">
        <f t="shared" si="1"/>
        <v>2.9384895117005996E-2</v>
      </c>
      <c r="H29" s="67">
        <f t="shared" si="2"/>
        <v>0</v>
      </c>
      <c r="I29" s="67">
        <f t="shared" si="3"/>
        <v>0.17765897440577866</v>
      </c>
      <c r="J29" s="67">
        <f t="shared" si="4"/>
        <v>1.0751083816372386E-2</v>
      </c>
      <c r="K29" s="100">
        <f t="shared" si="6"/>
        <v>7.1673892109149241E-3</v>
      </c>
      <c r="O29" s="96">
        <f>Amnt_Deposited!B24</f>
        <v>2010</v>
      </c>
      <c r="P29" s="99">
        <f>Amnt_Deposited!H24</f>
        <v>0.26835520654799999</v>
      </c>
      <c r="Q29" s="284">
        <f>MCF!R28</f>
        <v>1</v>
      </c>
      <c r="R29" s="67">
        <f t="shared" si="5"/>
        <v>3.2202624785759998E-2</v>
      </c>
      <c r="S29" s="67">
        <f t="shared" si="7"/>
        <v>3.2202624785759998E-2</v>
      </c>
      <c r="T29" s="67">
        <f t="shared" si="8"/>
        <v>0</v>
      </c>
      <c r="U29" s="67">
        <f t="shared" si="9"/>
        <v>0.19469476647208622</v>
      </c>
      <c r="V29" s="67">
        <f t="shared" si="10"/>
        <v>1.1782009661777958E-2</v>
      </c>
      <c r="W29" s="100">
        <f t="shared" si="11"/>
        <v>7.8546731078519717E-3</v>
      </c>
    </row>
    <row r="30" spans="2:23">
      <c r="B30" s="96">
        <f>Amnt_Deposited!B25</f>
        <v>2011</v>
      </c>
      <c r="C30" s="99">
        <f>Amnt_Deposited!H25</f>
        <v>0.24917568732000001</v>
      </c>
      <c r="D30" s="418">
        <f>Dry_Matter_Content!H17</f>
        <v>0.73</v>
      </c>
      <c r="E30" s="284">
        <f>MCF!R29</f>
        <v>1</v>
      </c>
      <c r="F30" s="67">
        <f t="shared" si="0"/>
        <v>2.7284737761539998E-2</v>
      </c>
      <c r="G30" s="67">
        <f t="shared" si="1"/>
        <v>2.7284737761539998E-2</v>
      </c>
      <c r="H30" s="67">
        <f t="shared" si="2"/>
        <v>0</v>
      </c>
      <c r="I30" s="67">
        <f t="shared" si="3"/>
        <v>0.19293286754831707</v>
      </c>
      <c r="J30" s="67">
        <f t="shared" si="4"/>
        <v>1.2010844619001598E-2</v>
      </c>
      <c r="K30" s="100">
        <f t="shared" si="6"/>
        <v>8.0072297460010641E-3</v>
      </c>
      <c r="O30" s="96">
        <f>Amnt_Deposited!B25</f>
        <v>2011</v>
      </c>
      <c r="P30" s="99">
        <f>Amnt_Deposited!H25</f>
        <v>0.24917568732000001</v>
      </c>
      <c r="Q30" s="284">
        <f>MCF!R29</f>
        <v>1</v>
      </c>
      <c r="R30" s="67">
        <f t="shared" si="5"/>
        <v>2.9901082478399999E-2</v>
      </c>
      <c r="S30" s="67">
        <f t="shared" si="7"/>
        <v>2.9901082478399999E-2</v>
      </c>
      <c r="T30" s="67">
        <f t="shared" si="8"/>
        <v>0</v>
      </c>
      <c r="U30" s="67">
        <f t="shared" si="9"/>
        <v>0.21143327950500504</v>
      </c>
      <c r="V30" s="67">
        <f t="shared" si="10"/>
        <v>1.3162569445481205E-2</v>
      </c>
      <c r="W30" s="100">
        <f t="shared" si="11"/>
        <v>8.7750462969874692E-3</v>
      </c>
    </row>
    <row r="31" spans="2:23">
      <c r="B31" s="96">
        <f>Amnt_Deposited!B26</f>
        <v>2012</v>
      </c>
      <c r="C31" s="99">
        <f>Amnt_Deposited!H26</f>
        <v>0.25268515596000002</v>
      </c>
      <c r="D31" s="418">
        <f>Dry_Matter_Content!H18</f>
        <v>0.73</v>
      </c>
      <c r="E31" s="284">
        <f>MCF!R30</f>
        <v>1</v>
      </c>
      <c r="F31" s="67">
        <f t="shared" si="0"/>
        <v>2.7669024577619997E-2</v>
      </c>
      <c r="G31" s="67">
        <f t="shared" si="1"/>
        <v>2.7669024577619997E-2</v>
      </c>
      <c r="H31" s="67">
        <f t="shared" si="2"/>
        <v>0</v>
      </c>
      <c r="I31" s="67">
        <f t="shared" si="3"/>
        <v>0.20755843793640372</v>
      </c>
      <c r="J31" s="67">
        <f t="shared" si="4"/>
        <v>1.3043454189533352E-2</v>
      </c>
      <c r="K31" s="100">
        <f t="shared" si="6"/>
        <v>8.695636126355568E-3</v>
      </c>
      <c r="O31" s="96">
        <f>Amnt_Deposited!B26</f>
        <v>2012</v>
      </c>
      <c r="P31" s="99">
        <f>Amnt_Deposited!H26</f>
        <v>0.25268515596000002</v>
      </c>
      <c r="Q31" s="284">
        <f>MCF!R30</f>
        <v>1</v>
      </c>
      <c r="R31" s="67">
        <f t="shared" si="5"/>
        <v>3.0322218715200001E-2</v>
      </c>
      <c r="S31" s="67">
        <f t="shared" si="7"/>
        <v>3.0322218715200001E-2</v>
      </c>
      <c r="T31" s="67">
        <f t="shared" si="8"/>
        <v>0</v>
      </c>
      <c r="U31" s="67">
        <f t="shared" si="9"/>
        <v>0.2274613018481137</v>
      </c>
      <c r="V31" s="67">
        <f t="shared" si="10"/>
        <v>1.4294196372091346E-2</v>
      </c>
      <c r="W31" s="100">
        <f t="shared" si="11"/>
        <v>9.5294642480608961E-3</v>
      </c>
    </row>
    <row r="32" spans="2:23">
      <c r="B32" s="96">
        <f>Amnt_Deposited!B27</f>
        <v>2013</v>
      </c>
      <c r="C32" s="99">
        <f>Amnt_Deposited!H27</f>
        <v>0.25639092269999997</v>
      </c>
      <c r="D32" s="418">
        <f>Dry_Matter_Content!H19</f>
        <v>0.73</v>
      </c>
      <c r="E32" s="284">
        <f>MCF!R31</f>
        <v>1</v>
      </c>
      <c r="F32" s="67">
        <f t="shared" si="0"/>
        <v>2.8074806035649994E-2</v>
      </c>
      <c r="G32" s="67">
        <f t="shared" si="1"/>
        <v>2.8074806035649994E-2</v>
      </c>
      <c r="H32" s="67">
        <f t="shared" si="2"/>
        <v>0</v>
      </c>
      <c r="I32" s="67">
        <f t="shared" si="3"/>
        <v>0.22160101083688513</v>
      </c>
      <c r="J32" s="67">
        <f t="shared" si="4"/>
        <v>1.4032233135168567E-2</v>
      </c>
      <c r="K32" s="100">
        <f t="shared" si="6"/>
        <v>9.3548220901123781E-3</v>
      </c>
      <c r="O32" s="96">
        <f>Amnt_Deposited!B27</f>
        <v>2013</v>
      </c>
      <c r="P32" s="99">
        <f>Amnt_Deposited!H27</f>
        <v>0.25639092269999997</v>
      </c>
      <c r="Q32" s="284">
        <f>MCF!R31</f>
        <v>1</v>
      </c>
      <c r="R32" s="67">
        <f t="shared" si="5"/>
        <v>3.0766910723999993E-2</v>
      </c>
      <c r="S32" s="67">
        <f t="shared" si="7"/>
        <v>3.0766910723999993E-2</v>
      </c>
      <c r="T32" s="67">
        <f t="shared" si="8"/>
        <v>0</v>
      </c>
      <c r="U32" s="67">
        <f t="shared" si="9"/>
        <v>0.24285042283494268</v>
      </c>
      <c r="V32" s="67">
        <f t="shared" si="10"/>
        <v>1.5377789737171035E-2</v>
      </c>
      <c r="W32" s="100">
        <f t="shared" si="11"/>
        <v>1.025185982478069E-2</v>
      </c>
    </row>
    <row r="33" spans="2:23">
      <c r="B33" s="96">
        <f>Amnt_Deposited!B28</f>
        <v>2014</v>
      </c>
      <c r="C33" s="99">
        <f>Amnt_Deposited!H28</f>
        <v>0.25965800586000004</v>
      </c>
      <c r="D33" s="418">
        <f>Dry_Matter_Content!H20</f>
        <v>0.73</v>
      </c>
      <c r="E33" s="284">
        <f>MCF!R32</f>
        <v>1</v>
      </c>
      <c r="F33" s="67">
        <f t="shared" si="0"/>
        <v>2.8432551641670002E-2</v>
      </c>
      <c r="G33" s="67">
        <f t="shared" si="1"/>
        <v>2.8432551641670002E-2</v>
      </c>
      <c r="H33" s="67">
        <f t="shared" si="2"/>
        <v>0</v>
      </c>
      <c r="I33" s="67">
        <f t="shared" si="3"/>
        <v>0.23505196463089276</v>
      </c>
      <c r="J33" s="67">
        <f t="shared" si="4"/>
        <v>1.4981597847662365E-2</v>
      </c>
      <c r="K33" s="100">
        <f t="shared" si="6"/>
        <v>9.987731898441576E-3</v>
      </c>
      <c r="O33" s="96">
        <f>Amnt_Deposited!B28</f>
        <v>2014</v>
      </c>
      <c r="P33" s="99">
        <f>Amnt_Deposited!H28</f>
        <v>0.25965800586000004</v>
      </c>
      <c r="Q33" s="284">
        <f>MCF!R32</f>
        <v>1</v>
      </c>
      <c r="R33" s="67">
        <f t="shared" si="5"/>
        <v>3.1158960703200005E-2</v>
      </c>
      <c r="S33" s="67">
        <f t="shared" si="7"/>
        <v>3.1158960703200005E-2</v>
      </c>
      <c r="T33" s="67">
        <f t="shared" si="8"/>
        <v>0</v>
      </c>
      <c r="U33" s="67">
        <f t="shared" si="9"/>
        <v>0.25759119411604692</v>
      </c>
      <c r="V33" s="67">
        <f t="shared" si="10"/>
        <v>1.6418189422095747E-2</v>
      </c>
      <c r="W33" s="100">
        <f t="shared" si="11"/>
        <v>1.0945459614730497E-2</v>
      </c>
    </row>
    <row r="34" spans="2:23">
      <c r="B34" s="96">
        <f>Amnt_Deposited!B29</f>
        <v>2015</v>
      </c>
      <c r="C34" s="99">
        <f>Amnt_Deposited!H29</f>
        <v>0.26326989090000003</v>
      </c>
      <c r="D34" s="418">
        <f>Dry_Matter_Content!H21</f>
        <v>0.73</v>
      </c>
      <c r="E34" s="284">
        <f>MCF!R33</f>
        <v>1</v>
      </c>
      <c r="F34" s="67">
        <f t="shared" si="0"/>
        <v>2.8828053053550004E-2</v>
      </c>
      <c r="G34" s="67">
        <f t="shared" si="1"/>
        <v>2.8828053053550004E-2</v>
      </c>
      <c r="H34" s="67">
        <f t="shared" si="2"/>
        <v>0</v>
      </c>
      <c r="I34" s="67">
        <f t="shared" si="3"/>
        <v>0.24798905223214596</v>
      </c>
      <c r="J34" s="67">
        <f t="shared" si="4"/>
        <v>1.5890965452296811E-2</v>
      </c>
      <c r="K34" s="100">
        <f t="shared" si="6"/>
        <v>1.0593976968197874E-2</v>
      </c>
      <c r="O34" s="96">
        <f>Amnt_Deposited!B29</f>
        <v>2015</v>
      </c>
      <c r="P34" s="99">
        <f>Amnt_Deposited!H29</f>
        <v>0.26326989090000003</v>
      </c>
      <c r="Q34" s="284">
        <f>MCF!R33</f>
        <v>1</v>
      </c>
      <c r="R34" s="67">
        <f t="shared" si="5"/>
        <v>3.1592386908000002E-2</v>
      </c>
      <c r="S34" s="67">
        <f t="shared" si="7"/>
        <v>3.1592386908000002E-2</v>
      </c>
      <c r="T34" s="67">
        <f t="shared" si="8"/>
        <v>0</v>
      </c>
      <c r="U34" s="67">
        <f t="shared" si="9"/>
        <v>0.27176882436399563</v>
      </c>
      <c r="V34" s="67">
        <f t="shared" si="10"/>
        <v>1.7414756660051305E-2</v>
      </c>
      <c r="W34" s="100">
        <f t="shared" si="11"/>
        <v>1.1609837773367536E-2</v>
      </c>
    </row>
    <row r="35" spans="2:23">
      <c r="B35" s="96">
        <f>Amnt_Deposited!B30</f>
        <v>2016</v>
      </c>
      <c r="C35" s="99">
        <f>Amnt_Deposited!H30</f>
        <v>0.26628434693999997</v>
      </c>
      <c r="D35" s="418">
        <f>Dry_Matter_Content!H22</f>
        <v>0.73</v>
      </c>
      <c r="E35" s="284">
        <f>MCF!R34</f>
        <v>1</v>
      </c>
      <c r="F35" s="67">
        <f t="shared" si="0"/>
        <v>2.9158135989929997E-2</v>
      </c>
      <c r="G35" s="67">
        <f t="shared" si="1"/>
        <v>2.9158135989929997E-2</v>
      </c>
      <c r="H35" s="67">
        <f t="shared" si="2"/>
        <v>0</v>
      </c>
      <c r="I35" s="67">
        <f t="shared" si="3"/>
        <v>0.26038159569551628</v>
      </c>
      <c r="J35" s="67">
        <f t="shared" si="4"/>
        <v>1.676559252655966E-2</v>
      </c>
      <c r="K35" s="100">
        <f t="shared" si="6"/>
        <v>1.1177061684373105E-2</v>
      </c>
      <c r="O35" s="96">
        <f>Amnt_Deposited!B30</f>
        <v>2016</v>
      </c>
      <c r="P35" s="99">
        <f>Amnt_Deposited!H30</f>
        <v>0.26628434693999997</v>
      </c>
      <c r="Q35" s="284">
        <f>MCF!R34</f>
        <v>1</v>
      </c>
      <c r="R35" s="67">
        <f t="shared" si="5"/>
        <v>3.1954121632799995E-2</v>
      </c>
      <c r="S35" s="67">
        <f t="shared" si="7"/>
        <v>3.1954121632799995E-2</v>
      </c>
      <c r="T35" s="67">
        <f t="shared" si="8"/>
        <v>0</v>
      </c>
      <c r="U35" s="67">
        <f t="shared" si="9"/>
        <v>0.28534969391289461</v>
      </c>
      <c r="V35" s="67">
        <f t="shared" si="10"/>
        <v>1.8373252083901E-2</v>
      </c>
      <c r="W35" s="100">
        <f t="shared" si="11"/>
        <v>1.2248834722600667E-2</v>
      </c>
    </row>
    <row r="36" spans="2:23">
      <c r="B36" s="96">
        <f>Amnt_Deposited!B31</f>
        <v>2017</v>
      </c>
      <c r="C36" s="99">
        <f>Amnt_Deposited!H31</f>
        <v>0.276733209456</v>
      </c>
      <c r="D36" s="418">
        <f>Dry_Matter_Content!H23</f>
        <v>0.73</v>
      </c>
      <c r="E36" s="284">
        <f>MCF!R35</f>
        <v>1</v>
      </c>
      <c r="F36" s="67">
        <f t="shared" si="0"/>
        <v>3.0302286435432001E-2</v>
      </c>
      <c r="G36" s="67">
        <f t="shared" si="1"/>
        <v>3.0302286435432001E-2</v>
      </c>
      <c r="H36" s="67">
        <f t="shared" si="2"/>
        <v>0</v>
      </c>
      <c r="I36" s="67">
        <f t="shared" si="3"/>
        <v>0.27308047707918065</v>
      </c>
      <c r="J36" s="67">
        <f t="shared" si="4"/>
        <v>1.7603405051767638E-2</v>
      </c>
      <c r="K36" s="100">
        <f t="shared" si="6"/>
        <v>1.1735603367845092E-2</v>
      </c>
      <c r="O36" s="96">
        <f>Amnt_Deposited!B31</f>
        <v>2017</v>
      </c>
      <c r="P36" s="99">
        <f>Amnt_Deposited!H31</f>
        <v>0.276733209456</v>
      </c>
      <c r="Q36" s="284">
        <f>MCF!R35</f>
        <v>1</v>
      </c>
      <c r="R36" s="67">
        <f t="shared" si="5"/>
        <v>3.3207985134720001E-2</v>
      </c>
      <c r="S36" s="67">
        <f t="shared" si="7"/>
        <v>3.3207985134720001E-2</v>
      </c>
      <c r="T36" s="67">
        <f t="shared" si="8"/>
        <v>0</v>
      </c>
      <c r="U36" s="67">
        <f t="shared" si="9"/>
        <v>0.29926627625115693</v>
      </c>
      <c r="V36" s="67">
        <f t="shared" si="10"/>
        <v>1.9291402796457687E-2</v>
      </c>
      <c r="W36" s="100">
        <f t="shared" si="11"/>
        <v>1.2860935197638458E-2</v>
      </c>
    </row>
    <row r="37" spans="2:23">
      <c r="B37" s="96">
        <f>Amnt_Deposited!B32</f>
        <v>2018</v>
      </c>
      <c r="C37" s="99">
        <f>Amnt_Deposited!H32</f>
        <v>0.28261430053199998</v>
      </c>
      <c r="D37" s="418">
        <f>Dry_Matter_Content!H24</f>
        <v>0.73</v>
      </c>
      <c r="E37" s="284">
        <f>MCF!R36</f>
        <v>1</v>
      </c>
      <c r="F37" s="67">
        <f t="shared" si="0"/>
        <v>3.0946265908253997E-2</v>
      </c>
      <c r="G37" s="67">
        <f t="shared" si="1"/>
        <v>3.0946265908253997E-2</v>
      </c>
      <c r="H37" s="67">
        <f t="shared" si="2"/>
        <v>0</v>
      </c>
      <c r="I37" s="67">
        <f t="shared" si="3"/>
        <v>0.28556481507385001</v>
      </c>
      <c r="J37" s="67">
        <f t="shared" si="4"/>
        <v>1.8461927913584652E-2</v>
      </c>
      <c r="K37" s="100">
        <f t="shared" si="6"/>
        <v>1.2307951942389768E-2</v>
      </c>
      <c r="O37" s="96">
        <f>Amnt_Deposited!B32</f>
        <v>2018</v>
      </c>
      <c r="P37" s="99">
        <f>Amnt_Deposited!H32</f>
        <v>0.28261430053199998</v>
      </c>
      <c r="Q37" s="284">
        <f>MCF!R36</f>
        <v>1</v>
      </c>
      <c r="R37" s="67">
        <f t="shared" si="5"/>
        <v>3.3913716063839999E-2</v>
      </c>
      <c r="S37" s="67">
        <f t="shared" si="7"/>
        <v>3.3913716063839999E-2</v>
      </c>
      <c r="T37" s="67">
        <f t="shared" si="8"/>
        <v>0</v>
      </c>
      <c r="U37" s="67">
        <f t="shared" si="9"/>
        <v>0.312947742546685</v>
      </c>
      <c r="V37" s="67">
        <f t="shared" si="10"/>
        <v>2.023224976831195E-2</v>
      </c>
      <c r="W37" s="100">
        <f t="shared" si="11"/>
        <v>1.3488166512207966E-2</v>
      </c>
    </row>
    <row r="38" spans="2:23">
      <c r="B38" s="96">
        <f>Amnt_Deposited!B33</f>
        <v>2019</v>
      </c>
      <c r="C38" s="99">
        <f>Amnt_Deposited!H33</f>
        <v>0.28849539160800003</v>
      </c>
      <c r="D38" s="418">
        <f>Dry_Matter_Content!H25</f>
        <v>0.73</v>
      </c>
      <c r="E38" s="284">
        <f>MCF!R37</f>
        <v>1</v>
      </c>
      <c r="F38" s="67">
        <f t="shared" si="0"/>
        <v>3.1590245381076E-2</v>
      </c>
      <c r="G38" s="67">
        <f t="shared" si="1"/>
        <v>3.1590245381076E-2</v>
      </c>
      <c r="H38" s="67">
        <f t="shared" si="2"/>
        <v>0</v>
      </c>
      <c r="I38" s="67">
        <f t="shared" si="3"/>
        <v>0.29784911413851872</v>
      </c>
      <c r="J38" s="67">
        <f t="shared" si="4"/>
        <v>1.930594631640728E-2</v>
      </c>
      <c r="K38" s="100">
        <f t="shared" si="6"/>
        <v>1.2870630877604853E-2</v>
      </c>
      <c r="O38" s="96">
        <f>Amnt_Deposited!B33</f>
        <v>2019</v>
      </c>
      <c r="P38" s="99">
        <f>Amnt_Deposited!H33</f>
        <v>0.28849539160800003</v>
      </c>
      <c r="Q38" s="284">
        <f>MCF!R37</f>
        <v>1</v>
      </c>
      <c r="R38" s="67">
        <f t="shared" si="5"/>
        <v>3.4619446992960004E-2</v>
      </c>
      <c r="S38" s="67">
        <f t="shared" si="7"/>
        <v>3.4619446992960004E-2</v>
      </c>
      <c r="T38" s="67">
        <f t="shared" si="8"/>
        <v>0</v>
      </c>
      <c r="U38" s="67">
        <f t="shared" si="9"/>
        <v>0.32640998809700689</v>
      </c>
      <c r="V38" s="67">
        <f t="shared" si="10"/>
        <v>2.1157201442638121E-2</v>
      </c>
      <c r="W38" s="100">
        <f t="shared" si="11"/>
        <v>1.4104800961758746E-2</v>
      </c>
    </row>
    <row r="39" spans="2:23">
      <c r="B39" s="96">
        <f>Amnt_Deposited!B34</f>
        <v>2020</v>
      </c>
      <c r="C39" s="99">
        <f>Amnt_Deposited!H34</f>
        <v>0.29437648268400002</v>
      </c>
      <c r="D39" s="418">
        <f>Dry_Matter_Content!H26</f>
        <v>0.73</v>
      </c>
      <c r="E39" s="284">
        <f>MCF!R38</f>
        <v>1</v>
      </c>
      <c r="F39" s="67">
        <f t="shared" si="0"/>
        <v>3.2234224853898E-2</v>
      </c>
      <c r="G39" s="67">
        <f t="shared" si="1"/>
        <v>3.2234224853898E-2</v>
      </c>
      <c r="H39" s="67">
        <f t="shared" si="2"/>
        <v>0</v>
      </c>
      <c r="I39" s="67">
        <f t="shared" si="3"/>
        <v>0.30994689814111426</v>
      </c>
      <c r="J39" s="67">
        <f t="shared" si="4"/>
        <v>2.0136440851302465E-2</v>
      </c>
      <c r="K39" s="100">
        <f t="shared" si="6"/>
        <v>1.3424293900868309E-2</v>
      </c>
      <c r="O39" s="96">
        <f>Amnt_Deposited!B34</f>
        <v>2020</v>
      </c>
      <c r="P39" s="99">
        <f>Amnt_Deposited!H34</f>
        <v>0.29437648268400002</v>
      </c>
      <c r="Q39" s="284">
        <f>MCF!R38</f>
        <v>1</v>
      </c>
      <c r="R39" s="67">
        <f t="shared" si="5"/>
        <v>3.5325177922080002E-2</v>
      </c>
      <c r="S39" s="67">
        <f t="shared" si="7"/>
        <v>3.5325177922080002E-2</v>
      </c>
      <c r="T39" s="67">
        <f t="shared" si="8"/>
        <v>0</v>
      </c>
      <c r="U39" s="67">
        <f t="shared" si="9"/>
        <v>0.33966783357930336</v>
      </c>
      <c r="V39" s="67">
        <f t="shared" si="10"/>
        <v>2.2067332439783528E-2</v>
      </c>
      <c r="W39" s="100">
        <f t="shared" si="11"/>
        <v>1.4711554959855684E-2</v>
      </c>
    </row>
    <row r="40" spans="2:23">
      <c r="B40" s="96">
        <f>Amnt_Deposited!B35</f>
        <v>2021</v>
      </c>
      <c r="C40" s="99">
        <f>Amnt_Deposited!H35</f>
        <v>0.30025757376000001</v>
      </c>
      <c r="D40" s="418">
        <f>Dry_Matter_Content!H27</f>
        <v>0.73</v>
      </c>
      <c r="E40" s="284">
        <f>MCF!R39</f>
        <v>1</v>
      </c>
      <c r="F40" s="67">
        <f t="shared" si="0"/>
        <v>3.2878204326719999E-2</v>
      </c>
      <c r="G40" s="67">
        <f t="shared" si="1"/>
        <v>3.2878204326719999E-2</v>
      </c>
      <c r="H40" s="67">
        <f t="shared" si="2"/>
        <v>0</v>
      </c>
      <c r="I40" s="67">
        <f t="shared" si="3"/>
        <v>0.3218707766525134</v>
      </c>
      <c r="J40" s="67">
        <f t="shared" si="4"/>
        <v>2.0954325815320876E-2</v>
      </c>
      <c r="K40" s="100">
        <f t="shared" si="6"/>
        <v>1.396955054354725E-2</v>
      </c>
      <c r="O40" s="96">
        <f>Amnt_Deposited!B35</f>
        <v>2021</v>
      </c>
      <c r="P40" s="99">
        <f>Amnt_Deposited!H35</f>
        <v>0.30025757376000001</v>
      </c>
      <c r="Q40" s="284">
        <f>MCF!R39</f>
        <v>1</v>
      </c>
      <c r="R40" s="67">
        <f t="shared" si="5"/>
        <v>3.60309088512E-2</v>
      </c>
      <c r="S40" s="67">
        <f t="shared" si="7"/>
        <v>3.60309088512E-2</v>
      </c>
      <c r="T40" s="67">
        <f t="shared" si="8"/>
        <v>0</v>
      </c>
      <c r="U40" s="67">
        <f t="shared" si="9"/>
        <v>0.35273509770138456</v>
      </c>
      <c r="V40" s="67">
        <f t="shared" si="10"/>
        <v>2.2963644729118774E-2</v>
      </c>
      <c r="W40" s="100">
        <f t="shared" si="11"/>
        <v>1.5309096486079182E-2</v>
      </c>
    </row>
    <row r="41" spans="2:23">
      <c r="B41" s="96">
        <f>Amnt_Deposited!B36</f>
        <v>2022</v>
      </c>
      <c r="C41" s="99">
        <f>Amnt_Deposited!H36</f>
        <v>0.306138664836</v>
      </c>
      <c r="D41" s="418">
        <f>Dry_Matter_Content!H28</f>
        <v>0.73</v>
      </c>
      <c r="E41" s="284">
        <f>MCF!R40</f>
        <v>1</v>
      </c>
      <c r="F41" s="67">
        <f t="shared" si="0"/>
        <v>3.3522183799541999E-2</v>
      </c>
      <c r="G41" s="67">
        <f t="shared" si="1"/>
        <v>3.3522183799541999E-2</v>
      </c>
      <c r="H41" s="67">
        <f t="shared" si="2"/>
        <v>0</v>
      </c>
      <c r="I41" s="67">
        <f t="shared" si="3"/>
        <v>0.33363250675867329</v>
      </c>
      <c r="J41" s="67">
        <f t="shared" si="4"/>
        <v>2.1760453693382122E-2</v>
      </c>
      <c r="K41" s="100">
        <f t="shared" si="6"/>
        <v>1.4506969128921413E-2</v>
      </c>
      <c r="O41" s="96">
        <f>Amnt_Deposited!B36</f>
        <v>2022</v>
      </c>
      <c r="P41" s="99">
        <f>Amnt_Deposited!H36</f>
        <v>0.306138664836</v>
      </c>
      <c r="Q41" s="284">
        <f>MCF!R40</f>
        <v>1</v>
      </c>
      <c r="R41" s="67">
        <f t="shared" si="5"/>
        <v>3.6736639780319998E-2</v>
      </c>
      <c r="S41" s="67">
        <f t="shared" si="7"/>
        <v>3.6736639780319998E-2</v>
      </c>
      <c r="T41" s="67">
        <f t="shared" si="8"/>
        <v>0</v>
      </c>
      <c r="U41" s="67">
        <f t="shared" si="9"/>
        <v>0.36562466494101181</v>
      </c>
      <c r="V41" s="67">
        <f t="shared" si="10"/>
        <v>2.3847072540692734E-2</v>
      </c>
      <c r="W41" s="100">
        <f t="shared" si="11"/>
        <v>1.5898048360461822E-2</v>
      </c>
    </row>
    <row r="42" spans="2:23">
      <c r="B42" s="96">
        <f>Amnt_Deposited!B37</f>
        <v>2023</v>
      </c>
      <c r="C42" s="99">
        <f>Amnt_Deposited!H37</f>
        <v>0.31201975591199999</v>
      </c>
      <c r="D42" s="418">
        <f>Dry_Matter_Content!H29</f>
        <v>0.73</v>
      </c>
      <c r="E42" s="284">
        <f>MCF!R41</f>
        <v>1</v>
      </c>
      <c r="F42" s="67">
        <f t="shared" si="0"/>
        <v>3.4166163272363999E-2</v>
      </c>
      <c r="G42" s="67">
        <f t="shared" si="1"/>
        <v>3.4166163272363999E-2</v>
      </c>
      <c r="H42" s="67">
        <f t="shared" si="2"/>
        <v>0</v>
      </c>
      <c r="I42" s="67">
        <f t="shared" si="3"/>
        <v>0.3452430506938805</v>
      </c>
      <c r="J42" s="67">
        <f t="shared" si="4"/>
        <v>2.2555619337156795E-2</v>
      </c>
      <c r="K42" s="100">
        <f t="shared" si="6"/>
        <v>1.503707955810453E-2</v>
      </c>
      <c r="O42" s="96">
        <f>Amnt_Deposited!B37</f>
        <v>2023</v>
      </c>
      <c r="P42" s="99">
        <f>Amnt_Deposited!H37</f>
        <v>0.31201975591199999</v>
      </c>
      <c r="Q42" s="284">
        <f>MCF!R41</f>
        <v>1</v>
      </c>
      <c r="R42" s="67">
        <f t="shared" si="5"/>
        <v>3.7442370709439995E-2</v>
      </c>
      <c r="S42" s="67">
        <f t="shared" si="7"/>
        <v>3.7442370709439995E-2</v>
      </c>
      <c r="T42" s="67">
        <f t="shared" si="8"/>
        <v>0</v>
      </c>
      <c r="U42" s="67">
        <f t="shared" si="9"/>
        <v>0.37834854870562246</v>
      </c>
      <c r="V42" s="67">
        <f t="shared" si="10"/>
        <v>2.4718486944829365E-2</v>
      </c>
      <c r="W42" s="100">
        <f t="shared" si="11"/>
        <v>1.6478991296552909E-2</v>
      </c>
    </row>
    <row r="43" spans="2:23">
      <c r="B43" s="96">
        <f>Amnt_Deposited!B38</f>
        <v>2024</v>
      </c>
      <c r="C43" s="99">
        <f>Amnt_Deposited!H38</f>
        <v>0.31790084698799997</v>
      </c>
      <c r="D43" s="418">
        <f>Dry_Matter_Content!H30</f>
        <v>0.73</v>
      </c>
      <c r="E43" s="284">
        <f>MCF!R42</f>
        <v>1</v>
      </c>
      <c r="F43" s="67">
        <f t="shared" si="0"/>
        <v>3.4810142745185998E-2</v>
      </c>
      <c r="G43" s="67">
        <f t="shared" si="1"/>
        <v>3.4810142745185998E-2</v>
      </c>
      <c r="H43" s="67">
        <f t="shared" si="2"/>
        <v>0</v>
      </c>
      <c r="I43" s="67">
        <f t="shared" si="3"/>
        <v>0.35671262957763622</v>
      </c>
      <c r="J43" s="67">
        <f t="shared" si="4"/>
        <v>2.3340563861430314E-2</v>
      </c>
      <c r="K43" s="100">
        <f t="shared" si="6"/>
        <v>1.5560375907620209E-2</v>
      </c>
      <c r="O43" s="96">
        <f>Amnt_Deposited!B38</f>
        <v>2024</v>
      </c>
      <c r="P43" s="99">
        <f>Amnt_Deposited!H38</f>
        <v>0.31790084698799997</v>
      </c>
      <c r="Q43" s="284">
        <f>MCF!R42</f>
        <v>1</v>
      </c>
      <c r="R43" s="67">
        <f t="shared" si="5"/>
        <v>3.8148101638559993E-2</v>
      </c>
      <c r="S43" s="67">
        <f t="shared" si="7"/>
        <v>3.8148101638559993E-2</v>
      </c>
      <c r="T43" s="67">
        <f t="shared" si="8"/>
        <v>0</v>
      </c>
      <c r="U43" s="67">
        <f t="shared" si="9"/>
        <v>0.39091795022206699</v>
      </c>
      <c r="V43" s="67">
        <f t="shared" si="10"/>
        <v>2.5578700122115414E-2</v>
      </c>
      <c r="W43" s="100">
        <f t="shared" si="11"/>
        <v>1.7052466748076943E-2</v>
      </c>
    </row>
    <row r="44" spans="2:23">
      <c r="B44" s="96">
        <f>Amnt_Deposited!B39</f>
        <v>2025</v>
      </c>
      <c r="C44" s="99">
        <f>Amnt_Deposited!H39</f>
        <v>0.32378193806399996</v>
      </c>
      <c r="D44" s="418">
        <f>Dry_Matter_Content!H31</f>
        <v>0.73</v>
      </c>
      <c r="E44" s="284">
        <f>MCF!R43</f>
        <v>1</v>
      </c>
      <c r="F44" s="67">
        <f t="shared" si="0"/>
        <v>3.5454122218007991E-2</v>
      </c>
      <c r="G44" s="67">
        <f t="shared" si="1"/>
        <v>3.5454122218007991E-2</v>
      </c>
      <c r="H44" s="67">
        <f t="shared" si="2"/>
        <v>0</v>
      </c>
      <c r="I44" s="67">
        <f t="shared" si="3"/>
        <v>0.36805077351859578</v>
      </c>
      <c r="J44" s="67">
        <f t="shared" si="4"/>
        <v>2.4115978277048436E-2</v>
      </c>
      <c r="K44" s="100">
        <f t="shared" si="6"/>
        <v>1.6077318851365624E-2</v>
      </c>
      <c r="O44" s="96">
        <f>Amnt_Deposited!B39</f>
        <v>2025</v>
      </c>
      <c r="P44" s="99">
        <f>Amnt_Deposited!H39</f>
        <v>0.32378193806399996</v>
      </c>
      <c r="Q44" s="284">
        <f>MCF!R43</f>
        <v>1</v>
      </c>
      <c r="R44" s="67">
        <f t="shared" si="5"/>
        <v>3.8853832567679991E-2</v>
      </c>
      <c r="S44" s="67">
        <f t="shared" si="7"/>
        <v>3.8853832567679991E-2</v>
      </c>
      <c r="T44" s="67">
        <f t="shared" si="8"/>
        <v>0</v>
      </c>
      <c r="U44" s="67">
        <f t="shared" si="9"/>
        <v>0.40334331344503638</v>
      </c>
      <c r="V44" s="67">
        <f t="shared" si="10"/>
        <v>2.642846934471061E-2</v>
      </c>
      <c r="W44" s="100">
        <f t="shared" si="11"/>
        <v>1.7618979563140406E-2</v>
      </c>
    </row>
    <row r="45" spans="2:23">
      <c r="B45" s="96">
        <f>Amnt_Deposited!B40</f>
        <v>2026</v>
      </c>
      <c r="C45" s="99">
        <f>Amnt_Deposited!H40</f>
        <v>0.32966302914000001</v>
      </c>
      <c r="D45" s="418">
        <f>Dry_Matter_Content!H32</f>
        <v>0.73</v>
      </c>
      <c r="E45" s="284">
        <f>MCF!R44</f>
        <v>1</v>
      </c>
      <c r="F45" s="67">
        <f t="shared" si="0"/>
        <v>3.6098101690829998E-2</v>
      </c>
      <c r="G45" s="67">
        <f t="shared" si="1"/>
        <v>3.6098101690829998E-2</v>
      </c>
      <c r="H45" s="67">
        <f t="shared" si="2"/>
        <v>0</v>
      </c>
      <c r="I45" s="67">
        <f t="shared" si="3"/>
        <v>0.37926636833117255</v>
      </c>
      <c r="J45" s="67">
        <f t="shared" si="4"/>
        <v>2.4882506878253229E-2</v>
      </c>
      <c r="K45" s="100">
        <f t="shared" si="6"/>
        <v>1.6588337918835485E-2</v>
      </c>
      <c r="O45" s="96">
        <f>Amnt_Deposited!B40</f>
        <v>2026</v>
      </c>
      <c r="P45" s="99">
        <f>Amnt_Deposited!H40</f>
        <v>0.32966302914000001</v>
      </c>
      <c r="Q45" s="284">
        <f>MCF!R44</f>
        <v>1</v>
      </c>
      <c r="R45" s="67">
        <f t="shared" si="5"/>
        <v>3.9559563496800003E-2</v>
      </c>
      <c r="S45" s="67">
        <f t="shared" si="7"/>
        <v>3.9559563496800003E-2</v>
      </c>
      <c r="T45" s="67">
        <f t="shared" si="8"/>
        <v>0</v>
      </c>
      <c r="U45" s="67">
        <f t="shared" si="9"/>
        <v>0.41563437625333971</v>
      </c>
      <c r="V45" s="67">
        <f t="shared" si="10"/>
        <v>2.7268500688496684E-2</v>
      </c>
      <c r="W45" s="100">
        <f t="shared" si="11"/>
        <v>1.8179000458997788E-2</v>
      </c>
    </row>
    <row r="46" spans="2:23">
      <c r="B46" s="96">
        <f>Amnt_Deposited!B41</f>
        <v>2027</v>
      </c>
      <c r="C46" s="99">
        <f>Amnt_Deposited!H41</f>
        <v>0.33554412021600005</v>
      </c>
      <c r="D46" s="418">
        <f>Dry_Matter_Content!H33</f>
        <v>0.73</v>
      </c>
      <c r="E46" s="284">
        <f>MCF!R45</f>
        <v>1</v>
      </c>
      <c r="F46" s="67">
        <f t="shared" si="0"/>
        <v>3.6742081163652004E-2</v>
      </c>
      <c r="G46" s="67">
        <f t="shared" si="1"/>
        <v>3.6742081163652004E-2</v>
      </c>
      <c r="H46" s="67">
        <f t="shared" si="2"/>
        <v>0</v>
      </c>
      <c r="I46" s="67">
        <f t="shared" si="3"/>
        <v>0.39036769909381036</v>
      </c>
      <c r="J46" s="67">
        <f t="shared" si="4"/>
        <v>2.5640750401014208E-2</v>
      </c>
      <c r="K46" s="100">
        <f t="shared" si="6"/>
        <v>1.7093833600676137E-2</v>
      </c>
      <c r="O46" s="96">
        <f>Amnt_Deposited!B41</f>
        <v>2027</v>
      </c>
      <c r="P46" s="99">
        <f>Amnt_Deposited!H41</f>
        <v>0.33554412021600005</v>
      </c>
      <c r="Q46" s="284">
        <f>MCF!R45</f>
        <v>1</v>
      </c>
      <c r="R46" s="67">
        <f t="shared" si="5"/>
        <v>4.0265294425920008E-2</v>
      </c>
      <c r="S46" s="67">
        <f t="shared" si="7"/>
        <v>4.0265294425920008E-2</v>
      </c>
      <c r="T46" s="67">
        <f t="shared" si="8"/>
        <v>0</v>
      </c>
      <c r="U46" s="67">
        <f t="shared" si="9"/>
        <v>0.42780021818499758</v>
      </c>
      <c r="V46" s="67">
        <f t="shared" si="10"/>
        <v>2.8099452494262142E-2</v>
      </c>
      <c r="W46" s="100">
        <f t="shared" si="11"/>
        <v>1.8732968329508094E-2</v>
      </c>
    </row>
    <row r="47" spans="2:23">
      <c r="B47" s="96">
        <f>Amnt_Deposited!B42</f>
        <v>2028</v>
      </c>
      <c r="C47" s="99">
        <f>Amnt_Deposited!H42</f>
        <v>0.34142521129199999</v>
      </c>
      <c r="D47" s="418">
        <f>Dry_Matter_Content!H34</f>
        <v>0.73</v>
      </c>
      <c r="E47" s="284">
        <f>MCF!R46</f>
        <v>1</v>
      </c>
      <c r="F47" s="67">
        <f t="shared" si="0"/>
        <v>3.7386060636473997E-2</v>
      </c>
      <c r="G47" s="67">
        <f t="shared" si="1"/>
        <v>3.7386060636473997E-2</v>
      </c>
      <c r="H47" s="67">
        <f t="shared" si="2"/>
        <v>0</v>
      </c>
      <c r="I47" s="67">
        <f t="shared" si="3"/>
        <v>0.40136249076244762</v>
      </c>
      <c r="J47" s="67">
        <f t="shared" si="4"/>
        <v>2.6391268967836737E-2</v>
      </c>
      <c r="K47" s="100">
        <f t="shared" si="6"/>
        <v>1.7594179311891157E-2</v>
      </c>
      <c r="O47" s="96">
        <f>Amnt_Deposited!B42</f>
        <v>2028</v>
      </c>
      <c r="P47" s="99">
        <f>Amnt_Deposited!H42</f>
        <v>0.34142521129199999</v>
      </c>
      <c r="Q47" s="284">
        <f>MCF!R46</f>
        <v>1</v>
      </c>
      <c r="R47" s="67">
        <f t="shared" si="5"/>
        <v>4.0971025355039999E-2</v>
      </c>
      <c r="S47" s="67">
        <f t="shared" si="7"/>
        <v>4.0971025355039999E-2</v>
      </c>
      <c r="T47" s="67">
        <f t="shared" si="8"/>
        <v>0</v>
      </c>
      <c r="U47" s="67">
        <f t="shared" si="9"/>
        <v>0.43984930494514801</v>
      </c>
      <c r="V47" s="67">
        <f t="shared" si="10"/>
        <v>2.8921938594889569E-2</v>
      </c>
      <c r="W47" s="100">
        <f t="shared" si="11"/>
        <v>1.9281292396593045E-2</v>
      </c>
    </row>
    <row r="48" spans="2:23">
      <c r="B48" s="96">
        <f>Amnt_Deposited!B43</f>
        <v>2029</v>
      </c>
      <c r="C48" s="99">
        <f>Amnt_Deposited!H43</f>
        <v>0.34730630236799998</v>
      </c>
      <c r="D48" s="418">
        <f>Dry_Matter_Content!H35</f>
        <v>0.73</v>
      </c>
      <c r="E48" s="284">
        <f>MCF!R47</f>
        <v>1</v>
      </c>
      <c r="F48" s="67">
        <f t="shared" si="0"/>
        <v>3.803004010929599E-2</v>
      </c>
      <c r="G48" s="67">
        <f t="shared" si="1"/>
        <v>3.803004010929599E-2</v>
      </c>
      <c r="H48" s="67">
        <f t="shared" si="2"/>
        <v>0</v>
      </c>
      <c r="I48" s="67">
        <f t="shared" si="3"/>
        <v>0.41225794603826044</v>
      </c>
      <c r="J48" s="67">
        <f t="shared" si="4"/>
        <v>2.7134584833483206E-2</v>
      </c>
      <c r="K48" s="100">
        <f t="shared" si="6"/>
        <v>1.8089723222322135E-2</v>
      </c>
      <c r="O48" s="96">
        <f>Amnt_Deposited!B43</f>
        <v>2029</v>
      </c>
      <c r="P48" s="99">
        <f>Amnt_Deposited!H43</f>
        <v>0.34730630236799998</v>
      </c>
      <c r="Q48" s="284">
        <f>MCF!R47</f>
        <v>1</v>
      </c>
      <c r="R48" s="67">
        <f t="shared" si="5"/>
        <v>4.1676756284159996E-2</v>
      </c>
      <c r="S48" s="67">
        <f t="shared" si="7"/>
        <v>4.1676756284159996E-2</v>
      </c>
      <c r="T48" s="67">
        <f t="shared" si="8"/>
        <v>0</v>
      </c>
      <c r="U48" s="67">
        <f t="shared" si="9"/>
        <v>0.45178952990494287</v>
      </c>
      <c r="V48" s="67">
        <f t="shared" si="10"/>
        <v>2.9736531324365153E-2</v>
      </c>
      <c r="W48" s="100">
        <f t="shared" si="11"/>
        <v>1.9824354216243435E-2</v>
      </c>
    </row>
    <row r="49" spans="2:23">
      <c r="B49" s="96">
        <f>Amnt_Deposited!B44</f>
        <v>2030</v>
      </c>
      <c r="C49" s="99">
        <f>Amnt_Deposited!H44</f>
        <v>0.35318739344400008</v>
      </c>
      <c r="D49" s="418">
        <f>Dry_Matter_Content!H36</f>
        <v>0.73</v>
      </c>
      <c r="E49" s="284">
        <f>MCF!R48</f>
        <v>1</v>
      </c>
      <c r="F49" s="67">
        <f t="shared" si="0"/>
        <v>3.8674019582118004E-2</v>
      </c>
      <c r="G49" s="67">
        <f t="shared" si="1"/>
        <v>3.8674019582118004E-2</v>
      </c>
      <c r="H49" s="67">
        <f t="shared" si="2"/>
        <v>0</v>
      </c>
      <c r="I49" s="67">
        <f t="shared" si="3"/>
        <v>0.42306078067531194</v>
      </c>
      <c r="J49" s="67">
        <f t="shared" si="4"/>
        <v>2.7871184945066494E-2</v>
      </c>
      <c r="K49" s="100">
        <f t="shared" si="6"/>
        <v>1.8580789963377663E-2</v>
      </c>
      <c r="O49" s="96">
        <f>Amnt_Deposited!B44</f>
        <v>2030</v>
      </c>
      <c r="P49" s="99">
        <f>Amnt_Deposited!H44</f>
        <v>0.35318739344400008</v>
      </c>
      <c r="Q49" s="284">
        <f>MCF!R48</f>
        <v>1</v>
      </c>
      <c r="R49" s="67">
        <f t="shared" si="5"/>
        <v>4.2382487213280008E-2</v>
      </c>
      <c r="S49" s="67">
        <f t="shared" si="7"/>
        <v>4.2382487213280008E-2</v>
      </c>
      <c r="T49" s="67">
        <f t="shared" si="8"/>
        <v>0</v>
      </c>
      <c r="U49" s="67">
        <f t="shared" si="9"/>
        <v>0.46362825279486236</v>
      </c>
      <c r="V49" s="67">
        <f t="shared" si="10"/>
        <v>3.0543764323360537E-2</v>
      </c>
      <c r="W49" s="100">
        <f t="shared" si="11"/>
        <v>2.0362509548907025E-2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0.39445925734624671</v>
      </c>
      <c r="J50" s="67">
        <f t="shared" si="4"/>
        <v>2.8601523329065258E-2</v>
      </c>
      <c r="K50" s="100">
        <f t="shared" si="6"/>
        <v>1.9067682219376839E-2</v>
      </c>
      <c r="O50" s="96">
        <f>Amnt_Deposited!B45</f>
        <v>2031</v>
      </c>
      <c r="P50" s="99">
        <f>Amnt_Deposited!H45</f>
        <v>0</v>
      </c>
      <c r="Q50" s="284">
        <f>MCF!R49</f>
        <v>1</v>
      </c>
      <c r="R50" s="67">
        <f t="shared" si="5"/>
        <v>0</v>
      </c>
      <c r="S50" s="67">
        <f t="shared" si="7"/>
        <v>0</v>
      </c>
      <c r="T50" s="67">
        <f t="shared" si="8"/>
        <v>0</v>
      </c>
      <c r="U50" s="67">
        <f t="shared" si="9"/>
        <v>0.43228411763972235</v>
      </c>
      <c r="V50" s="67">
        <f t="shared" si="10"/>
        <v>3.1344135155140007E-2</v>
      </c>
      <c r="W50" s="100">
        <f t="shared" si="11"/>
        <v>2.0896090103426669E-2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0.36779137375433046</v>
      </c>
      <c r="J51" s="67">
        <f t="shared" si="4"/>
        <v>2.6667883591916252E-2</v>
      </c>
      <c r="K51" s="100">
        <f t="shared" si="6"/>
        <v>1.7778589061277501E-2</v>
      </c>
      <c r="O51" s="96">
        <f>Amnt_Deposited!B46</f>
        <v>2032</v>
      </c>
      <c r="P51" s="99">
        <f>Amnt_Deposited!H46</f>
        <v>0</v>
      </c>
      <c r="Q51" s="284">
        <f>MCF!R50</f>
        <v>1</v>
      </c>
      <c r="R51" s="67">
        <f t="shared" ref="R51:R82" si="13">P51*$W$6*DOCF*Q51</f>
        <v>0</v>
      </c>
      <c r="S51" s="67">
        <f t="shared" si="7"/>
        <v>0</v>
      </c>
      <c r="T51" s="67">
        <f t="shared" si="8"/>
        <v>0</v>
      </c>
      <c r="U51" s="67">
        <f t="shared" si="9"/>
        <v>0.40305903973077306</v>
      </c>
      <c r="V51" s="67">
        <f t="shared" si="10"/>
        <v>2.9225077908949314E-2</v>
      </c>
      <c r="W51" s="100">
        <f t="shared" si="11"/>
        <v>1.9483385272632874E-2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0.34292640390325652</v>
      </c>
      <c r="J52" s="67">
        <f t="shared" si="4"/>
        <v>2.4864969851073955E-2</v>
      </c>
      <c r="K52" s="100">
        <f t="shared" si="6"/>
        <v>1.6576646567382634E-2</v>
      </c>
      <c r="O52" s="96">
        <f>Amnt_Deposited!B47</f>
        <v>2033</v>
      </c>
      <c r="P52" s="99">
        <f>Amnt_Deposited!H47</f>
        <v>0</v>
      </c>
      <c r="Q52" s="284">
        <f>MCF!R51</f>
        <v>1</v>
      </c>
      <c r="R52" s="67">
        <f t="shared" si="13"/>
        <v>0</v>
      </c>
      <c r="S52" s="67">
        <f t="shared" si="7"/>
        <v>0</v>
      </c>
      <c r="T52" s="67">
        <f t="shared" si="8"/>
        <v>0</v>
      </c>
      <c r="U52" s="67">
        <f t="shared" si="9"/>
        <v>0.37580975770219888</v>
      </c>
      <c r="V52" s="67">
        <f t="shared" si="10"/>
        <v>2.7249282028574195E-2</v>
      </c>
      <c r="W52" s="100">
        <f t="shared" si="11"/>
        <v>1.8166188019049463E-2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0.31974245968196741</v>
      </c>
      <c r="J53" s="67">
        <f t="shared" si="4"/>
        <v>2.3183944221289082E-2</v>
      </c>
      <c r="K53" s="100">
        <f t="shared" si="6"/>
        <v>1.545596281419272E-2</v>
      </c>
      <c r="O53" s="96">
        <f>Amnt_Deposited!B48</f>
        <v>2034</v>
      </c>
      <c r="P53" s="99">
        <f>Amnt_Deposited!H48</f>
        <v>0</v>
      </c>
      <c r="Q53" s="284">
        <f>MCF!R52</f>
        <v>1</v>
      </c>
      <c r="R53" s="67">
        <f t="shared" si="13"/>
        <v>0</v>
      </c>
      <c r="S53" s="67">
        <f t="shared" si="7"/>
        <v>0</v>
      </c>
      <c r="T53" s="67">
        <f t="shared" si="8"/>
        <v>0</v>
      </c>
      <c r="U53" s="67">
        <f t="shared" si="9"/>
        <v>0.35040269554188208</v>
      </c>
      <c r="V53" s="67">
        <f t="shared" si="10"/>
        <v>2.5407062160316799E-2</v>
      </c>
      <c r="W53" s="100">
        <f t="shared" si="11"/>
        <v>1.6938041440211198E-2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0.29812589336899326</v>
      </c>
      <c r="J54" s="67">
        <f t="shared" si="4"/>
        <v>2.1616566312974161E-2</v>
      </c>
      <c r="K54" s="100">
        <f t="shared" si="6"/>
        <v>1.4411044208649439E-2</v>
      </c>
      <c r="O54" s="96">
        <f>Amnt_Deposited!B49</f>
        <v>2035</v>
      </c>
      <c r="P54" s="99">
        <f>Amnt_Deposited!H49</f>
        <v>0</v>
      </c>
      <c r="Q54" s="284">
        <f>MCF!R53</f>
        <v>1</v>
      </c>
      <c r="R54" s="67">
        <f t="shared" si="13"/>
        <v>0</v>
      </c>
      <c r="S54" s="67">
        <f t="shared" si="7"/>
        <v>0</v>
      </c>
      <c r="T54" s="67">
        <f t="shared" si="8"/>
        <v>0</v>
      </c>
      <c r="U54" s="67">
        <f t="shared" si="9"/>
        <v>0.32671330780163643</v>
      </c>
      <c r="V54" s="67">
        <f t="shared" si="10"/>
        <v>2.3689387740245656E-2</v>
      </c>
      <c r="W54" s="100">
        <f t="shared" si="11"/>
        <v>1.579292516016377E-2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0.27797074053118903</v>
      </c>
      <c r="J55" s="67">
        <f t="shared" si="4"/>
        <v>2.0155152837804221E-2</v>
      </c>
      <c r="K55" s="100">
        <f t="shared" si="6"/>
        <v>1.3436768558536146E-2</v>
      </c>
      <c r="O55" s="96">
        <f>Amnt_Deposited!B50</f>
        <v>2036</v>
      </c>
      <c r="P55" s="99">
        <f>Amnt_Deposited!H50</f>
        <v>0</v>
      </c>
      <c r="Q55" s="284">
        <f>MCF!R54</f>
        <v>1</v>
      </c>
      <c r="R55" s="67">
        <f t="shared" si="13"/>
        <v>0</v>
      </c>
      <c r="S55" s="67">
        <f t="shared" si="7"/>
        <v>0</v>
      </c>
      <c r="T55" s="67">
        <f t="shared" si="8"/>
        <v>0</v>
      </c>
      <c r="U55" s="67">
        <f t="shared" si="9"/>
        <v>0.30462546907527566</v>
      </c>
      <c r="V55" s="67">
        <f t="shared" si="10"/>
        <v>2.2087838726360786E-2</v>
      </c>
      <c r="W55" s="100">
        <f t="shared" si="11"/>
        <v>1.4725225817573857E-2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0.25917820058596053</v>
      </c>
      <c r="J56" s="67">
        <f t="shared" si="4"/>
        <v>1.879253994522849E-2</v>
      </c>
      <c r="K56" s="100">
        <f t="shared" si="6"/>
        <v>1.2528359963485659E-2</v>
      </c>
      <c r="O56" s="96">
        <f>Amnt_Deposited!B51</f>
        <v>2037</v>
      </c>
      <c r="P56" s="99">
        <f>Amnt_Deposited!H51</f>
        <v>0</v>
      </c>
      <c r="Q56" s="284">
        <f>MCF!R55</f>
        <v>1</v>
      </c>
      <c r="R56" s="67">
        <f t="shared" si="13"/>
        <v>0</v>
      </c>
      <c r="S56" s="67">
        <f t="shared" si="7"/>
        <v>0</v>
      </c>
      <c r="T56" s="67">
        <f t="shared" si="8"/>
        <v>0</v>
      </c>
      <c r="U56" s="67">
        <f t="shared" si="9"/>
        <v>0.28403090475173759</v>
      </c>
      <c r="V56" s="67">
        <f t="shared" si="10"/>
        <v>2.0594564323538071E-2</v>
      </c>
      <c r="W56" s="100">
        <f t="shared" si="11"/>
        <v>1.372970954902538E-2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0.24165615248069383</v>
      </c>
      <c r="J57" s="67">
        <f t="shared" si="4"/>
        <v>1.752204810526671E-2</v>
      </c>
      <c r="K57" s="100">
        <f t="shared" si="6"/>
        <v>1.168136540351114E-2</v>
      </c>
      <c r="O57" s="96">
        <f>Amnt_Deposited!B52</f>
        <v>2038</v>
      </c>
      <c r="P57" s="99">
        <f>Amnt_Deposited!H52</f>
        <v>0</v>
      </c>
      <c r="Q57" s="284">
        <f>MCF!R56</f>
        <v>1</v>
      </c>
      <c r="R57" s="67">
        <f t="shared" si="13"/>
        <v>0</v>
      </c>
      <c r="S57" s="67">
        <f t="shared" si="7"/>
        <v>0</v>
      </c>
      <c r="T57" s="67">
        <f t="shared" si="8"/>
        <v>0</v>
      </c>
      <c r="U57" s="67">
        <f t="shared" si="9"/>
        <v>0.26482866025281515</v>
      </c>
      <c r="V57" s="67">
        <f t="shared" si="10"/>
        <v>1.9202244498922424E-2</v>
      </c>
      <c r="W57" s="100">
        <f t="shared" si="11"/>
        <v>1.2801496332614948E-2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0.22531870311524843</v>
      </c>
      <c r="J58" s="67">
        <f t="shared" si="4"/>
        <v>1.633744936544541E-2</v>
      </c>
      <c r="K58" s="100">
        <f t="shared" si="6"/>
        <v>1.089163291029694E-2</v>
      </c>
      <c r="O58" s="96">
        <f>Amnt_Deposited!B53</f>
        <v>2039</v>
      </c>
      <c r="P58" s="99">
        <f>Amnt_Deposited!H53</f>
        <v>0</v>
      </c>
      <c r="Q58" s="284">
        <f>MCF!R57</f>
        <v>1</v>
      </c>
      <c r="R58" s="67">
        <f t="shared" si="13"/>
        <v>0</v>
      </c>
      <c r="S58" s="67">
        <f t="shared" si="7"/>
        <v>0</v>
      </c>
      <c r="T58" s="67">
        <f t="shared" si="8"/>
        <v>0</v>
      </c>
      <c r="U58" s="67">
        <f t="shared" si="9"/>
        <v>0.24692460615369688</v>
      </c>
      <c r="V58" s="67">
        <f t="shared" si="10"/>
        <v>1.7904054099118258E-2</v>
      </c>
      <c r="W58" s="100">
        <f t="shared" si="11"/>
        <v>1.1936036066078837E-2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0.21008576629388076</v>
      </c>
      <c r="J59" s="67">
        <f t="shared" si="4"/>
        <v>1.5232936821367659E-2</v>
      </c>
      <c r="K59" s="100">
        <f t="shared" si="6"/>
        <v>1.0155291214245105E-2</v>
      </c>
      <c r="O59" s="96">
        <f>Amnt_Deposited!B54</f>
        <v>2040</v>
      </c>
      <c r="P59" s="99">
        <f>Amnt_Deposited!H54</f>
        <v>0</v>
      </c>
      <c r="Q59" s="284">
        <f>MCF!R58</f>
        <v>1</v>
      </c>
      <c r="R59" s="67">
        <f t="shared" si="13"/>
        <v>0</v>
      </c>
      <c r="S59" s="67">
        <f t="shared" si="7"/>
        <v>0</v>
      </c>
      <c r="T59" s="67">
        <f t="shared" si="8"/>
        <v>0</v>
      </c>
      <c r="U59" s="67">
        <f t="shared" si="9"/>
        <v>0.23023097676041726</v>
      </c>
      <c r="V59" s="67">
        <f t="shared" si="10"/>
        <v>1.6693629393279626E-2</v>
      </c>
      <c r="W59" s="100">
        <f t="shared" si="11"/>
        <v>1.1129086262186417E-2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0.19588267014261979</v>
      </c>
      <c r="J60" s="67">
        <f t="shared" si="4"/>
        <v>1.4203096151260964E-2</v>
      </c>
      <c r="K60" s="100">
        <f t="shared" si="6"/>
        <v>9.4687307675073093E-3</v>
      </c>
      <c r="O60" s="96">
        <f>Amnt_Deposited!B55</f>
        <v>2041</v>
      </c>
      <c r="P60" s="99">
        <f>Amnt_Deposited!H55</f>
        <v>0</v>
      </c>
      <c r="Q60" s="284">
        <f>MCF!R59</f>
        <v>1</v>
      </c>
      <c r="R60" s="67">
        <f t="shared" si="13"/>
        <v>0</v>
      </c>
      <c r="S60" s="67">
        <f t="shared" si="7"/>
        <v>0</v>
      </c>
      <c r="T60" s="67">
        <f t="shared" si="8"/>
        <v>0</v>
      </c>
      <c r="U60" s="67">
        <f t="shared" si="9"/>
        <v>0.21466593988232305</v>
      </c>
      <c r="V60" s="67">
        <f t="shared" si="10"/>
        <v>1.5565036878094208E-2</v>
      </c>
      <c r="W60" s="100">
        <f t="shared" si="11"/>
        <v>1.0376691252062805E-2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0.1826397910676541</v>
      </c>
      <c r="J61" s="67">
        <f t="shared" si="4"/>
        <v>1.3242879074965682E-2</v>
      </c>
      <c r="K61" s="100">
        <f t="shared" si="6"/>
        <v>8.8285860499771208E-3</v>
      </c>
      <c r="O61" s="96">
        <f>Amnt_Deposited!B56</f>
        <v>2042</v>
      </c>
      <c r="P61" s="99">
        <f>Amnt_Deposited!H56</f>
        <v>0</v>
      </c>
      <c r="Q61" s="284">
        <f>MCF!R60</f>
        <v>1</v>
      </c>
      <c r="R61" s="67">
        <f t="shared" si="13"/>
        <v>0</v>
      </c>
      <c r="S61" s="67">
        <f t="shared" si="7"/>
        <v>0</v>
      </c>
      <c r="T61" s="67">
        <f t="shared" si="8"/>
        <v>0</v>
      </c>
      <c r="U61" s="67">
        <f t="shared" si="9"/>
        <v>0.20015319569057982</v>
      </c>
      <c r="V61" s="67">
        <f t="shared" si="10"/>
        <v>1.4512744191743213E-2</v>
      </c>
      <c r="W61" s="100">
        <f t="shared" si="11"/>
        <v>9.6751627944954739E-3</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0.1702922124603943</v>
      </c>
      <c r="J62" s="67">
        <f t="shared" si="4"/>
        <v>1.2347578607259803E-2</v>
      </c>
      <c r="K62" s="100">
        <f t="shared" si="6"/>
        <v>8.2317190715065353E-3</v>
      </c>
      <c r="O62" s="96">
        <f>Amnt_Deposited!B57</f>
        <v>2043</v>
      </c>
      <c r="P62" s="99">
        <f>Amnt_Deposited!H57</f>
        <v>0</v>
      </c>
      <c r="Q62" s="284">
        <f>MCF!R61</f>
        <v>1</v>
      </c>
      <c r="R62" s="67">
        <f t="shared" si="13"/>
        <v>0</v>
      </c>
      <c r="S62" s="67">
        <f t="shared" si="7"/>
        <v>0</v>
      </c>
      <c r="T62" s="67">
        <f t="shared" si="8"/>
        <v>0</v>
      </c>
      <c r="U62" s="67">
        <f t="shared" si="9"/>
        <v>0.1866216026963225</v>
      </c>
      <c r="V62" s="67">
        <f t="shared" si="10"/>
        <v>1.3531592994257317E-2</v>
      </c>
      <c r="W62" s="100">
        <f t="shared" si="11"/>
        <v>9.0210619961715449E-3</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0.15877940647618236</v>
      </c>
      <c r="J63" s="67">
        <f t="shared" si="4"/>
        <v>1.1512805984211937E-2</v>
      </c>
      <c r="K63" s="100">
        <f t="shared" si="6"/>
        <v>7.675203989474624E-3</v>
      </c>
      <c r="O63" s="96">
        <f>Amnt_Deposited!B58</f>
        <v>2044</v>
      </c>
      <c r="P63" s="99">
        <f>Amnt_Deposited!H58</f>
        <v>0</v>
      </c>
      <c r="Q63" s="284">
        <f>MCF!R62</f>
        <v>1</v>
      </c>
      <c r="R63" s="67">
        <f t="shared" si="13"/>
        <v>0</v>
      </c>
      <c r="S63" s="67">
        <f t="shared" si="7"/>
        <v>0</v>
      </c>
      <c r="T63" s="67">
        <f t="shared" si="8"/>
        <v>0</v>
      </c>
      <c r="U63" s="67">
        <f t="shared" si="9"/>
        <v>0.17400482901499434</v>
      </c>
      <c r="V63" s="67">
        <f t="shared" si="10"/>
        <v>1.2616773681328148E-2</v>
      </c>
      <c r="W63" s="100">
        <f t="shared" si="11"/>
        <v>8.4111824542187647E-3</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0.14804493732672694</v>
      </c>
      <c r="J64" s="67">
        <f t="shared" si="4"/>
        <v>1.0734469149455427E-2</v>
      </c>
      <c r="K64" s="100">
        <f t="shared" si="6"/>
        <v>7.1563127663036175E-3</v>
      </c>
      <c r="O64" s="96">
        <f>Amnt_Deposited!B59</f>
        <v>2045</v>
      </c>
      <c r="P64" s="99">
        <f>Amnt_Deposited!H59</f>
        <v>0</v>
      </c>
      <c r="Q64" s="284">
        <f>MCF!R63</f>
        <v>1</v>
      </c>
      <c r="R64" s="67">
        <f t="shared" si="13"/>
        <v>0</v>
      </c>
      <c r="S64" s="67">
        <f t="shared" si="7"/>
        <v>0</v>
      </c>
      <c r="T64" s="67">
        <f t="shared" si="8"/>
        <v>0</v>
      </c>
      <c r="U64" s="67">
        <f t="shared" si="9"/>
        <v>0.16224102720737196</v>
      </c>
      <c r="V64" s="67">
        <f t="shared" si="10"/>
        <v>1.1763801807622385E-2</v>
      </c>
      <c r="W64" s="100">
        <f t="shared" si="11"/>
        <v>7.842534538414922E-3</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0.13803618463180364</v>
      </c>
      <c r="J65" s="67">
        <f t="shared" si="4"/>
        <v>1.0008752694923302E-2</v>
      </c>
      <c r="K65" s="100">
        <f t="shared" si="6"/>
        <v>6.6725017966155348E-3</v>
      </c>
      <c r="O65" s="96">
        <f>Amnt_Deposited!B60</f>
        <v>2046</v>
      </c>
      <c r="P65" s="99">
        <f>Amnt_Deposited!H60</f>
        <v>0</v>
      </c>
      <c r="Q65" s="284">
        <f>MCF!R64</f>
        <v>1</v>
      </c>
      <c r="R65" s="67">
        <f t="shared" si="13"/>
        <v>0</v>
      </c>
      <c r="S65" s="67">
        <f t="shared" si="7"/>
        <v>0</v>
      </c>
      <c r="T65" s="67">
        <f t="shared" si="8"/>
        <v>0</v>
      </c>
      <c r="U65" s="67">
        <f t="shared" si="9"/>
        <v>0.15127253110334643</v>
      </c>
      <c r="V65" s="67">
        <f t="shared" si="10"/>
        <v>1.0968496104025534E-2</v>
      </c>
      <c r="W65" s="100">
        <f t="shared" si="11"/>
        <v>7.3123307360170222E-3</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0.12870408547409015</v>
      </c>
      <c r="J66" s="67">
        <f t="shared" si="4"/>
        <v>9.3320991577134915E-3</v>
      </c>
      <c r="K66" s="100">
        <f t="shared" si="6"/>
        <v>6.221399438475661E-3</v>
      </c>
      <c r="O66" s="96">
        <f>Amnt_Deposited!B61</f>
        <v>2047</v>
      </c>
      <c r="P66" s="99">
        <f>Amnt_Deposited!H61</f>
        <v>0</v>
      </c>
      <c r="Q66" s="284">
        <f>MCF!R65</f>
        <v>1</v>
      </c>
      <c r="R66" s="67">
        <f t="shared" si="13"/>
        <v>0</v>
      </c>
      <c r="S66" s="67">
        <f t="shared" si="7"/>
        <v>0</v>
      </c>
      <c r="T66" s="67">
        <f t="shared" si="8"/>
        <v>0</v>
      </c>
      <c r="U66" s="67">
        <f t="shared" si="9"/>
        <v>0.14104557312229055</v>
      </c>
      <c r="V66" s="67">
        <f t="shared" si="10"/>
        <v>1.0226957981055881E-2</v>
      </c>
      <c r="W66" s="100">
        <f t="shared" si="11"/>
        <v>6.8179719873705871E-3</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0.12000289389268859</v>
      </c>
      <c r="J67" s="67">
        <f t="shared" si="4"/>
        <v>8.7011915814015663E-3</v>
      </c>
      <c r="K67" s="100">
        <f t="shared" si="6"/>
        <v>5.8007943876010439E-3</v>
      </c>
      <c r="O67" s="96">
        <f>Amnt_Deposited!B62</f>
        <v>2048</v>
      </c>
      <c r="P67" s="99">
        <f>Amnt_Deposited!H62</f>
        <v>0</v>
      </c>
      <c r="Q67" s="284">
        <f>MCF!R66</f>
        <v>1</v>
      </c>
      <c r="R67" s="67">
        <f t="shared" si="13"/>
        <v>0</v>
      </c>
      <c r="S67" s="67">
        <f t="shared" si="7"/>
        <v>0</v>
      </c>
      <c r="T67" s="67">
        <f t="shared" si="8"/>
        <v>0</v>
      </c>
      <c r="U67" s="67">
        <f t="shared" si="9"/>
        <v>0.13151002070431622</v>
      </c>
      <c r="V67" s="67">
        <f t="shared" si="10"/>
        <v>9.5355524179743158E-3</v>
      </c>
      <c r="W67" s="100">
        <f t="shared" si="11"/>
        <v>6.35703494531621E-3</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0.11188995663637211</v>
      </c>
      <c r="J68" s="67">
        <f t="shared" si="4"/>
        <v>8.1129372563164843E-3</v>
      </c>
      <c r="K68" s="100">
        <f t="shared" si="6"/>
        <v>5.4086248375443229E-3</v>
      </c>
      <c r="O68" s="96">
        <f>Amnt_Deposited!B63</f>
        <v>2049</v>
      </c>
      <c r="P68" s="99">
        <f>Amnt_Deposited!H63</f>
        <v>0</v>
      </c>
      <c r="Q68" s="284">
        <f>MCF!R67</f>
        <v>1</v>
      </c>
      <c r="R68" s="67">
        <f t="shared" si="13"/>
        <v>0</v>
      </c>
      <c r="S68" s="67">
        <f t="shared" si="7"/>
        <v>0</v>
      </c>
      <c r="T68" s="67">
        <f t="shared" si="8"/>
        <v>0</v>
      </c>
      <c r="U68" s="67">
        <f t="shared" si="9"/>
        <v>0.12261913056040775</v>
      </c>
      <c r="V68" s="67">
        <f t="shared" si="10"/>
        <v>8.8908901439084739E-3</v>
      </c>
      <c r="W68" s="100">
        <f t="shared" si="11"/>
        <v>5.9272600959389826E-3</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0.10432550407729789</v>
      </c>
      <c r="J69" s="67">
        <f t="shared" si="4"/>
        <v>7.5644525590742107E-3</v>
      </c>
      <c r="K69" s="100">
        <f t="shared" si="6"/>
        <v>5.0429683727161402E-3</v>
      </c>
      <c r="O69" s="96">
        <f>Amnt_Deposited!B64</f>
        <v>2050</v>
      </c>
      <c r="P69" s="99">
        <f>Amnt_Deposited!H64</f>
        <v>0</v>
      </c>
      <c r="Q69" s="284">
        <f>MCF!R68</f>
        <v>1</v>
      </c>
      <c r="R69" s="67">
        <f t="shared" si="13"/>
        <v>0</v>
      </c>
      <c r="S69" s="67">
        <f t="shared" si="7"/>
        <v>0</v>
      </c>
      <c r="T69" s="67">
        <f t="shared" si="8"/>
        <v>0</v>
      </c>
      <c r="U69" s="67">
        <f t="shared" si="9"/>
        <v>0.11432931953676478</v>
      </c>
      <c r="V69" s="67">
        <f t="shared" si="10"/>
        <v>8.2898110236429689E-3</v>
      </c>
      <c r="W69" s="100">
        <f t="shared" si="11"/>
        <v>5.5265406824286456E-3</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9.7272455260245361E-2</v>
      </c>
      <c r="J70" s="67">
        <f t="shared" si="4"/>
        <v>7.0530488170525291E-3</v>
      </c>
      <c r="K70" s="100">
        <f t="shared" si="6"/>
        <v>4.7020325447016858E-3</v>
      </c>
      <c r="O70" s="96">
        <f>Amnt_Deposited!B65</f>
        <v>2051</v>
      </c>
      <c r="P70" s="99">
        <f>Amnt_Deposited!H65</f>
        <v>0</v>
      </c>
      <c r="Q70" s="284">
        <f>MCF!R69</f>
        <v>1</v>
      </c>
      <c r="R70" s="67">
        <f t="shared" si="13"/>
        <v>0</v>
      </c>
      <c r="S70" s="67">
        <f t="shared" si="7"/>
        <v>0</v>
      </c>
      <c r="T70" s="67">
        <f t="shared" si="8"/>
        <v>0</v>
      </c>
      <c r="U70" s="67">
        <f t="shared" si="9"/>
        <v>0.10659995097013188</v>
      </c>
      <c r="V70" s="67">
        <f t="shared" si="10"/>
        <v>7.7293685666329067E-3</v>
      </c>
      <c r="W70" s="100">
        <f t="shared" si="11"/>
        <v>5.1529123777552706E-3</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9.0696236131730626E-2</v>
      </c>
      <c r="J71" s="67">
        <f t="shared" si="4"/>
        <v>6.5762191285147374E-3</v>
      </c>
      <c r="K71" s="100">
        <f t="shared" si="6"/>
        <v>4.3841460856764913E-3</v>
      </c>
      <c r="O71" s="96">
        <f>Amnt_Deposited!B66</f>
        <v>2052</v>
      </c>
      <c r="P71" s="99">
        <f>Amnt_Deposited!H66</f>
        <v>0</v>
      </c>
      <c r="Q71" s="284">
        <f>MCF!R70</f>
        <v>1</v>
      </c>
      <c r="R71" s="67">
        <f t="shared" si="13"/>
        <v>0</v>
      </c>
      <c r="S71" s="67">
        <f t="shared" si="7"/>
        <v>0</v>
      </c>
      <c r="T71" s="67">
        <f t="shared" si="8"/>
        <v>0</v>
      </c>
      <c r="U71" s="67">
        <f t="shared" si="9"/>
        <v>9.9393135486828058E-2</v>
      </c>
      <c r="V71" s="67">
        <f t="shared" si="10"/>
        <v>7.2068154833038198E-3</v>
      </c>
      <c r="W71" s="100">
        <f t="shared" si="11"/>
        <v>4.8045436555358796E-3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8.4564610057956208E-2</v>
      </c>
      <c r="J72" s="67">
        <f t="shared" si="4"/>
        <v>6.1316260737744217E-3</v>
      </c>
      <c r="K72" s="100">
        <f t="shared" si="6"/>
        <v>4.0877507158496142E-3</v>
      </c>
      <c r="O72" s="96">
        <f>Amnt_Deposited!B67</f>
        <v>2053</v>
      </c>
      <c r="P72" s="99">
        <f>Amnt_Deposited!H67</f>
        <v>0</v>
      </c>
      <c r="Q72" s="284">
        <f>MCF!R71</f>
        <v>1</v>
      </c>
      <c r="R72" s="67">
        <f t="shared" si="13"/>
        <v>0</v>
      </c>
      <c r="S72" s="67">
        <f t="shared" si="7"/>
        <v>0</v>
      </c>
      <c r="T72" s="67">
        <f t="shared" si="8"/>
        <v>0</v>
      </c>
      <c r="U72" s="67">
        <f t="shared" si="9"/>
        <v>9.2673545268993074E-2</v>
      </c>
      <c r="V72" s="67">
        <f t="shared" si="10"/>
        <v>6.7195902178349811E-3</v>
      </c>
      <c r="W72" s="100">
        <f t="shared" si="11"/>
        <v>4.4797268118899874E-3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7.8847519800794769E-2</v>
      </c>
      <c r="J73" s="67">
        <f t="shared" si="4"/>
        <v>5.7170902571614451E-3</v>
      </c>
      <c r="K73" s="100">
        <f t="shared" si="6"/>
        <v>3.8113935047742967E-3</v>
      </c>
      <c r="O73" s="96">
        <f>Amnt_Deposited!B68</f>
        <v>2054</v>
      </c>
      <c r="P73" s="99">
        <f>Amnt_Deposited!H68</f>
        <v>0</v>
      </c>
      <c r="Q73" s="284">
        <f>MCF!R72</f>
        <v>1</v>
      </c>
      <c r="R73" s="67">
        <f t="shared" si="13"/>
        <v>0</v>
      </c>
      <c r="S73" s="67">
        <f t="shared" si="7"/>
        <v>0</v>
      </c>
      <c r="T73" s="67">
        <f t="shared" si="8"/>
        <v>0</v>
      </c>
      <c r="U73" s="67">
        <f t="shared" si="9"/>
        <v>8.6408240877583267E-2</v>
      </c>
      <c r="V73" s="67">
        <f t="shared" si="10"/>
        <v>6.2653043914098015E-3</v>
      </c>
      <c r="W73" s="100">
        <f t="shared" si="11"/>
        <v>4.1768695942732007E-3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7.3516940177172932E-2</v>
      </c>
      <c r="J74" s="67">
        <f t="shared" si="4"/>
        <v>5.330579623621841E-3</v>
      </c>
      <c r="K74" s="100">
        <f t="shared" si="6"/>
        <v>3.5537197490812271E-3</v>
      </c>
      <c r="O74" s="96">
        <f>Amnt_Deposited!B69</f>
        <v>2055</v>
      </c>
      <c r="P74" s="99">
        <f>Amnt_Deposited!H69</f>
        <v>0</v>
      </c>
      <c r="Q74" s="284">
        <f>MCF!R73</f>
        <v>1</v>
      </c>
      <c r="R74" s="67">
        <f t="shared" si="13"/>
        <v>0</v>
      </c>
      <c r="S74" s="67">
        <f t="shared" si="7"/>
        <v>0</v>
      </c>
      <c r="T74" s="67">
        <f t="shared" si="8"/>
        <v>0</v>
      </c>
      <c r="U74" s="67">
        <f t="shared" si="9"/>
        <v>8.0566509783203177E-2</v>
      </c>
      <c r="V74" s="67">
        <f t="shared" si="10"/>
        <v>5.8417310943800968E-3</v>
      </c>
      <c r="W74" s="100">
        <f t="shared" si="11"/>
        <v>3.8944873962533976E-3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6.854674067959135E-2</v>
      </c>
      <c r="J75" s="67">
        <f t="shared" si="4"/>
        <v>4.9701994975815799E-3</v>
      </c>
      <c r="K75" s="100">
        <f t="shared" si="6"/>
        <v>3.3134663317210531E-3</v>
      </c>
      <c r="O75" s="96">
        <f>Amnt_Deposited!B70</f>
        <v>2056</v>
      </c>
      <c r="P75" s="99">
        <f>Amnt_Deposited!H70</f>
        <v>0</v>
      </c>
      <c r="Q75" s="284">
        <f>MCF!R74</f>
        <v>1</v>
      </c>
      <c r="R75" s="67">
        <f t="shared" si="13"/>
        <v>0</v>
      </c>
      <c r="S75" s="67">
        <f t="shared" si="7"/>
        <v>0</v>
      </c>
      <c r="T75" s="67">
        <f t="shared" si="8"/>
        <v>0</v>
      </c>
      <c r="U75" s="67">
        <f t="shared" si="9"/>
        <v>7.5119715813250762E-2</v>
      </c>
      <c r="V75" s="67">
        <f t="shared" si="10"/>
        <v>5.4467939699524145E-3</v>
      </c>
      <c r="W75" s="100">
        <f t="shared" si="11"/>
        <v>3.6311959799682761E-3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6.3912557384346633E-2</v>
      </c>
      <c r="J76" s="67">
        <f t="shared" si="4"/>
        <v>4.6341832952447141E-3</v>
      </c>
      <c r="K76" s="100">
        <f t="shared" si="6"/>
        <v>3.0894555301631426E-3</v>
      </c>
      <c r="O76" s="96">
        <f>Amnt_Deposited!B71</f>
        <v>2057</v>
      </c>
      <c r="P76" s="99">
        <f>Amnt_Deposited!H71</f>
        <v>0</v>
      </c>
      <c r="Q76" s="284">
        <f>MCF!R75</f>
        <v>1</v>
      </c>
      <c r="R76" s="67">
        <f t="shared" si="13"/>
        <v>0</v>
      </c>
      <c r="S76" s="67">
        <f t="shared" si="7"/>
        <v>0</v>
      </c>
      <c r="T76" s="67">
        <f t="shared" si="8"/>
        <v>0</v>
      </c>
      <c r="U76" s="67">
        <f t="shared" si="9"/>
        <v>7.004115877736615E-2</v>
      </c>
      <c r="V76" s="67">
        <f t="shared" si="10"/>
        <v>5.0785570358846165E-3</v>
      </c>
      <c r="W76" s="100">
        <f t="shared" si="11"/>
        <v>3.385704690589744E-3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5.9591673519549082E-2</v>
      </c>
      <c r="J77" s="67">
        <f t="shared" si="4"/>
        <v>4.3208838647975541E-3</v>
      </c>
      <c r="K77" s="100">
        <f t="shared" si="6"/>
        <v>2.8805892431983692E-3</v>
      </c>
      <c r="O77" s="96">
        <f>Amnt_Deposited!B72</f>
        <v>2058</v>
      </c>
      <c r="P77" s="99">
        <f>Amnt_Deposited!H72</f>
        <v>0</v>
      </c>
      <c r="Q77" s="284">
        <f>MCF!R76</f>
        <v>1</v>
      </c>
      <c r="R77" s="67">
        <f t="shared" si="13"/>
        <v>0</v>
      </c>
      <c r="S77" s="67">
        <f t="shared" si="7"/>
        <v>0</v>
      </c>
      <c r="T77" s="67">
        <f t="shared" si="8"/>
        <v>0</v>
      </c>
      <c r="U77" s="67">
        <f t="shared" si="9"/>
        <v>6.5305943583067461E-2</v>
      </c>
      <c r="V77" s="67">
        <f t="shared" si="10"/>
        <v>4.7352151942986875E-3</v>
      </c>
      <c r="W77" s="100">
        <f t="shared" si="11"/>
        <v>3.156810129532458E-3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5.5562908107480512E-2</v>
      </c>
      <c r="J78" s="67">
        <f t="shared" si="4"/>
        <v>4.0287654120685686E-3</v>
      </c>
      <c r="K78" s="100">
        <f t="shared" si="6"/>
        <v>2.6858436080457121E-3</v>
      </c>
      <c r="O78" s="96">
        <f>Amnt_Deposited!B73</f>
        <v>2059</v>
      </c>
      <c r="P78" s="99">
        <f>Amnt_Deposited!H73</f>
        <v>0</v>
      </c>
      <c r="Q78" s="284">
        <f>MCF!R77</f>
        <v>1</v>
      </c>
      <c r="R78" s="67">
        <f t="shared" si="13"/>
        <v>0</v>
      </c>
      <c r="S78" s="67">
        <f t="shared" si="7"/>
        <v>0</v>
      </c>
      <c r="T78" s="67">
        <f t="shared" si="8"/>
        <v>0</v>
      </c>
      <c r="U78" s="67">
        <f t="shared" si="9"/>
        <v>6.0890858199978623E-2</v>
      </c>
      <c r="V78" s="67">
        <f t="shared" si="10"/>
        <v>4.4150853830888402E-3</v>
      </c>
      <c r="W78" s="100">
        <f t="shared" si="11"/>
        <v>2.9433902553925601E-3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5.1806512135416941E-2</v>
      </c>
      <c r="J79" s="67">
        <f t="shared" si="4"/>
        <v>3.7563959720635742E-3</v>
      </c>
      <c r="K79" s="100">
        <f t="shared" si="6"/>
        <v>2.504263981375716E-3</v>
      </c>
      <c r="O79" s="96">
        <f>Amnt_Deposited!B74</f>
        <v>2060</v>
      </c>
      <c r="P79" s="99">
        <f>Amnt_Deposited!H74</f>
        <v>0</v>
      </c>
      <c r="Q79" s="284">
        <f>MCF!R78</f>
        <v>1</v>
      </c>
      <c r="R79" s="67">
        <f t="shared" si="13"/>
        <v>0</v>
      </c>
      <c r="S79" s="67">
        <f t="shared" si="7"/>
        <v>0</v>
      </c>
      <c r="T79" s="67">
        <f t="shared" si="8"/>
        <v>0</v>
      </c>
      <c r="U79" s="67">
        <f t="shared" si="9"/>
        <v>5.6774259874429502E-2</v>
      </c>
      <c r="V79" s="67">
        <f t="shared" si="10"/>
        <v>4.1165983255491215E-3</v>
      </c>
      <c r="W79" s="100">
        <f t="shared" si="11"/>
        <v>2.7443988836994143E-3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4.8304071745945268E-2</v>
      </c>
      <c r="J80" s="67">
        <f t="shared" si="4"/>
        <v>3.502440389471674E-3</v>
      </c>
      <c r="K80" s="100">
        <f t="shared" si="6"/>
        <v>2.3349602596477825E-3</v>
      </c>
      <c r="O80" s="96">
        <f>Amnt_Deposited!B75</f>
        <v>2061</v>
      </c>
      <c r="P80" s="99">
        <f>Amnt_Deposited!H75</f>
        <v>0</v>
      </c>
      <c r="Q80" s="284">
        <f>MCF!R79</f>
        <v>1</v>
      </c>
      <c r="R80" s="67">
        <f t="shared" si="13"/>
        <v>0</v>
      </c>
      <c r="S80" s="67">
        <f t="shared" si="7"/>
        <v>0</v>
      </c>
      <c r="T80" s="67">
        <f t="shared" si="8"/>
        <v>0</v>
      </c>
      <c r="U80" s="67">
        <f t="shared" si="9"/>
        <v>5.2935969036652326E-2</v>
      </c>
      <c r="V80" s="67">
        <f t="shared" si="10"/>
        <v>3.8382908377771756E-3</v>
      </c>
      <c r="W80" s="100">
        <f t="shared" si="11"/>
        <v>2.5588605585181168E-3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4.5038417972212898E-2</v>
      </c>
      <c r="J81" s="67">
        <f t="shared" si="4"/>
        <v>3.2656537737323714E-3</v>
      </c>
      <c r="K81" s="100">
        <f t="shared" si="6"/>
        <v>2.177102515821581E-3</v>
      </c>
      <c r="O81" s="96">
        <f>Amnt_Deposited!B76</f>
        <v>2062</v>
      </c>
      <c r="P81" s="99">
        <f>Amnt_Deposited!H76</f>
        <v>0</v>
      </c>
      <c r="Q81" s="284">
        <f>MCF!R80</f>
        <v>1</v>
      </c>
      <c r="R81" s="67">
        <f t="shared" si="13"/>
        <v>0</v>
      </c>
      <c r="S81" s="67">
        <f t="shared" si="7"/>
        <v>0</v>
      </c>
      <c r="T81" s="67">
        <f t="shared" si="8"/>
        <v>0</v>
      </c>
      <c r="U81" s="67">
        <f t="shared" si="9"/>
        <v>4.9357170380507263E-2</v>
      </c>
      <c r="V81" s="67">
        <f t="shared" si="10"/>
        <v>3.578798656145063E-3</v>
      </c>
      <c r="W81" s="100">
        <f t="shared" si="11"/>
        <v>2.385865770763375E-3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4.1993542575632294E-2</v>
      </c>
      <c r="J82" s="67">
        <f t="shared" si="4"/>
        <v>3.0448753965806011E-3</v>
      </c>
      <c r="K82" s="100">
        <f t="shared" si="6"/>
        <v>2.0299169310537338E-3</v>
      </c>
      <c r="O82" s="96">
        <f>Amnt_Deposited!B77</f>
        <v>2063</v>
      </c>
      <c r="P82" s="99">
        <f>Amnt_Deposited!H77</f>
        <v>0</v>
      </c>
      <c r="Q82" s="284">
        <f>MCF!R81</f>
        <v>1</v>
      </c>
      <c r="R82" s="67">
        <f t="shared" si="13"/>
        <v>0</v>
      </c>
      <c r="S82" s="67">
        <f t="shared" si="7"/>
        <v>0</v>
      </c>
      <c r="T82" s="67">
        <f t="shared" si="8"/>
        <v>0</v>
      </c>
      <c r="U82" s="67">
        <f t="shared" si="9"/>
        <v>4.6020320630829892E-2</v>
      </c>
      <c r="V82" s="67">
        <f t="shared" si="10"/>
        <v>3.3368497496773695E-3</v>
      </c>
      <c r="W82" s="100">
        <f t="shared" si="11"/>
        <v>2.224566499784913E-3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3.9154519573476869E-2</v>
      </c>
      <c r="J83" s="67">
        <f t="shared" ref="J83:J99" si="18">I82*(1-$K$10)+H83</f>
        <v>2.8390230021554256E-3</v>
      </c>
      <c r="K83" s="100">
        <f t="shared" si="6"/>
        <v>1.8926820014369503E-3</v>
      </c>
      <c r="O83" s="96">
        <f>Amnt_Deposited!B78</f>
        <v>2064</v>
      </c>
      <c r="P83" s="99">
        <f>Amnt_Deposited!H78</f>
        <v>0</v>
      </c>
      <c r="Q83" s="284">
        <f>MCF!R82</f>
        <v>1</v>
      </c>
      <c r="R83" s="67">
        <f t="shared" ref="R83:R99" si="19">P83*$W$6*DOCF*Q83</f>
        <v>0</v>
      </c>
      <c r="S83" s="67">
        <f t="shared" si="7"/>
        <v>0</v>
      </c>
      <c r="T83" s="67">
        <f t="shared" si="8"/>
        <v>0</v>
      </c>
      <c r="U83" s="67">
        <f t="shared" si="9"/>
        <v>4.2909062546276001E-2</v>
      </c>
      <c r="V83" s="67">
        <f t="shared" si="10"/>
        <v>3.1112580845538899E-3</v>
      </c>
      <c r="W83" s="100">
        <f t="shared" si="11"/>
        <v>2.0741720563692599E-3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3.6507432071696315E-2</v>
      </c>
      <c r="J84" s="67">
        <f t="shared" si="18"/>
        <v>2.6470875017805505E-3</v>
      </c>
      <c r="K84" s="100">
        <f t="shared" si="6"/>
        <v>1.7647250011870335E-3</v>
      </c>
      <c r="O84" s="96">
        <f>Amnt_Deposited!B79</f>
        <v>2065</v>
      </c>
      <c r="P84" s="99">
        <f>Amnt_Deposited!H79</f>
        <v>0</v>
      </c>
      <c r="Q84" s="284">
        <f>MCF!R83</f>
        <v>1</v>
      </c>
      <c r="R84" s="67">
        <f t="shared" si="19"/>
        <v>0</v>
      </c>
      <c r="S84" s="67">
        <f t="shared" si="7"/>
        <v>0</v>
      </c>
      <c r="T84" s="67">
        <f t="shared" si="8"/>
        <v>0</v>
      </c>
      <c r="U84" s="67">
        <f t="shared" si="9"/>
        <v>4.0008144736105533E-2</v>
      </c>
      <c r="V84" s="67">
        <f t="shared" si="10"/>
        <v>2.9009178101704653E-3</v>
      </c>
      <c r="W84" s="100">
        <f t="shared" si="11"/>
        <v>1.9339452067803102E-3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3.4039304044285852E-2</v>
      </c>
      <c r="J85" s="67">
        <f t="shared" si="18"/>
        <v>2.468128027410461E-3</v>
      </c>
      <c r="K85" s="100">
        <f t="shared" ref="K85:K99" si="20">J85*CH4_fraction*conv</f>
        <v>1.6454186849403072E-3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3.7303346897847492E-2</v>
      </c>
      <c r="V85" s="67">
        <f t="shared" ref="V85:V98" si="24">U84*(1-$W$10)+T85</f>
        <v>2.7047978382580382E-3</v>
      </c>
      <c r="W85" s="100">
        <f t="shared" ref="W85:W99" si="25">V85*CH4_fraction*conv</f>
        <v>1.8031985588386921E-3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3.1738036724791682E-2</v>
      </c>
      <c r="J86" s="67">
        <f t="shared" si="18"/>
        <v>2.3012673194941725E-3</v>
      </c>
      <c r="K86" s="100">
        <f t="shared" si="20"/>
        <v>1.5341782129961149E-3</v>
      </c>
      <c r="O86" s="96">
        <f>Amnt_Deposited!B81</f>
        <v>2067</v>
      </c>
      <c r="P86" s="99">
        <f>Amnt_Deposited!H81</f>
        <v>0</v>
      </c>
      <c r="Q86" s="284">
        <f>MCF!R85</f>
        <v>1</v>
      </c>
      <c r="R86" s="67">
        <f t="shared" si="19"/>
        <v>0</v>
      </c>
      <c r="S86" s="67">
        <f t="shared" si="21"/>
        <v>0</v>
      </c>
      <c r="T86" s="67">
        <f t="shared" si="22"/>
        <v>0</v>
      </c>
      <c r="U86" s="67">
        <f t="shared" si="23"/>
        <v>3.4781410109360728E-2</v>
      </c>
      <c r="V86" s="67">
        <f t="shared" si="24"/>
        <v>2.5219367884867635E-3</v>
      </c>
      <c r="W86" s="100">
        <f t="shared" si="25"/>
        <v>1.6812911923245089E-3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2.9592349298143788E-2</v>
      </c>
      <c r="J87" s="67">
        <f t="shared" si="18"/>
        <v>2.145687426647894E-3</v>
      </c>
      <c r="K87" s="100">
        <f t="shared" si="20"/>
        <v>1.4304582844319293E-3</v>
      </c>
      <c r="O87" s="96">
        <f>Amnt_Deposited!B82</f>
        <v>2068</v>
      </c>
      <c r="P87" s="99">
        <f>Amnt_Deposited!H82</f>
        <v>0</v>
      </c>
      <c r="Q87" s="284">
        <f>MCF!R86</f>
        <v>1</v>
      </c>
      <c r="R87" s="67">
        <f t="shared" si="19"/>
        <v>0</v>
      </c>
      <c r="S87" s="67">
        <f t="shared" si="21"/>
        <v>0</v>
      </c>
      <c r="T87" s="67">
        <f t="shared" si="22"/>
        <v>0</v>
      </c>
      <c r="U87" s="67">
        <f t="shared" si="23"/>
        <v>3.2429971833582212E-2</v>
      </c>
      <c r="V87" s="67">
        <f t="shared" si="24"/>
        <v>2.3514382757785128E-3</v>
      </c>
      <c r="W87" s="100">
        <f t="shared" si="25"/>
        <v>1.5676255171856752E-3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2.7591723602087392E-2</v>
      </c>
      <c r="J88" s="67">
        <f t="shared" si="18"/>
        <v>2.0006256960563942E-3</v>
      </c>
      <c r="K88" s="100">
        <f t="shared" si="20"/>
        <v>1.333750464037596E-3</v>
      </c>
      <c r="O88" s="96">
        <f>Amnt_Deposited!B83</f>
        <v>2069</v>
      </c>
      <c r="P88" s="99">
        <f>Amnt_Deposited!H83</f>
        <v>0</v>
      </c>
      <c r="Q88" s="284">
        <f>MCF!R87</f>
        <v>1</v>
      </c>
      <c r="R88" s="67">
        <f t="shared" si="19"/>
        <v>0</v>
      </c>
      <c r="S88" s="67">
        <f t="shared" si="21"/>
        <v>0</v>
      </c>
      <c r="T88" s="67">
        <f t="shared" si="22"/>
        <v>0</v>
      </c>
      <c r="U88" s="67">
        <f t="shared" si="23"/>
        <v>3.0237505317356028E-2</v>
      </c>
      <c r="V88" s="67">
        <f t="shared" si="24"/>
        <v>2.1924665162261839E-3</v>
      </c>
      <c r="W88" s="100">
        <f t="shared" si="25"/>
        <v>1.4616443441507893E-3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2.5726352567139375E-2</v>
      </c>
      <c r="J89" s="67">
        <f t="shared" si="18"/>
        <v>1.8653710349480178E-3</v>
      </c>
      <c r="K89" s="100">
        <f t="shared" si="20"/>
        <v>1.243580689965345E-3</v>
      </c>
      <c r="O89" s="96">
        <f>Amnt_Deposited!B84</f>
        <v>2070</v>
      </c>
      <c r="P89" s="99">
        <f>Amnt_Deposited!H84</f>
        <v>0</v>
      </c>
      <c r="Q89" s="284">
        <f>MCF!R88</f>
        <v>1</v>
      </c>
      <c r="R89" s="67">
        <f t="shared" si="19"/>
        <v>0</v>
      </c>
      <c r="S89" s="67">
        <f t="shared" si="21"/>
        <v>0</v>
      </c>
      <c r="T89" s="67">
        <f t="shared" si="22"/>
        <v>0</v>
      </c>
      <c r="U89" s="67">
        <f t="shared" si="23"/>
        <v>2.8193263087276009E-2</v>
      </c>
      <c r="V89" s="67">
        <f t="shared" si="24"/>
        <v>2.0442422300800183E-3</v>
      </c>
      <c r="W89" s="100">
        <f t="shared" si="25"/>
        <v>1.3628281533866787E-3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2.398709214232228E-2</v>
      </c>
      <c r="J90" s="67">
        <f t="shared" si="18"/>
        <v>1.7392604248170945E-3</v>
      </c>
      <c r="K90" s="100">
        <f t="shared" si="20"/>
        <v>1.159506949878063E-3</v>
      </c>
      <c r="O90" s="96">
        <f>Amnt_Deposited!B85</f>
        <v>2071</v>
      </c>
      <c r="P90" s="99">
        <f>Amnt_Deposited!H85</f>
        <v>0</v>
      </c>
      <c r="Q90" s="284">
        <f>MCF!R89</f>
        <v>1</v>
      </c>
      <c r="R90" s="67">
        <f t="shared" si="19"/>
        <v>0</v>
      </c>
      <c r="S90" s="67">
        <f t="shared" si="21"/>
        <v>0</v>
      </c>
      <c r="T90" s="67">
        <f t="shared" si="22"/>
        <v>0</v>
      </c>
      <c r="U90" s="67">
        <f t="shared" si="23"/>
        <v>2.6287224265558646E-2</v>
      </c>
      <c r="V90" s="67">
        <f t="shared" si="24"/>
        <v>1.9060388217173626E-3</v>
      </c>
      <c r="W90" s="100">
        <f t="shared" si="25"/>
        <v>1.2706925478115751E-3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2.2365416471015826E-2</v>
      </c>
      <c r="J91" s="67">
        <f t="shared" si="18"/>
        <v>1.6216756713064531E-3</v>
      </c>
      <c r="K91" s="100">
        <f t="shared" si="20"/>
        <v>1.081117114204302E-3</v>
      </c>
      <c r="O91" s="96">
        <f>Amnt_Deposited!B86</f>
        <v>2072</v>
      </c>
      <c r="P91" s="99">
        <f>Amnt_Deposited!H86</f>
        <v>0</v>
      </c>
      <c r="Q91" s="284">
        <f>MCF!R90</f>
        <v>1</v>
      </c>
      <c r="R91" s="67">
        <f t="shared" si="19"/>
        <v>0</v>
      </c>
      <c r="S91" s="67">
        <f t="shared" si="21"/>
        <v>0</v>
      </c>
      <c r="T91" s="67">
        <f t="shared" si="22"/>
        <v>0</v>
      </c>
      <c r="U91" s="67">
        <f t="shared" si="23"/>
        <v>2.4510045447688561E-2</v>
      </c>
      <c r="V91" s="67">
        <f t="shared" si="24"/>
        <v>1.7771788178700845E-3</v>
      </c>
      <c r="W91" s="100">
        <f t="shared" si="25"/>
        <v>1.1847858785800562E-3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2.0853376097197861E-2</v>
      </c>
      <c r="J92" s="67">
        <f t="shared" si="18"/>
        <v>1.5120403738179667E-3</v>
      </c>
      <c r="K92" s="100">
        <f t="shared" si="20"/>
        <v>1.0080269158786444E-3</v>
      </c>
      <c r="O92" s="96">
        <f>Amnt_Deposited!B87</f>
        <v>2073</v>
      </c>
      <c r="P92" s="99">
        <f>Amnt_Deposited!H87</f>
        <v>0</v>
      </c>
      <c r="Q92" s="284">
        <f>MCF!R91</f>
        <v>1</v>
      </c>
      <c r="R92" s="67">
        <f t="shared" si="19"/>
        <v>0</v>
      </c>
      <c r="S92" s="67">
        <f t="shared" si="21"/>
        <v>0</v>
      </c>
      <c r="T92" s="67">
        <f t="shared" si="22"/>
        <v>0</v>
      </c>
      <c r="U92" s="67">
        <f t="shared" si="23"/>
        <v>2.2853014901038735E-2</v>
      </c>
      <c r="V92" s="67">
        <f t="shared" si="24"/>
        <v>1.6570305466498255E-3</v>
      </c>
      <c r="W92" s="100">
        <f t="shared" si="25"/>
        <v>1.1046870310998835E-3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1.944355899720171E-2</v>
      </c>
      <c r="J93" s="67">
        <f t="shared" si="18"/>
        <v>1.409817099996152E-3</v>
      </c>
      <c r="K93" s="100">
        <f t="shared" si="20"/>
        <v>9.3987806666410133E-4</v>
      </c>
      <c r="O93" s="96">
        <f>Amnt_Deposited!B88</f>
        <v>2074</v>
      </c>
      <c r="P93" s="99">
        <f>Amnt_Deposited!H88</f>
        <v>0</v>
      </c>
      <c r="Q93" s="284">
        <f>MCF!R92</f>
        <v>1</v>
      </c>
      <c r="R93" s="67">
        <f t="shared" si="19"/>
        <v>0</v>
      </c>
      <c r="S93" s="67">
        <f t="shared" si="21"/>
        <v>0</v>
      </c>
      <c r="T93" s="67">
        <f t="shared" si="22"/>
        <v>0</v>
      </c>
      <c r="U93" s="67">
        <f t="shared" si="23"/>
        <v>2.1308009859947061E-2</v>
      </c>
      <c r="V93" s="67">
        <f t="shared" si="24"/>
        <v>1.5450050410916723E-3</v>
      </c>
      <c r="W93" s="100">
        <f t="shared" si="25"/>
        <v>1.0300033607277815E-3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1.8129054245967571E-2</v>
      </c>
      <c r="J94" s="67">
        <f t="shared" si="18"/>
        <v>1.3145047512341387E-3</v>
      </c>
      <c r="K94" s="100">
        <f t="shared" si="20"/>
        <v>8.7633650082275904E-4</v>
      </c>
      <c r="O94" s="96">
        <f>Amnt_Deposited!B89</f>
        <v>2075</v>
      </c>
      <c r="P94" s="99">
        <f>Amnt_Deposited!H89</f>
        <v>0</v>
      </c>
      <c r="Q94" s="284">
        <f>MCF!R93</f>
        <v>1</v>
      </c>
      <c r="R94" s="67">
        <f t="shared" si="19"/>
        <v>0</v>
      </c>
      <c r="S94" s="67">
        <f t="shared" si="21"/>
        <v>0</v>
      </c>
      <c r="T94" s="67">
        <f t="shared" si="22"/>
        <v>0</v>
      </c>
      <c r="U94" s="67">
        <f t="shared" si="23"/>
        <v>1.986745670790965E-2</v>
      </c>
      <c r="V94" s="67">
        <f t="shared" si="24"/>
        <v>1.4405531520374109E-3</v>
      </c>
      <c r="W94" s="100">
        <f t="shared" si="25"/>
        <v>9.6036876802494059E-4</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1.6903418139679854E-2</v>
      </c>
      <c r="J95" s="67">
        <f t="shared" si="18"/>
        <v>1.2256361062877167E-3</v>
      </c>
      <c r="K95" s="100">
        <f t="shared" si="20"/>
        <v>8.1709073752514439E-4</v>
      </c>
      <c r="O95" s="96">
        <f>Amnt_Deposited!B90</f>
        <v>2076</v>
      </c>
      <c r="P95" s="99">
        <f>Amnt_Deposited!H90</f>
        <v>0</v>
      </c>
      <c r="Q95" s="284">
        <f>MCF!R94</f>
        <v>1</v>
      </c>
      <c r="R95" s="67">
        <f t="shared" si="19"/>
        <v>0</v>
      </c>
      <c r="S95" s="67">
        <f t="shared" si="21"/>
        <v>0</v>
      </c>
      <c r="T95" s="67">
        <f t="shared" si="22"/>
        <v>0</v>
      </c>
      <c r="U95" s="67">
        <f t="shared" si="23"/>
        <v>1.8524293851703934E-2</v>
      </c>
      <c r="V95" s="67">
        <f t="shared" si="24"/>
        <v>1.3431628562057159E-3</v>
      </c>
      <c r="W95" s="100">
        <f t="shared" si="25"/>
        <v>8.9544190413714392E-4</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1.5760642608723598E-2</v>
      </c>
      <c r="J96" s="67">
        <f t="shared" si="18"/>
        <v>1.142775530956257E-3</v>
      </c>
      <c r="K96" s="100">
        <f t="shared" si="20"/>
        <v>7.61850353970838E-4</v>
      </c>
      <c r="O96" s="96">
        <f>Amnt_Deposited!B91</f>
        <v>2077</v>
      </c>
      <c r="P96" s="99">
        <f>Amnt_Deposited!H91</f>
        <v>0</v>
      </c>
      <c r="Q96" s="284">
        <f>MCF!R95</f>
        <v>1</v>
      </c>
      <c r="R96" s="67">
        <f t="shared" si="19"/>
        <v>0</v>
      </c>
      <c r="S96" s="67">
        <f t="shared" si="21"/>
        <v>0</v>
      </c>
      <c r="T96" s="67">
        <f t="shared" si="22"/>
        <v>0</v>
      </c>
      <c r="U96" s="67">
        <f t="shared" si="23"/>
        <v>1.7271937105450504E-2</v>
      </c>
      <c r="V96" s="67">
        <f t="shared" si="24"/>
        <v>1.2523567462534313E-3</v>
      </c>
      <c r="W96" s="100">
        <f t="shared" si="25"/>
        <v>8.3490449750228744E-4</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1.4695125766120245E-2</v>
      </c>
      <c r="J97" s="67">
        <f t="shared" si="18"/>
        <v>1.0655168426033528E-3</v>
      </c>
      <c r="K97" s="100">
        <f t="shared" si="20"/>
        <v>7.1034456173556856E-4</v>
      </c>
      <c r="O97" s="96">
        <f>Amnt_Deposited!B92</f>
        <v>2078</v>
      </c>
      <c r="P97" s="99">
        <f>Amnt_Deposited!H92</f>
        <v>0</v>
      </c>
      <c r="Q97" s="284">
        <f>MCF!R96</f>
        <v>1</v>
      </c>
      <c r="R97" s="67">
        <f t="shared" si="19"/>
        <v>0</v>
      </c>
      <c r="S97" s="67">
        <f t="shared" si="21"/>
        <v>0</v>
      </c>
      <c r="T97" s="67">
        <f t="shared" si="22"/>
        <v>0</v>
      </c>
      <c r="U97" s="67">
        <f t="shared" si="23"/>
        <v>1.6104247414926283E-2</v>
      </c>
      <c r="V97" s="67">
        <f t="shared" si="24"/>
        <v>1.1676896905242213E-3</v>
      </c>
      <c r="W97" s="100">
        <f t="shared" si="25"/>
        <v>7.7845979368281414E-4</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1.3701644447071179E-2</v>
      </c>
      <c r="J98" s="67">
        <f t="shared" si="18"/>
        <v>9.9348131904906521E-4</v>
      </c>
      <c r="K98" s="100">
        <f t="shared" si="20"/>
        <v>6.623208793660434E-4</v>
      </c>
      <c r="O98" s="96">
        <f>Amnt_Deposited!B93</f>
        <v>2079</v>
      </c>
      <c r="P98" s="99">
        <f>Amnt_Deposited!H93</f>
        <v>0</v>
      </c>
      <c r="Q98" s="284">
        <f>MCF!R97</f>
        <v>1</v>
      </c>
      <c r="R98" s="67">
        <f t="shared" si="19"/>
        <v>0</v>
      </c>
      <c r="S98" s="67">
        <f t="shared" si="21"/>
        <v>0</v>
      </c>
      <c r="T98" s="67">
        <f t="shared" si="22"/>
        <v>0</v>
      </c>
      <c r="U98" s="67">
        <f t="shared" si="23"/>
        <v>1.5015500763913611E-2</v>
      </c>
      <c r="V98" s="67">
        <f t="shared" si="24"/>
        <v>1.0887466510126733E-3</v>
      </c>
      <c r="W98" s="100">
        <f t="shared" si="25"/>
        <v>7.2583110067511551E-4</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1.2775328604997822E-2</v>
      </c>
      <c r="J99" s="68">
        <f t="shared" si="18"/>
        <v>9.2631584207335791E-4</v>
      </c>
      <c r="K99" s="102">
        <f t="shared" si="20"/>
        <v>6.1754389471557194E-4</v>
      </c>
      <c r="O99" s="97">
        <f>Amnt_Deposited!B94</f>
        <v>2080</v>
      </c>
      <c r="P99" s="101">
        <f>Amnt_Deposited!H94</f>
        <v>0</v>
      </c>
      <c r="Q99" s="285">
        <f>MCF!R98</f>
        <v>1</v>
      </c>
      <c r="R99" s="68">
        <f t="shared" si="19"/>
        <v>0</v>
      </c>
      <c r="S99" s="68">
        <f>R99*$W$12</f>
        <v>0</v>
      </c>
      <c r="T99" s="68">
        <f>R99*(1-$W$12)</f>
        <v>0</v>
      </c>
      <c r="U99" s="68">
        <f>S99+U98*$W$10</f>
        <v>1.4000360115066095E-2</v>
      </c>
      <c r="V99" s="68">
        <f>U98*(1-$W$10)+T99</f>
        <v>1.0151406488475149E-3</v>
      </c>
      <c r="W99" s="102">
        <f t="shared" si="25"/>
        <v>6.7676043256500984E-4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93" t="s">
        <v>18</v>
      </c>
      <c r="D9" s="794"/>
      <c r="E9" s="800" t="s">
        <v>100</v>
      </c>
      <c r="F9" s="801"/>
      <c r="H9" s="793" t="s">
        <v>18</v>
      </c>
      <c r="I9" s="794"/>
      <c r="J9" s="800" t="s">
        <v>100</v>
      </c>
      <c r="K9" s="80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8" t="s">
        <v>250</v>
      </c>
      <c r="D12" s="799"/>
      <c r="E12" s="798" t="s">
        <v>250</v>
      </c>
      <c r="F12" s="799"/>
      <c r="H12" s="798" t="s">
        <v>251</v>
      </c>
      <c r="I12" s="799"/>
      <c r="J12" s="798" t="s">
        <v>251</v>
      </c>
      <c r="K12" s="79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95" t="s">
        <v>250</v>
      </c>
      <c r="E61" s="796"/>
      <c r="F61" s="797"/>
      <c r="H61" s="38"/>
      <c r="I61" s="795" t="s">
        <v>251</v>
      </c>
      <c r="J61" s="796"/>
      <c r="K61" s="79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82" t="s">
        <v>317</v>
      </c>
      <c r="C71" s="782"/>
      <c r="D71" s="783" t="s">
        <v>318</v>
      </c>
      <c r="E71" s="783"/>
      <c r="F71" s="783"/>
      <c r="G71" s="783"/>
      <c r="H71" s="783"/>
    </row>
    <row r="72" spans="2:8">
      <c r="B72" s="782" t="s">
        <v>319</v>
      </c>
      <c r="C72" s="782"/>
      <c r="D72" s="783" t="s">
        <v>320</v>
      </c>
      <c r="E72" s="783"/>
      <c r="F72" s="783"/>
      <c r="G72" s="783"/>
      <c r="H72" s="783"/>
    </row>
    <row r="73" spans="2:8">
      <c r="B73" s="782" t="s">
        <v>321</v>
      </c>
      <c r="C73" s="782"/>
      <c r="D73" s="783" t="s">
        <v>322</v>
      </c>
      <c r="E73" s="783"/>
      <c r="F73" s="783"/>
      <c r="G73" s="783"/>
      <c r="H73" s="783"/>
    </row>
    <row r="74" spans="2:8">
      <c r="B74" s="782" t="s">
        <v>323</v>
      </c>
      <c r="C74" s="782"/>
      <c r="D74" s="783" t="s">
        <v>324</v>
      </c>
      <c r="E74" s="783"/>
      <c r="F74" s="783"/>
      <c r="G74" s="783"/>
      <c r="H74" s="783"/>
    </row>
    <row r="75" spans="2:8">
      <c r="B75" s="560"/>
      <c r="C75" s="561"/>
      <c r="D75" s="561"/>
      <c r="E75" s="561"/>
      <c r="F75" s="561"/>
      <c r="G75" s="561"/>
      <c r="H75" s="561"/>
    </row>
    <row r="76" spans="2:8">
      <c r="B76" s="563"/>
      <c r="C76" s="564" t="s">
        <v>325</v>
      </c>
      <c r="D76" s="565" t="s">
        <v>87</v>
      </c>
      <c r="E76" s="565" t="s">
        <v>88</v>
      </c>
    </row>
    <row r="77" spans="2:8">
      <c r="B77" s="784" t="s">
        <v>133</v>
      </c>
      <c r="C77" s="566" t="s">
        <v>326</v>
      </c>
      <c r="D77" s="567" t="s">
        <v>327</v>
      </c>
      <c r="E77" s="567" t="s">
        <v>9</v>
      </c>
      <c r="F77" s="488"/>
      <c r="G77" s="547"/>
      <c r="H77" s="6"/>
    </row>
    <row r="78" spans="2:8">
      <c r="B78" s="785"/>
      <c r="C78" s="568"/>
      <c r="D78" s="569"/>
      <c r="E78" s="570"/>
      <c r="F78" s="6"/>
      <c r="G78" s="488"/>
      <c r="H78" s="6"/>
    </row>
    <row r="79" spans="2:8">
      <c r="B79" s="785"/>
      <c r="C79" s="568"/>
      <c r="D79" s="569"/>
      <c r="E79" s="570"/>
      <c r="F79" s="6"/>
      <c r="G79" s="488"/>
      <c r="H79" s="6"/>
    </row>
    <row r="80" spans="2:8">
      <c r="B80" s="785"/>
      <c r="C80" s="568"/>
      <c r="D80" s="569"/>
      <c r="E80" s="570"/>
      <c r="F80" s="6"/>
      <c r="G80" s="488"/>
      <c r="H80" s="6"/>
    </row>
    <row r="81" spans="2:8">
      <c r="B81" s="785"/>
      <c r="C81" s="568"/>
      <c r="D81" s="569"/>
      <c r="E81" s="570"/>
      <c r="F81" s="6"/>
      <c r="G81" s="488"/>
      <c r="H81" s="6"/>
    </row>
    <row r="82" spans="2:8">
      <c r="B82" s="785"/>
      <c r="C82" s="568"/>
      <c r="D82" s="569" t="s">
        <v>328</v>
      </c>
      <c r="E82" s="570"/>
      <c r="F82" s="6"/>
      <c r="G82" s="488"/>
      <c r="H82" s="6"/>
    </row>
    <row r="83" spans="2:8" ht="13.5" thickBot="1">
      <c r="B83" s="786"/>
      <c r="C83" s="571"/>
      <c r="D83" s="571"/>
      <c r="E83" s="572" t="s">
        <v>329</v>
      </c>
      <c r="F83" s="6"/>
      <c r="G83" s="6"/>
      <c r="H83" s="6"/>
    </row>
    <row r="84" spans="2:8" ht="13.5" thickTop="1">
      <c r="B84" s="563"/>
      <c r="C84" s="570"/>
      <c r="D84" s="563"/>
      <c r="E84" s="573"/>
      <c r="F84" s="6"/>
      <c r="G84" s="6"/>
      <c r="H84" s="6"/>
    </row>
    <row r="85" spans="2:8">
      <c r="B85" s="778" t="s">
        <v>330</v>
      </c>
      <c r="C85" s="779"/>
      <c r="D85" s="779"/>
      <c r="E85" s="780"/>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81" t="s">
        <v>333</v>
      </c>
      <c r="C95" s="781"/>
      <c r="D95" s="781"/>
      <c r="E95" s="577">
        <f>SUM(E86:E94)</f>
        <v>0.13702</v>
      </c>
    </row>
    <row r="96" spans="2:8">
      <c r="B96" s="778" t="s">
        <v>334</v>
      </c>
      <c r="C96" s="779"/>
      <c r="D96" s="779"/>
      <c r="E96" s="780"/>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81" t="s">
        <v>333</v>
      </c>
      <c r="C106" s="781"/>
      <c r="D106" s="781"/>
      <c r="E106" s="577">
        <f>SUM(E97:E105)</f>
        <v>0.15982100000000002</v>
      </c>
    </row>
    <row r="107" spans="2:5">
      <c r="B107" s="778" t="s">
        <v>335</v>
      </c>
      <c r="C107" s="779"/>
      <c r="D107" s="779"/>
      <c r="E107" s="780"/>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81" t="s">
        <v>333</v>
      </c>
      <c r="C117" s="781"/>
      <c r="D117" s="781"/>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7.7708317059999992</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7.7708317059999992</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7.9040741780000001</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7.9040741780000001</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8.2211856979999993</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8.2211856979999993</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8.5167391979999998</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8.5167391979999998</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8.6097863940000003</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8.6097863940000003</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8.7001214519999994</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8.7001214519999994</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8.7869098680000004</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8.7869098680000004</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8.8688303439999991</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8.8688303439999991</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9.9390817239999993</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9.9390817239999993</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9.2287291600000003</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9.2287291600000003</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9.3587094800000017</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9.3587094800000017</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9.4959600999999996</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9.4959600999999996</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9.6169631800000008</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9.6169631800000008</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9.7507367000000009</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9.7507367000000009</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9.8623832199999999</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9.8623832199999999</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10.249378128</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10.249378128</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10.467196315999999</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10.467196315999999</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10.685014504000002</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10.685014504000002</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10.902832692</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10.902832692</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11.120650880000001</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11.120650880000001</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11.338469068</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11.338469068</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11.556287255999999</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11.556287255999999</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11.774105444</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11.774105444</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11.991923631999999</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11.991923631999999</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12.209741820000001</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12.209741820000001</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12.427560008000002</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12.427560008000002</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12.645378195999999</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12.645378195999999</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12.863196384</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12.863196384</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13.081014572000003</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13.081014572000003</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3" sqref="G13"/>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05" t="s">
        <v>107</v>
      </c>
      <c r="R2" s="805"/>
      <c r="S2" s="805"/>
      <c r="T2" s="805"/>
    </row>
    <row r="4" spans="2:20">
      <c r="C4" s="713" t="s">
        <v>26</v>
      </c>
    </row>
    <row r="5" spans="2:20">
      <c r="C5" s="713" t="s">
        <v>281</v>
      </c>
    </row>
    <row r="6" spans="2:20">
      <c r="C6" s="713" t="s">
        <v>29</v>
      </c>
    </row>
    <row r="7" spans="2:20">
      <c r="C7" s="713" t="s">
        <v>109</v>
      </c>
    </row>
    <row r="8" spans="2:20" ht="13.5" thickBot="1"/>
    <row r="9" spans="2:20" ht="13.5" thickBot="1">
      <c r="C9" s="806" t="s">
        <v>95</v>
      </c>
      <c r="D9" s="807"/>
      <c r="E9" s="807"/>
      <c r="F9" s="807"/>
      <c r="G9" s="807"/>
      <c r="H9" s="808"/>
      <c r="I9" s="814" t="s">
        <v>308</v>
      </c>
      <c r="J9" s="815"/>
      <c r="K9" s="815"/>
      <c r="L9" s="815"/>
      <c r="M9" s="815"/>
      <c r="N9" s="816"/>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09" t="s">
        <v>147</v>
      </c>
      <c r="S10" s="809"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0"/>
      <c r="S11" s="810"/>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0"/>
      <c r="S12" s="810"/>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0"/>
      <c r="S13" s="810"/>
    </row>
    <row r="14" spans="2:20" s="727" customFormat="1" ht="13.5" thickBot="1">
      <c r="B14" s="737"/>
      <c r="C14" s="737"/>
      <c r="D14" s="738"/>
      <c r="E14" s="738"/>
      <c r="F14" s="738"/>
      <c r="G14" s="738"/>
      <c r="H14" s="739"/>
      <c r="I14" s="737"/>
      <c r="J14" s="738"/>
      <c r="K14" s="738"/>
      <c r="L14" s="738"/>
      <c r="M14" s="738"/>
      <c r="N14" s="739"/>
      <c r="O14" s="740"/>
      <c r="R14" s="810"/>
      <c r="S14" s="810"/>
    </row>
    <row r="15" spans="2:20" s="727" customFormat="1" ht="12.75" customHeight="1" thickBot="1">
      <c r="B15" s="741"/>
      <c r="C15" s="802" t="s">
        <v>158</v>
      </c>
      <c r="D15" s="803"/>
      <c r="E15" s="803"/>
      <c r="F15" s="803"/>
      <c r="G15" s="803"/>
      <c r="H15" s="804"/>
      <c r="I15" s="802" t="s">
        <v>158</v>
      </c>
      <c r="J15" s="803"/>
      <c r="K15" s="803"/>
      <c r="L15" s="803"/>
      <c r="M15" s="803"/>
      <c r="N15" s="804"/>
      <c r="O15" s="742"/>
      <c r="R15" s="810"/>
      <c r="S15" s="810"/>
    </row>
    <row r="16" spans="2:20" s="727" customFormat="1" ht="26.25" thickBot="1">
      <c r="B16" s="728" t="s">
        <v>160</v>
      </c>
      <c r="C16" s="743">
        <v>0</v>
      </c>
      <c r="D16" s="744">
        <v>0</v>
      </c>
      <c r="E16" s="744">
        <v>1</v>
      </c>
      <c r="F16" s="744">
        <v>0</v>
      </c>
      <c r="G16" s="744">
        <v>0</v>
      </c>
      <c r="H16" s="812" t="s">
        <v>36</v>
      </c>
      <c r="I16" s="745">
        <v>0.2</v>
      </c>
      <c r="J16" s="746">
        <v>0.3</v>
      </c>
      <c r="K16" s="746">
        <v>0.25</v>
      </c>
      <c r="L16" s="746">
        <v>0.05</v>
      </c>
      <c r="M16" s="746">
        <v>0.2</v>
      </c>
      <c r="N16" s="812" t="s">
        <v>36</v>
      </c>
      <c r="O16" s="747"/>
      <c r="R16" s="811"/>
      <c r="S16" s="811"/>
    </row>
    <row r="17" spans="2:19" s="727" customFormat="1" ht="13.5" thickBot="1">
      <c r="B17" s="748" t="s">
        <v>1</v>
      </c>
      <c r="C17" s="748" t="s">
        <v>24</v>
      </c>
      <c r="D17" s="749" t="s">
        <v>24</v>
      </c>
      <c r="E17" s="749" t="s">
        <v>24</v>
      </c>
      <c r="F17" s="749" t="s">
        <v>24</v>
      </c>
      <c r="G17" s="749" t="s">
        <v>24</v>
      </c>
      <c r="H17" s="813"/>
      <c r="I17" s="748" t="s">
        <v>24</v>
      </c>
      <c r="J17" s="749" t="s">
        <v>24</v>
      </c>
      <c r="K17" s="749" t="s">
        <v>24</v>
      </c>
      <c r="L17" s="749" t="s">
        <v>24</v>
      </c>
      <c r="M17" s="749" t="s">
        <v>24</v>
      </c>
      <c r="N17" s="813"/>
      <c r="O17" s="726"/>
      <c r="R17" s="728" t="s">
        <v>157</v>
      </c>
      <c r="S17" s="750" t="s">
        <v>157</v>
      </c>
    </row>
    <row r="18" spans="2:19">
      <c r="B18" s="751">
        <f>year</f>
        <v>2000</v>
      </c>
      <c r="C18" s="752">
        <f>C$16</f>
        <v>0</v>
      </c>
      <c r="D18" s="753">
        <f t="shared" ref="D18:G33" si="0">D$16</f>
        <v>0</v>
      </c>
      <c r="E18" s="753">
        <f t="shared" si="0"/>
        <v>1</v>
      </c>
      <c r="F18" s="753">
        <f t="shared" si="0"/>
        <v>0</v>
      </c>
      <c r="G18" s="753">
        <f t="shared" si="0"/>
        <v>0</v>
      </c>
      <c r="H18" s="754">
        <f>SUM(C18:G18)</f>
        <v>1</v>
      </c>
      <c r="I18" s="752">
        <f>I$16</f>
        <v>0.2</v>
      </c>
      <c r="J18" s="753">
        <f t="shared" ref="J18:M33" si="1">J$16</f>
        <v>0.3</v>
      </c>
      <c r="K18" s="753">
        <f t="shared" si="1"/>
        <v>0.25</v>
      </c>
      <c r="L18" s="753">
        <f t="shared" si="1"/>
        <v>0.05</v>
      </c>
      <c r="M18" s="753">
        <f t="shared" si="1"/>
        <v>0.2</v>
      </c>
      <c r="N18" s="754">
        <f>SUM(I18:M18)</f>
        <v>1</v>
      </c>
      <c r="O18" s="755"/>
      <c r="R18" s="756">
        <f>C18*C$13+D18*D$13+E18*E$13+F18*F$13+G18*G$13</f>
        <v>1</v>
      </c>
      <c r="S18" s="757">
        <f>I18*I$13+J18*J$13+K18*K$13+L18*L$13+M18*M$13</f>
        <v>0.71500000000000008</v>
      </c>
    </row>
    <row r="19" spans="2:19">
      <c r="B19" s="758">
        <f t="shared" ref="B19:B50" si="2">B18+1</f>
        <v>2001</v>
      </c>
      <c r="C19" s="759">
        <f t="shared" ref="C19:G50" si="3">C$16</f>
        <v>0</v>
      </c>
      <c r="D19" s="760">
        <f t="shared" si="0"/>
        <v>0</v>
      </c>
      <c r="E19" s="760">
        <f t="shared" si="0"/>
        <v>1</v>
      </c>
      <c r="F19" s="760">
        <f t="shared" si="0"/>
        <v>0</v>
      </c>
      <c r="G19" s="760">
        <f t="shared" si="0"/>
        <v>0</v>
      </c>
      <c r="H19" s="761">
        <f t="shared" ref="H19:H82" si="4">SUM(C19:G19)</f>
        <v>1</v>
      </c>
      <c r="I19" s="759">
        <f t="shared" ref="I19:M50" si="5">I$16</f>
        <v>0.2</v>
      </c>
      <c r="J19" s="760">
        <f t="shared" si="1"/>
        <v>0.3</v>
      </c>
      <c r="K19" s="760">
        <f t="shared" si="1"/>
        <v>0.25</v>
      </c>
      <c r="L19" s="760">
        <f t="shared" si="1"/>
        <v>0.05</v>
      </c>
      <c r="M19" s="760">
        <f t="shared" si="1"/>
        <v>0.2</v>
      </c>
      <c r="N19" s="761">
        <f t="shared" ref="N19:N82" si="6">SUM(I19:M19)</f>
        <v>1</v>
      </c>
      <c r="O19" s="762"/>
      <c r="R19" s="756">
        <f t="shared" ref="R19:R82" si="7">C19*C$13+D19*D$13+E19*E$13+F19*F$13+G19*G$13</f>
        <v>1</v>
      </c>
      <c r="S19" s="757">
        <f t="shared" ref="S19:S82" si="8">I19*I$13+J19*J$13+K19*K$13+L19*L$13+M19*M$13</f>
        <v>0.71500000000000008</v>
      </c>
    </row>
    <row r="20" spans="2:19">
      <c r="B20" s="758">
        <f t="shared" si="2"/>
        <v>2002</v>
      </c>
      <c r="C20" s="759">
        <f t="shared" si="3"/>
        <v>0</v>
      </c>
      <c r="D20" s="760">
        <f t="shared" si="0"/>
        <v>0</v>
      </c>
      <c r="E20" s="760">
        <f t="shared" si="0"/>
        <v>1</v>
      </c>
      <c r="F20" s="760">
        <f t="shared" si="0"/>
        <v>0</v>
      </c>
      <c r="G20" s="760">
        <f t="shared" si="0"/>
        <v>0</v>
      </c>
      <c r="H20" s="761">
        <f t="shared" si="4"/>
        <v>1</v>
      </c>
      <c r="I20" s="759">
        <f t="shared" si="5"/>
        <v>0.2</v>
      </c>
      <c r="J20" s="760">
        <f t="shared" si="1"/>
        <v>0.3</v>
      </c>
      <c r="K20" s="760">
        <f t="shared" si="1"/>
        <v>0.25</v>
      </c>
      <c r="L20" s="760">
        <f t="shared" si="1"/>
        <v>0.05</v>
      </c>
      <c r="M20" s="760">
        <f t="shared" si="1"/>
        <v>0.2</v>
      </c>
      <c r="N20" s="761">
        <f t="shared" si="6"/>
        <v>1</v>
      </c>
      <c r="O20" s="762"/>
      <c r="R20" s="756">
        <f t="shared" si="7"/>
        <v>1</v>
      </c>
      <c r="S20" s="757">
        <f t="shared" si="8"/>
        <v>0.71500000000000008</v>
      </c>
    </row>
    <row r="21" spans="2:19">
      <c r="B21" s="758">
        <f t="shared" si="2"/>
        <v>2003</v>
      </c>
      <c r="C21" s="759">
        <f t="shared" si="3"/>
        <v>0</v>
      </c>
      <c r="D21" s="760">
        <f t="shared" si="0"/>
        <v>0</v>
      </c>
      <c r="E21" s="760">
        <f t="shared" si="0"/>
        <v>1</v>
      </c>
      <c r="F21" s="760">
        <f t="shared" si="0"/>
        <v>0</v>
      </c>
      <c r="G21" s="760">
        <f t="shared" si="0"/>
        <v>0</v>
      </c>
      <c r="H21" s="761">
        <f t="shared" si="4"/>
        <v>1</v>
      </c>
      <c r="I21" s="759">
        <f t="shared" si="5"/>
        <v>0.2</v>
      </c>
      <c r="J21" s="760">
        <f t="shared" si="1"/>
        <v>0.3</v>
      </c>
      <c r="K21" s="760">
        <f t="shared" si="1"/>
        <v>0.25</v>
      </c>
      <c r="L21" s="760">
        <f t="shared" si="1"/>
        <v>0.05</v>
      </c>
      <c r="M21" s="760">
        <f t="shared" si="1"/>
        <v>0.2</v>
      </c>
      <c r="N21" s="761">
        <f t="shared" si="6"/>
        <v>1</v>
      </c>
      <c r="O21" s="762"/>
      <c r="R21" s="756">
        <f t="shared" si="7"/>
        <v>1</v>
      </c>
      <c r="S21" s="757">
        <f t="shared" si="8"/>
        <v>0.71500000000000008</v>
      </c>
    </row>
    <row r="22" spans="2:19">
      <c r="B22" s="758">
        <f t="shared" si="2"/>
        <v>2004</v>
      </c>
      <c r="C22" s="759">
        <f t="shared" si="3"/>
        <v>0</v>
      </c>
      <c r="D22" s="760">
        <f t="shared" si="0"/>
        <v>0</v>
      </c>
      <c r="E22" s="760">
        <f t="shared" si="0"/>
        <v>1</v>
      </c>
      <c r="F22" s="760">
        <f t="shared" si="0"/>
        <v>0</v>
      </c>
      <c r="G22" s="760">
        <f t="shared" si="0"/>
        <v>0</v>
      </c>
      <c r="H22" s="761">
        <f t="shared" si="4"/>
        <v>1</v>
      </c>
      <c r="I22" s="759">
        <f t="shared" si="5"/>
        <v>0.2</v>
      </c>
      <c r="J22" s="760">
        <f t="shared" si="1"/>
        <v>0.3</v>
      </c>
      <c r="K22" s="760">
        <f t="shared" si="1"/>
        <v>0.25</v>
      </c>
      <c r="L22" s="760">
        <f t="shared" si="1"/>
        <v>0.05</v>
      </c>
      <c r="M22" s="760">
        <f t="shared" si="1"/>
        <v>0.2</v>
      </c>
      <c r="N22" s="761">
        <f t="shared" si="6"/>
        <v>1</v>
      </c>
      <c r="O22" s="762"/>
      <c r="R22" s="756">
        <f t="shared" si="7"/>
        <v>1</v>
      </c>
      <c r="S22" s="757">
        <f t="shared" si="8"/>
        <v>0.71500000000000008</v>
      </c>
    </row>
    <row r="23" spans="2:19">
      <c r="B23" s="758">
        <f t="shared" si="2"/>
        <v>2005</v>
      </c>
      <c r="C23" s="759">
        <f t="shared" si="3"/>
        <v>0</v>
      </c>
      <c r="D23" s="760">
        <f t="shared" si="0"/>
        <v>0</v>
      </c>
      <c r="E23" s="760">
        <f t="shared" si="0"/>
        <v>1</v>
      </c>
      <c r="F23" s="760">
        <f t="shared" si="0"/>
        <v>0</v>
      </c>
      <c r="G23" s="760">
        <f t="shared" si="0"/>
        <v>0</v>
      </c>
      <c r="H23" s="761">
        <f t="shared" si="4"/>
        <v>1</v>
      </c>
      <c r="I23" s="759">
        <f t="shared" si="5"/>
        <v>0.2</v>
      </c>
      <c r="J23" s="760">
        <f t="shared" si="1"/>
        <v>0.3</v>
      </c>
      <c r="K23" s="760">
        <f t="shared" si="1"/>
        <v>0.25</v>
      </c>
      <c r="L23" s="760">
        <f t="shared" si="1"/>
        <v>0.05</v>
      </c>
      <c r="M23" s="760">
        <f t="shared" si="1"/>
        <v>0.2</v>
      </c>
      <c r="N23" s="761">
        <f t="shared" si="6"/>
        <v>1</v>
      </c>
      <c r="O23" s="762"/>
      <c r="R23" s="756">
        <f t="shared" si="7"/>
        <v>1</v>
      </c>
      <c r="S23" s="757">
        <f t="shared" si="8"/>
        <v>0.71500000000000008</v>
      </c>
    </row>
    <row r="24" spans="2:19">
      <c r="B24" s="758">
        <f t="shared" si="2"/>
        <v>2006</v>
      </c>
      <c r="C24" s="759">
        <f t="shared" si="3"/>
        <v>0</v>
      </c>
      <c r="D24" s="760">
        <f t="shared" si="0"/>
        <v>0</v>
      </c>
      <c r="E24" s="760">
        <f t="shared" si="0"/>
        <v>1</v>
      </c>
      <c r="F24" s="760">
        <f t="shared" si="0"/>
        <v>0</v>
      </c>
      <c r="G24" s="760">
        <f t="shared" si="0"/>
        <v>0</v>
      </c>
      <c r="H24" s="761">
        <f t="shared" si="4"/>
        <v>1</v>
      </c>
      <c r="I24" s="759">
        <f t="shared" si="5"/>
        <v>0.2</v>
      </c>
      <c r="J24" s="760">
        <f t="shared" si="1"/>
        <v>0.3</v>
      </c>
      <c r="K24" s="760">
        <f t="shared" si="1"/>
        <v>0.25</v>
      </c>
      <c r="L24" s="760">
        <f t="shared" si="1"/>
        <v>0.05</v>
      </c>
      <c r="M24" s="760">
        <f t="shared" si="1"/>
        <v>0.2</v>
      </c>
      <c r="N24" s="761">
        <f t="shared" si="6"/>
        <v>1</v>
      </c>
      <c r="O24" s="762"/>
      <c r="R24" s="756">
        <f t="shared" si="7"/>
        <v>1</v>
      </c>
      <c r="S24" s="757">
        <f t="shared" si="8"/>
        <v>0.71500000000000008</v>
      </c>
    </row>
    <row r="25" spans="2:19">
      <c r="B25" s="758">
        <f t="shared" si="2"/>
        <v>2007</v>
      </c>
      <c r="C25" s="759">
        <f t="shared" si="3"/>
        <v>0</v>
      </c>
      <c r="D25" s="760">
        <f t="shared" si="0"/>
        <v>0</v>
      </c>
      <c r="E25" s="760">
        <f t="shared" si="0"/>
        <v>1</v>
      </c>
      <c r="F25" s="760">
        <f t="shared" si="0"/>
        <v>0</v>
      </c>
      <c r="G25" s="760">
        <f t="shared" si="0"/>
        <v>0</v>
      </c>
      <c r="H25" s="761">
        <f t="shared" si="4"/>
        <v>1</v>
      </c>
      <c r="I25" s="759">
        <f t="shared" si="5"/>
        <v>0.2</v>
      </c>
      <c r="J25" s="760">
        <f t="shared" si="1"/>
        <v>0.3</v>
      </c>
      <c r="K25" s="760">
        <f t="shared" si="1"/>
        <v>0.25</v>
      </c>
      <c r="L25" s="760">
        <f t="shared" si="1"/>
        <v>0.05</v>
      </c>
      <c r="M25" s="760">
        <f t="shared" si="1"/>
        <v>0.2</v>
      </c>
      <c r="N25" s="761">
        <f t="shared" si="6"/>
        <v>1</v>
      </c>
      <c r="O25" s="762"/>
      <c r="R25" s="756">
        <f t="shared" si="7"/>
        <v>1</v>
      </c>
      <c r="S25" s="757">
        <f t="shared" si="8"/>
        <v>0.71500000000000008</v>
      </c>
    </row>
    <row r="26" spans="2:19">
      <c r="B26" s="758">
        <f t="shared" si="2"/>
        <v>2008</v>
      </c>
      <c r="C26" s="759">
        <f t="shared" si="3"/>
        <v>0</v>
      </c>
      <c r="D26" s="760">
        <f t="shared" si="0"/>
        <v>0</v>
      </c>
      <c r="E26" s="760">
        <f t="shared" si="0"/>
        <v>1</v>
      </c>
      <c r="F26" s="760">
        <f t="shared" si="0"/>
        <v>0</v>
      </c>
      <c r="G26" s="760">
        <f t="shared" si="0"/>
        <v>0</v>
      </c>
      <c r="H26" s="761">
        <f t="shared" si="4"/>
        <v>1</v>
      </c>
      <c r="I26" s="759">
        <f t="shared" si="5"/>
        <v>0.2</v>
      </c>
      <c r="J26" s="760">
        <f t="shared" si="1"/>
        <v>0.3</v>
      </c>
      <c r="K26" s="760">
        <f t="shared" si="1"/>
        <v>0.25</v>
      </c>
      <c r="L26" s="760">
        <f t="shared" si="1"/>
        <v>0.05</v>
      </c>
      <c r="M26" s="760">
        <f t="shared" si="1"/>
        <v>0.2</v>
      </c>
      <c r="N26" s="761">
        <f t="shared" si="6"/>
        <v>1</v>
      </c>
      <c r="O26" s="762"/>
      <c r="R26" s="756">
        <f t="shared" si="7"/>
        <v>1</v>
      </c>
      <c r="S26" s="757">
        <f t="shared" si="8"/>
        <v>0.71500000000000008</v>
      </c>
    </row>
    <row r="27" spans="2:19">
      <c r="B27" s="758">
        <f t="shared" si="2"/>
        <v>2009</v>
      </c>
      <c r="C27" s="759">
        <f t="shared" si="3"/>
        <v>0</v>
      </c>
      <c r="D27" s="760">
        <f t="shared" si="0"/>
        <v>0</v>
      </c>
      <c r="E27" s="760">
        <f t="shared" si="0"/>
        <v>1</v>
      </c>
      <c r="F27" s="760">
        <f t="shared" si="0"/>
        <v>0</v>
      </c>
      <c r="G27" s="760">
        <f t="shared" si="0"/>
        <v>0</v>
      </c>
      <c r="H27" s="761">
        <f t="shared" si="4"/>
        <v>1</v>
      </c>
      <c r="I27" s="759">
        <f t="shared" si="5"/>
        <v>0.2</v>
      </c>
      <c r="J27" s="760">
        <f t="shared" si="1"/>
        <v>0.3</v>
      </c>
      <c r="K27" s="760">
        <f t="shared" si="1"/>
        <v>0.25</v>
      </c>
      <c r="L27" s="760">
        <f t="shared" si="1"/>
        <v>0.05</v>
      </c>
      <c r="M27" s="760">
        <f t="shared" si="1"/>
        <v>0.2</v>
      </c>
      <c r="N27" s="761">
        <f t="shared" si="6"/>
        <v>1</v>
      </c>
      <c r="O27" s="762"/>
      <c r="R27" s="756">
        <f t="shared" si="7"/>
        <v>1</v>
      </c>
      <c r="S27" s="757">
        <f t="shared" si="8"/>
        <v>0.71500000000000008</v>
      </c>
    </row>
    <row r="28" spans="2:19">
      <c r="B28" s="758">
        <f t="shared" si="2"/>
        <v>2010</v>
      </c>
      <c r="C28" s="759">
        <f t="shared" si="3"/>
        <v>0</v>
      </c>
      <c r="D28" s="760">
        <f t="shared" si="0"/>
        <v>0</v>
      </c>
      <c r="E28" s="760">
        <f t="shared" si="0"/>
        <v>1</v>
      </c>
      <c r="F28" s="760">
        <f t="shared" si="0"/>
        <v>0</v>
      </c>
      <c r="G28" s="760">
        <f t="shared" si="0"/>
        <v>0</v>
      </c>
      <c r="H28" s="761">
        <f t="shared" si="4"/>
        <v>1</v>
      </c>
      <c r="I28" s="759">
        <f t="shared" si="5"/>
        <v>0.2</v>
      </c>
      <c r="J28" s="760">
        <f t="shared" si="1"/>
        <v>0.3</v>
      </c>
      <c r="K28" s="760">
        <f t="shared" si="1"/>
        <v>0.25</v>
      </c>
      <c r="L28" s="760">
        <f t="shared" si="1"/>
        <v>0.05</v>
      </c>
      <c r="M28" s="760">
        <f t="shared" si="1"/>
        <v>0.2</v>
      </c>
      <c r="N28" s="761">
        <f t="shared" si="6"/>
        <v>1</v>
      </c>
      <c r="O28" s="762"/>
      <c r="R28" s="756">
        <f t="shared" si="7"/>
        <v>1</v>
      </c>
      <c r="S28" s="757">
        <f t="shared" si="8"/>
        <v>0.71500000000000008</v>
      </c>
    </row>
    <row r="29" spans="2:19">
      <c r="B29" s="758">
        <f t="shared" si="2"/>
        <v>2011</v>
      </c>
      <c r="C29" s="759">
        <f t="shared" si="3"/>
        <v>0</v>
      </c>
      <c r="D29" s="760">
        <f t="shared" si="0"/>
        <v>0</v>
      </c>
      <c r="E29" s="760">
        <f t="shared" si="0"/>
        <v>1</v>
      </c>
      <c r="F29" s="760">
        <f t="shared" si="0"/>
        <v>0</v>
      </c>
      <c r="G29" s="760">
        <f t="shared" si="0"/>
        <v>0</v>
      </c>
      <c r="H29" s="761">
        <f t="shared" si="4"/>
        <v>1</v>
      </c>
      <c r="I29" s="759">
        <f t="shared" si="5"/>
        <v>0.2</v>
      </c>
      <c r="J29" s="760">
        <f t="shared" si="1"/>
        <v>0.3</v>
      </c>
      <c r="K29" s="760">
        <f t="shared" si="1"/>
        <v>0.25</v>
      </c>
      <c r="L29" s="760">
        <f t="shared" si="1"/>
        <v>0.05</v>
      </c>
      <c r="M29" s="760">
        <f t="shared" si="1"/>
        <v>0.2</v>
      </c>
      <c r="N29" s="761">
        <f t="shared" si="6"/>
        <v>1</v>
      </c>
      <c r="O29" s="762"/>
      <c r="R29" s="756">
        <f t="shared" si="7"/>
        <v>1</v>
      </c>
      <c r="S29" s="757">
        <f t="shared" si="8"/>
        <v>0.71500000000000008</v>
      </c>
    </row>
    <row r="30" spans="2:19">
      <c r="B30" s="758">
        <f t="shared" si="2"/>
        <v>2012</v>
      </c>
      <c r="C30" s="759">
        <f t="shared" si="3"/>
        <v>0</v>
      </c>
      <c r="D30" s="760">
        <f t="shared" si="0"/>
        <v>0</v>
      </c>
      <c r="E30" s="760">
        <f t="shared" si="0"/>
        <v>1</v>
      </c>
      <c r="F30" s="760">
        <f t="shared" si="0"/>
        <v>0</v>
      </c>
      <c r="G30" s="760">
        <f t="shared" si="0"/>
        <v>0</v>
      </c>
      <c r="H30" s="761">
        <f t="shared" si="4"/>
        <v>1</v>
      </c>
      <c r="I30" s="759">
        <f t="shared" si="5"/>
        <v>0.2</v>
      </c>
      <c r="J30" s="760">
        <f t="shared" si="1"/>
        <v>0.3</v>
      </c>
      <c r="K30" s="760">
        <f t="shared" si="1"/>
        <v>0.25</v>
      </c>
      <c r="L30" s="760">
        <f t="shared" si="1"/>
        <v>0.05</v>
      </c>
      <c r="M30" s="760">
        <f t="shared" si="1"/>
        <v>0.2</v>
      </c>
      <c r="N30" s="761">
        <f t="shared" si="6"/>
        <v>1</v>
      </c>
      <c r="O30" s="762"/>
      <c r="R30" s="756">
        <f t="shared" si="7"/>
        <v>1</v>
      </c>
      <c r="S30" s="757">
        <f t="shared" si="8"/>
        <v>0.71500000000000008</v>
      </c>
    </row>
    <row r="31" spans="2:19">
      <c r="B31" s="758">
        <f t="shared" si="2"/>
        <v>2013</v>
      </c>
      <c r="C31" s="759">
        <f t="shared" si="3"/>
        <v>0</v>
      </c>
      <c r="D31" s="760">
        <f t="shared" si="0"/>
        <v>0</v>
      </c>
      <c r="E31" s="760">
        <f t="shared" si="0"/>
        <v>1</v>
      </c>
      <c r="F31" s="760">
        <f t="shared" si="0"/>
        <v>0</v>
      </c>
      <c r="G31" s="760">
        <f t="shared" si="0"/>
        <v>0</v>
      </c>
      <c r="H31" s="761">
        <f t="shared" si="4"/>
        <v>1</v>
      </c>
      <c r="I31" s="759">
        <f t="shared" si="5"/>
        <v>0.2</v>
      </c>
      <c r="J31" s="760">
        <f t="shared" si="1"/>
        <v>0.3</v>
      </c>
      <c r="K31" s="760">
        <f t="shared" si="1"/>
        <v>0.25</v>
      </c>
      <c r="L31" s="760">
        <f t="shared" si="1"/>
        <v>0.05</v>
      </c>
      <c r="M31" s="760">
        <f t="shared" si="1"/>
        <v>0.2</v>
      </c>
      <c r="N31" s="761">
        <f t="shared" si="6"/>
        <v>1</v>
      </c>
      <c r="O31" s="762"/>
      <c r="R31" s="756">
        <f t="shared" si="7"/>
        <v>1</v>
      </c>
      <c r="S31" s="757">
        <f t="shared" si="8"/>
        <v>0.71500000000000008</v>
      </c>
    </row>
    <row r="32" spans="2:19">
      <c r="B32" s="758">
        <f t="shared" si="2"/>
        <v>2014</v>
      </c>
      <c r="C32" s="759">
        <f t="shared" si="3"/>
        <v>0</v>
      </c>
      <c r="D32" s="760">
        <f t="shared" si="0"/>
        <v>0</v>
      </c>
      <c r="E32" s="760">
        <f t="shared" si="0"/>
        <v>1</v>
      </c>
      <c r="F32" s="760">
        <f t="shared" si="0"/>
        <v>0</v>
      </c>
      <c r="G32" s="760">
        <f t="shared" si="0"/>
        <v>0</v>
      </c>
      <c r="H32" s="761">
        <f t="shared" si="4"/>
        <v>1</v>
      </c>
      <c r="I32" s="759">
        <f t="shared" si="5"/>
        <v>0.2</v>
      </c>
      <c r="J32" s="760">
        <f t="shared" si="1"/>
        <v>0.3</v>
      </c>
      <c r="K32" s="760">
        <f t="shared" si="1"/>
        <v>0.25</v>
      </c>
      <c r="L32" s="760">
        <f t="shared" si="1"/>
        <v>0.05</v>
      </c>
      <c r="M32" s="760">
        <f t="shared" si="1"/>
        <v>0.2</v>
      </c>
      <c r="N32" s="761">
        <f t="shared" si="6"/>
        <v>1</v>
      </c>
      <c r="O32" s="762"/>
      <c r="R32" s="756">
        <f t="shared" si="7"/>
        <v>1</v>
      </c>
      <c r="S32" s="757">
        <f t="shared" si="8"/>
        <v>0.71500000000000008</v>
      </c>
    </row>
    <row r="33" spans="2:19">
      <c r="B33" s="758">
        <f t="shared" si="2"/>
        <v>2015</v>
      </c>
      <c r="C33" s="759">
        <f t="shared" si="3"/>
        <v>0</v>
      </c>
      <c r="D33" s="760">
        <f t="shared" si="0"/>
        <v>0</v>
      </c>
      <c r="E33" s="760">
        <f t="shared" si="0"/>
        <v>1</v>
      </c>
      <c r="F33" s="760">
        <f t="shared" si="0"/>
        <v>0</v>
      </c>
      <c r="G33" s="760">
        <f t="shared" si="0"/>
        <v>0</v>
      </c>
      <c r="H33" s="761">
        <f t="shared" si="4"/>
        <v>1</v>
      </c>
      <c r="I33" s="759">
        <f t="shared" si="5"/>
        <v>0.2</v>
      </c>
      <c r="J33" s="760">
        <f t="shared" si="1"/>
        <v>0.3</v>
      </c>
      <c r="K33" s="760">
        <f t="shared" si="1"/>
        <v>0.25</v>
      </c>
      <c r="L33" s="760">
        <f t="shared" si="1"/>
        <v>0.05</v>
      </c>
      <c r="M33" s="760">
        <f t="shared" si="1"/>
        <v>0.2</v>
      </c>
      <c r="N33" s="761">
        <f t="shared" si="6"/>
        <v>1</v>
      </c>
      <c r="O33" s="762"/>
      <c r="R33" s="756">
        <f t="shared" si="7"/>
        <v>1</v>
      </c>
      <c r="S33" s="757">
        <f t="shared" si="8"/>
        <v>0.71500000000000008</v>
      </c>
    </row>
    <row r="34" spans="2:19">
      <c r="B34" s="758">
        <f t="shared" si="2"/>
        <v>2016</v>
      </c>
      <c r="C34" s="759">
        <f t="shared" si="3"/>
        <v>0</v>
      </c>
      <c r="D34" s="760">
        <f t="shared" si="3"/>
        <v>0</v>
      </c>
      <c r="E34" s="760">
        <f t="shared" si="3"/>
        <v>1</v>
      </c>
      <c r="F34" s="760">
        <f t="shared" si="3"/>
        <v>0</v>
      </c>
      <c r="G34" s="760">
        <f t="shared" si="3"/>
        <v>0</v>
      </c>
      <c r="H34" s="761">
        <f t="shared" si="4"/>
        <v>1</v>
      </c>
      <c r="I34" s="759">
        <f t="shared" si="5"/>
        <v>0.2</v>
      </c>
      <c r="J34" s="760">
        <f t="shared" si="5"/>
        <v>0.3</v>
      </c>
      <c r="K34" s="760">
        <f t="shared" si="5"/>
        <v>0.25</v>
      </c>
      <c r="L34" s="760">
        <f t="shared" si="5"/>
        <v>0.05</v>
      </c>
      <c r="M34" s="760">
        <f t="shared" si="5"/>
        <v>0.2</v>
      </c>
      <c r="N34" s="761">
        <f t="shared" si="6"/>
        <v>1</v>
      </c>
      <c r="O34" s="762"/>
      <c r="R34" s="756">
        <f t="shared" si="7"/>
        <v>1</v>
      </c>
      <c r="S34" s="757">
        <f t="shared" si="8"/>
        <v>0.71500000000000008</v>
      </c>
    </row>
    <row r="35" spans="2:19">
      <c r="B35" s="758">
        <f t="shared" si="2"/>
        <v>2017</v>
      </c>
      <c r="C35" s="759">
        <f t="shared" si="3"/>
        <v>0</v>
      </c>
      <c r="D35" s="760">
        <f t="shared" si="3"/>
        <v>0</v>
      </c>
      <c r="E35" s="760">
        <f t="shared" si="3"/>
        <v>1</v>
      </c>
      <c r="F35" s="760">
        <f t="shared" si="3"/>
        <v>0</v>
      </c>
      <c r="G35" s="760">
        <f t="shared" si="3"/>
        <v>0</v>
      </c>
      <c r="H35" s="761">
        <f t="shared" si="4"/>
        <v>1</v>
      </c>
      <c r="I35" s="759">
        <f t="shared" si="5"/>
        <v>0.2</v>
      </c>
      <c r="J35" s="760">
        <f t="shared" si="5"/>
        <v>0.3</v>
      </c>
      <c r="K35" s="760">
        <f t="shared" si="5"/>
        <v>0.25</v>
      </c>
      <c r="L35" s="760">
        <f t="shared" si="5"/>
        <v>0.05</v>
      </c>
      <c r="M35" s="760">
        <f t="shared" si="5"/>
        <v>0.2</v>
      </c>
      <c r="N35" s="761">
        <f t="shared" si="6"/>
        <v>1</v>
      </c>
      <c r="O35" s="762"/>
      <c r="R35" s="756">
        <f t="shared" si="7"/>
        <v>1</v>
      </c>
      <c r="S35" s="757">
        <f t="shared" si="8"/>
        <v>0.71500000000000008</v>
      </c>
    </row>
    <row r="36" spans="2:19">
      <c r="B36" s="758">
        <f t="shared" si="2"/>
        <v>2018</v>
      </c>
      <c r="C36" s="759">
        <f t="shared" si="3"/>
        <v>0</v>
      </c>
      <c r="D36" s="760">
        <f t="shared" si="3"/>
        <v>0</v>
      </c>
      <c r="E36" s="760">
        <f t="shared" si="3"/>
        <v>1</v>
      </c>
      <c r="F36" s="760">
        <f t="shared" si="3"/>
        <v>0</v>
      </c>
      <c r="G36" s="760">
        <f t="shared" si="3"/>
        <v>0</v>
      </c>
      <c r="H36" s="761">
        <f t="shared" si="4"/>
        <v>1</v>
      </c>
      <c r="I36" s="759">
        <f t="shared" si="5"/>
        <v>0.2</v>
      </c>
      <c r="J36" s="760">
        <f t="shared" si="5"/>
        <v>0.3</v>
      </c>
      <c r="K36" s="760">
        <f t="shared" si="5"/>
        <v>0.25</v>
      </c>
      <c r="L36" s="760">
        <f t="shared" si="5"/>
        <v>0.05</v>
      </c>
      <c r="M36" s="760">
        <f t="shared" si="5"/>
        <v>0.2</v>
      </c>
      <c r="N36" s="761">
        <f t="shared" si="6"/>
        <v>1</v>
      </c>
      <c r="O36" s="762"/>
      <c r="R36" s="756">
        <f t="shared" si="7"/>
        <v>1</v>
      </c>
      <c r="S36" s="757">
        <f t="shared" si="8"/>
        <v>0.71500000000000008</v>
      </c>
    </row>
    <row r="37" spans="2:19">
      <c r="B37" s="758">
        <f t="shared" si="2"/>
        <v>2019</v>
      </c>
      <c r="C37" s="759">
        <f t="shared" si="3"/>
        <v>0</v>
      </c>
      <c r="D37" s="760">
        <f t="shared" si="3"/>
        <v>0</v>
      </c>
      <c r="E37" s="760">
        <f t="shared" si="3"/>
        <v>1</v>
      </c>
      <c r="F37" s="760">
        <f t="shared" si="3"/>
        <v>0</v>
      </c>
      <c r="G37" s="760">
        <f t="shared" si="3"/>
        <v>0</v>
      </c>
      <c r="H37" s="761">
        <f t="shared" si="4"/>
        <v>1</v>
      </c>
      <c r="I37" s="759">
        <f t="shared" si="5"/>
        <v>0.2</v>
      </c>
      <c r="J37" s="760">
        <f t="shared" si="5"/>
        <v>0.3</v>
      </c>
      <c r="K37" s="760">
        <f t="shared" si="5"/>
        <v>0.25</v>
      </c>
      <c r="L37" s="760">
        <f t="shared" si="5"/>
        <v>0.05</v>
      </c>
      <c r="M37" s="760">
        <f t="shared" si="5"/>
        <v>0.2</v>
      </c>
      <c r="N37" s="761">
        <f t="shared" si="6"/>
        <v>1</v>
      </c>
      <c r="O37" s="762"/>
      <c r="R37" s="756">
        <f t="shared" si="7"/>
        <v>1</v>
      </c>
      <c r="S37" s="757">
        <f t="shared" si="8"/>
        <v>0.71500000000000008</v>
      </c>
    </row>
    <row r="38" spans="2:19">
      <c r="B38" s="758">
        <f t="shared" si="2"/>
        <v>2020</v>
      </c>
      <c r="C38" s="759">
        <f t="shared" si="3"/>
        <v>0</v>
      </c>
      <c r="D38" s="760">
        <f t="shared" si="3"/>
        <v>0</v>
      </c>
      <c r="E38" s="760">
        <f t="shared" si="3"/>
        <v>1</v>
      </c>
      <c r="F38" s="760">
        <f t="shared" si="3"/>
        <v>0</v>
      </c>
      <c r="G38" s="760">
        <f t="shared" si="3"/>
        <v>0</v>
      </c>
      <c r="H38" s="761">
        <f t="shared" si="4"/>
        <v>1</v>
      </c>
      <c r="I38" s="759">
        <f t="shared" si="5"/>
        <v>0.2</v>
      </c>
      <c r="J38" s="760">
        <f t="shared" si="5"/>
        <v>0.3</v>
      </c>
      <c r="K38" s="760">
        <f t="shared" si="5"/>
        <v>0.25</v>
      </c>
      <c r="L38" s="760">
        <f t="shared" si="5"/>
        <v>0.05</v>
      </c>
      <c r="M38" s="760">
        <f t="shared" si="5"/>
        <v>0.2</v>
      </c>
      <c r="N38" s="761">
        <f t="shared" si="6"/>
        <v>1</v>
      </c>
      <c r="O38" s="762"/>
      <c r="R38" s="756">
        <f t="shared" si="7"/>
        <v>1</v>
      </c>
      <c r="S38" s="757">
        <f t="shared" si="8"/>
        <v>0.71500000000000008</v>
      </c>
    </row>
    <row r="39" spans="2:19">
      <c r="B39" s="758">
        <f t="shared" si="2"/>
        <v>2021</v>
      </c>
      <c r="C39" s="759">
        <f t="shared" si="3"/>
        <v>0</v>
      </c>
      <c r="D39" s="760">
        <f t="shared" si="3"/>
        <v>0</v>
      </c>
      <c r="E39" s="760">
        <f t="shared" si="3"/>
        <v>1</v>
      </c>
      <c r="F39" s="760">
        <f t="shared" si="3"/>
        <v>0</v>
      </c>
      <c r="G39" s="760">
        <f t="shared" si="3"/>
        <v>0</v>
      </c>
      <c r="H39" s="761">
        <f t="shared" si="4"/>
        <v>1</v>
      </c>
      <c r="I39" s="759">
        <f t="shared" si="5"/>
        <v>0.2</v>
      </c>
      <c r="J39" s="760">
        <f t="shared" si="5"/>
        <v>0.3</v>
      </c>
      <c r="K39" s="760">
        <f t="shared" si="5"/>
        <v>0.25</v>
      </c>
      <c r="L39" s="760">
        <f t="shared" si="5"/>
        <v>0.05</v>
      </c>
      <c r="M39" s="760">
        <f t="shared" si="5"/>
        <v>0.2</v>
      </c>
      <c r="N39" s="761">
        <f t="shared" si="6"/>
        <v>1</v>
      </c>
      <c r="O39" s="762"/>
      <c r="R39" s="756">
        <f t="shared" si="7"/>
        <v>1</v>
      </c>
      <c r="S39" s="757">
        <f t="shared" si="8"/>
        <v>0.71500000000000008</v>
      </c>
    </row>
    <row r="40" spans="2:19">
      <c r="B40" s="758">
        <f t="shared" si="2"/>
        <v>2022</v>
      </c>
      <c r="C40" s="759">
        <f t="shared" si="3"/>
        <v>0</v>
      </c>
      <c r="D40" s="760">
        <f t="shared" si="3"/>
        <v>0</v>
      </c>
      <c r="E40" s="760">
        <f t="shared" si="3"/>
        <v>1</v>
      </c>
      <c r="F40" s="760">
        <f t="shared" si="3"/>
        <v>0</v>
      </c>
      <c r="G40" s="760">
        <f t="shared" si="3"/>
        <v>0</v>
      </c>
      <c r="H40" s="761">
        <f t="shared" si="4"/>
        <v>1</v>
      </c>
      <c r="I40" s="759">
        <f t="shared" si="5"/>
        <v>0.2</v>
      </c>
      <c r="J40" s="760">
        <f t="shared" si="5"/>
        <v>0.3</v>
      </c>
      <c r="K40" s="760">
        <f t="shared" si="5"/>
        <v>0.25</v>
      </c>
      <c r="L40" s="760">
        <f t="shared" si="5"/>
        <v>0.05</v>
      </c>
      <c r="M40" s="760">
        <f t="shared" si="5"/>
        <v>0.2</v>
      </c>
      <c r="N40" s="761">
        <f t="shared" si="6"/>
        <v>1</v>
      </c>
      <c r="O40" s="762"/>
      <c r="R40" s="756">
        <f t="shared" si="7"/>
        <v>1</v>
      </c>
      <c r="S40" s="757">
        <f t="shared" si="8"/>
        <v>0.71500000000000008</v>
      </c>
    </row>
    <row r="41" spans="2:19">
      <c r="B41" s="758">
        <f t="shared" si="2"/>
        <v>2023</v>
      </c>
      <c r="C41" s="759">
        <f t="shared" si="3"/>
        <v>0</v>
      </c>
      <c r="D41" s="760">
        <f t="shared" si="3"/>
        <v>0</v>
      </c>
      <c r="E41" s="760">
        <f t="shared" si="3"/>
        <v>1</v>
      </c>
      <c r="F41" s="760">
        <f t="shared" si="3"/>
        <v>0</v>
      </c>
      <c r="G41" s="760">
        <f t="shared" si="3"/>
        <v>0</v>
      </c>
      <c r="H41" s="761">
        <f t="shared" si="4"/>
        <v>1</v>
      </c>
      <c r="I41" s="759">
        <f t="shared" si="5"/>
        <v>0.2</v>
      </c>
      <c r="J41" s="760">
        <f t="shared" si="5"/>
        <v>0.3</v>
      </c>
      <c r="K41" s="760">
        <f t="shared" si="5"/>
        <v>0.25</v>
      </c>
      <c r="L41" s="760">
        <f t="shared" si="5"/>
        <v>0.05</v>
      </c>
      <c r="M41" s="760">
        <f t="shared" si="5"/>
        <v>0.2</v>
      </c>
      <c r="N41" s="761">
        <f t="shared" si="6"/>
        <v>1</v>
      </c>
      <c r="O41" s="762"/>
      <c r="R41" s="756">
        <f t="shared" si="7"/>
        <v>1</v>
      </c>
      <c r="S41" s="757">
        <f t="shared" si="8"/>
        <v>0.71500000000000008</v>
      </c>
    </row>
    <row r="42" spans="2:19">
      <c r="B42" s="758">
        <f t="shared" si="2"/>
        <v>2024</v>
      </c>
      <c r="C42" s="759">
        <f t="shared" si="3"/>
        <v>0</v>
      </c>
      <c r="D42" s="760">
        <f t="shared" si="3"/>
        <v>0</v>
      </c>
      <c r="E42" s="760">
        <f t="shared" si="3"/>
        <v>1</v>
      </c>
      <c r="F42" s="760">
        <f t="shared" si="3"/>
        <v>0</v>
      </c>
      <c r="G42" s="760">
        <f t="shared" si="3"/>
        <v>0</v>
      </c>
      <c r="H42" s="761">
        <f t="shared" si="4"/>
        <v>1</v>
      </c>
      <c r="I42" s="759">
        <f t="shared" si="5"/>
        <v>0.2</v>
      </c>
      <c r="J42" s="760">
        <f t="shared" si="5"/>
        <v>0.3</v>
      </c>
      <c r="K42" s="760">
        <f t="shared" si="5"/>
        <v>0.25</v>
      </c>
      <c r="L42" s="760">
        <f t="shared" si="5"/>
        <v>0.05</v>
      </c>
      <c r="M42" s="760">
        <f t="shared" si="5"/>
        <v>0.2</v>
      </c>
      <c r="N42" s="761">
        <f t="shared" si="6"/>
        <v>1</v>
      </c>
      <c r="O42" s="762"/>
      <c r="R42" s="756">
        <f t="shared" si="7"/>
        <v>1</v>
      </c>
      <c r="S42" s="757">
        <f t="shared" si="8"/>
        <v>0.71500000000000008</v>
      </c>
    </row>
    <row r="43" spans="2:19">
      <c r="B43" s="758">
        <f t="shared" si="2"/>
        <v>2025</v>
      </c>
      <c r="C43" s="759">
        <f t="shared" si="3"/>
        <v>0</v>
      </c>
      <c r="D43" s="760">
        <f t="shared" si="3"/>
        <v>0</v>
      </c>
      <c r="E43" s="760">
        <f t="shared" si="3"/>
        <v>1</v>
      </c>
      <c r="F43" s="760">
        <f t="shared" si="3"/>
        <v>0</v>
      </c>
      <c r="G43" s="760">
        <f t="shared" si="3"/>
        <v>0</v>
      </c>
      <c r="H43" s="761">
        <f t="shared" si="4"/>
        <v>1</v>
      </c>
      <c r="I43" s="759">
        <f t="shared" si="5"/>
        <v>0.2</v>
      </c>
      <c r="J43" s="760">
        <f t="shared" si="5"/>
        <v>0.3</v>
      </c>
      <c r="K43" s="760">
        <f t="shared" si="5"/>
        <v>0.25</v>
      </c>
      <c r="L43" s="760">
        <f t="shared" si="5"/>
        <v>0.05</v>
      </c>
      <c r="M43" s="760">
        <f t="shared" si="5"/>
        <v>0.2</v>
      </c>
      <c r="N43" s="761">
        <f t="shared" si="6"/>
        <v>1</v>
      </c>
      <c r="O43" s="762"/>
      <c r="R43" s="756">
        <f t="shared" si="7"/>
        <v>1</v>
      </c>
      <c r="S43" s="757">
        <f t="shared" si="8"/>
        <v>0.71500000000000008</v>
      </c>
    </row>
    <row r="44" spans="2:19">
      <c r="B44" s="758">
        <f t="shared" si="2"/>
        <v>2026</v>
      </c>
      <c r="C44" s="759">
        <f t="shared" si="3"/>
        <v>0</v>
      </c>
      <c r="D44" s="760">
        <f t="shared" si="3"/>
        <v>0</v>
      </c>
      <c r="E44" s="760">
        <f t="shared" si="3"/>
        <v>1</v>
      </c>
      <c r="F44" s="760">
        <f t="shared" si="3"/>
        <v>0</v>
      </c>
      <c r="G44" s="760">
        <f t="shared" si="3"/>
        <v>0</v>
      </c>
      <c r="H44" s="761">
        <f t="shared" si="4"/>
        <v>1</v>
      </c>
      <c r="I44" s="759">
        <f t="shared" si="5"/>
        <v>0.2</v>
      </c>
      <c r="J44" s="760">
        <f t="shared" si="5"/>
        <v>0.3</v>
      </c>
      <c r="K44" s="760">
        <f t="shared" si="5"/>
        <v>0.25</v>
      </c>
      <c r="L44" s="760">
        <f t="shared" si="5"/>
        <v>0.05</v>
      </c>
      <c r="M44" s="760">
        <f t="shared" si="5"/>
        <v>0.2</v>
      </c>
      <c r="N44" s="761">
        <f t="shared" si="6"/>
        <v>1</v>
      </c>
      <c r="O44" s="762"/>
      <c r="R44" s="756">
        <f t="shared" si="7"/>
        <v>1</v>
      </c>
      <c r="S44" s="757">
        <f t="shared" si="8"/>
        <v>0.71500000000000008</v>
      </c>
    </row>
    <row r="45" spans="2:19">
      <c r="B45" s="758">
        <f t="shared" si="2"/>
        <v>2027</v>
      </c>
      <c r="C45" s="759">
        <f t="shared" si="3"/>
        <v>0</v>
      </c>
      <c r="D45" s="760">
        <f t="shared" si="3"/>
        <v>0</v>
      </c>
      <c r="E45" s="760">
        <f t="shared" si="3"/>
        <v>1</v>
      </c>
      <c r="F45" s="760">
        <f t="shared" si="3"/>
        <v>0</v>
      </c>
      <c r="G45" s="760">
        <f t="shared" si="3"/>
        <v>0</v>
      </c>
      <c r="H45" s="761">
        <f t="shared" si="4"/>
        <v>1</v>
      </c>
      <c r="I45" s="759">
        <f t="shared" si="5"/>
        <v>0.2</v>
      </c>
      <c r="J45" s="760">
        <f t="shared" si="5"/>
        <v>0.3</v>
      </c>
      <c r="K45" s="760">
        <f t="shared" si="5"/>
        <v>0.25</v>
      </c>
      <c r="L45" s="760">
        <f t="shared" si="5"/>
        <v>0.05</v>
      </c>
      <c r="M45" s="760">
        <f t="shared" si="5"/>
        <v>0.2</v>
      </c>
      <c r="N45" s="761">
        <f t="shared" si="6"/>
        <v>1</v>
      </c>
      <c r="O45" s="762"/>
      <c r="R45" s="756">
        <f t="shared" si="7"/>
        <v>1</v>
      </c>
      <c r="S45" s="757">
        <f t="shared" si="8"/>
        <v>0.71500000000000008</v>
      </c>
    </row>
    <row r="46" spans="2:19">
      <c r="B46" s="758">
        <f t="shared" si="2"/>
        <v>2028</v>
      </c>
      <c r="C46" s="759">
        <f t="shared" si="3"/>
        <v>0</v>
      </c>
      <c r="D46" s="760">
        <f t="shared" si="3"/>
        <v>0</v>
      </c>
      <c r="E46" s="760">
        <f t="shared" si="3"/>
        <v>1</v>
      </c>
      <c r="F46" s="760">
        <f t="shared" si="3"/>
        <v>0</v>
      </c>
      <c r="G46" s="760">
        <f t="shared" si="3"/>
        <v>0</v>
      </c>
      <c r="H46" s="761">
        <f t="shared" si="4"/>
        <v>1</v>
      </c>
      <c r="I46" s="759">
        <f t="shared" si="5"/>
        <v>0.2</v>
      </c>
      <c r="J46" s="760">
        <f t="shared" si="5"/>
        <v>0.3</v>
      </c>
      <c r="K46" s="760">
        <f t="shared" si="5"/>
        <v>0.25</v>
      </c>
      <c r="L46" s="760">
        <f t="shared" si="5"/>
        <v>0.05</v>
      </c>
      <c r="M46" s="760">
        <f t="shared" si="5"/>
        <v>0.2</v>
      </c>
      <c r="N46" s="761">
        <f t="shared" si="6"/>
        <v>1</v>
      </c>
      <c r="O46" s="762"/>
      <c r="R46" s="756">
        <f t="shared" si="7"/>
        <v>1</v>
      </c>
      <c r="S46" s="757">
        <f t="shared" si="8"/>
        <v>0.71500000000000008</v>
      </c>
    </row>
    <row r="47" spans="2:19">
      <c r="B47" s="758">
        <f t="shared" si="2"/>
        <v>2029</v>
      </c>
      <c r="C47" s="759">
        <f t="shared" si="3"/>
        <v>0</v>
      </c>
      <c r="D47" s="760">
        <f t="shared" si="3"/>
        <v>0</v>
      </c>
      <c r="E47" s="760">
        <f t="shared" si="3"/>
        <v>1</v>
      </c>
      <c r="F47" s="760">
        <f t="shared" si="3"/>
        <v>0</v>
      </c>
      <c r="G47" s="760">
        <f t="shared" si="3"/>
        <v>0</v>
      </c>
      <c r="H47" s="761">
        <f t="shared" si="4"/>
        <v>1</v>
      </c>
      <c r="I47" s="759">
        <f t="shared" si="5"/>
        <v>0.2</v>
      </c>
      <c r="J47" s="760">
        <f t="shared" si="5"/>
        <v>0.3</v>
      </c>
      <c r="K47" s="760">
        <f t="shared" si="5"/>
        <v>0.25</v>
      </c>
      <c r="L47" s="760">
        <f t="shared" si="5"/>
        <v>0.05</v>
      </c>
      <c r="M47" s="760">
        <f t="shared" si="5"/>
        <v>0.2</v>
      </c>
      <c r="N47" s="761">
        <f t="shared" si="6"/>
        <v>1</v>
      </c>
      <c r="O47" s="762"/>
      <c r="R47" s="756">
        <f t="shared" si="7"/>
        <v>1</v>
      </c>
      <c r="S47" s="757">
        <f t="shared" si="8"/>
        <v>0.71500000000000008</v>
      </c>
    </row>
    <row r="48" spans="2:19">
      <c r="B48" s="758">
        <f t="shared" si="2"/>
        <v>2030</v>
      </c>
      <c r="C48" s="759">
        <f t="shared" si="3"/>
        <v>0</v>
      </c>
      <c r="D48" s="760">
        <f t="shared" si="3"/>
        <v>0</v>
      </c>
      <c r="E48" s="760">
        <f t="shared" si="3"/>
        <v>1</v>
      </c>
      <c r="F48" s="760">
        <f t="shared" si="3"/>
        <v>0</v>
      </c>
      <c r="G48" s="760">
        <f t="shared" si="3"/>
        <v>0</v>
      </c>
      <c r="H48" s="761">
        <f t="shared" si="4"/>
        <v>1</v>
      </c>
      <c r="I48" s="759">
        <f t="shared" si="5"/>
        <v>0.2</v>
      </c>
      <c r="J48" s="760">
        <f t="shared" si="5"/>
        <v>0.3</v>
      </c>
      <c r="K48" s="760">
        <f t="shared" si="5"/>
        <v>0.25</v>
      </c>
      <c r="L48" s="760">
        <f t="shared" si="5"/>
        <v>0.05</v>
      </c>
      <c r="M48" s="760">
        <f t="shared" si="5"/>
        <v>0.2</v>
      </c>
      <c r="N48" s="761">
        <f t="shared" si="6"/>
        <v>1</v>
      </c>
      <c r="O48" s="762"/>
      <c r="R48" s="756">
        <f t="shared" si="7"/>
        <v>1</v>
      </c>
      <c r="S48" s="757">
        <f t="shared" si="8"/>
        <v>0.71500000000000008</v>
      </c>
    </row>
    <row r="49" spans="2:19">
      <c r="B49" s="758">
        <f t="shared" si="2"/>
        <v>2031</v>
      </c>
      <c r="C49" s="759">
        <f t="shared" si="3"/>
        <v>0</v>
      </c>
      <c r="D49" s="760">
        <f t="shared" si="3"/>
        <v>0</v>
      </c>
      <c r="E49" s="760">
        <f t="shared" si="3"/>
        <v>1</v>
      </c>
      <c r="F49" s="760">
        <f t="shared" si="3"/>
        <v>0</v>
      </c>
      <c r="G49" s="760">
        <f t="shared" si="3"/>
        <v>0</v>
      </c>
      <c r="H49" s="761">
        <f t="shared" si="4"/>
        <v>1</v>
      </c>
      <c r="I49" s="759">
        <f t="shared" si="5"/>
        <v>0.2</v>
      </c>
      <c r="J49" s="760">
        <f t="shared" si="5"/>
        <v>0.3</v>
      </c>
      <c r="K49" s="760">
        <f t="shared" si="5"/>
        <v>0.25</v>
      </c>
      <c r="L49" s="760">
        <f t="shared" si="5"/>
        <v>0.05</v>
      </c>
      <c r="M49" s="760">
        <f t="shared" si="5"/>
        <v>0.2</v>
      </c>
      <c r="N49" s="761">
        <f t="shared" si="6"/>
        <v>1</v>
      </c>
      <c r="O49" s="762"/>
      <c r="R49" s="756">
        <f t="shared" si="7"/>
        <v>1</v>
      </c>
      <c r="S49" s="757">
        <f t="shared" si="8"/>
        <v>0.71500000000000008</v>
      </c>
    </row>
    <row r="50" spans="2:19">
      <c r="B50" s="758">
        <f t="shared" si="2"/>
        <v>2032</v>
      </c>
      <c r="C50" s="759">
        <f t="shared" si="3"/>
        <v>0</v>
      </c>
      <c r="D50" s="760">
        <f t="shared" si="3"/>
        <v>0</v>
      </c>
      <c r="E50" s="760">
        <f t="shared" si="3"/>
        <v>1</v>
      </c>
      <c r="F50" s="760">
        <f t="shared" si="3"/>
        <v>0</v>
      </c>
      <c r="G50" s="760">
        <f t="shared" si="3"/>
        <v>0</v>
      </c>
      <c r="H50" s="761">
        <f t="shared" si="4"/>
        <v>1</v>
      </c>
      <c r="I50" s="759">
        <f t="shared" si="5"/>
        <v>0.2</v>
      </c>
      <c r="J50" s="760">
        <f t="shared" si="5"/>
        <v>0.3</v>
      </c>
      <c r="K50" s="760">
        <f t="shared" si="5"/>
        <v>0.25</v>
      </c>
      <c r="L50" s="760">
        <f t="shared" si="5"/>
        <v>0.05</v>
      </c>
      <c r="M50" s="760">
        <f t="shared" si="5"/>
        <v>0.2</v>
      </c>
      <c r="N50" s="761">
        <f t="shared" si="6"/>
        <v>1</v>
      </c>
      <c r="O50" s="762"/>
      <c r="R50" s="756">
        <f t="shared" si="7"/>
        <v>1</v>
      </c>
      <c r="S50" s="757">
        <f t="shared" si="8"/>
        <v>0.71500000000000008</v>
      </c>
    </row>
    <row r="51" spans="2:19">
      <c r="B51" s="758">
        <f t="shared" ref="B51:B82" si="9">B50+1</f>
        <v>2033</v>
      </c>
      <c r="C51" s="759">
        <f t="shared" ref="C51:G98" si="10">C$16</f>
        <v>0</v>
      </c>
      <c r="D51" s="760">
        <f t="shared" si="10"/>
        <v>0</v>
      </c>
      <c r="E51" s="760">
        <f t="shared" si="10"/>
        <v>1</v>
      </c>
      <c r="F51" s="760">
        <f t="shared" si="10"/>
        <v>0</v>
      </c>
      <c r="G51" s="760">
        <f t="shared" si="10"/>
        <v>0</v>
      </c>
      <c r="H51" s="761">
        <f t="shared" si="4"/>
        <v>1</v>
      </c>
      <c r="I51" s="759">
        <f t="shared" ref="I51:M98" si="11">I$16</f>
        <v>0.2</v>
      </c>
      <c r="J51" s="760">
        <f t="shared" si="11"/>
        <v>0.3</v>
      </c>
      <c r="K51" s="760">
        <f t="shared" si="11"/>
        <v>0.25</v>
      </c>
      <c r="L51" s="760">
        <f t="shared" si="11"/>
        <v>0.05</v>
      </c>
      <c r="M51" s="760">
        <f t="shared" si="11"/>
        <v>0.2</v>
      </c>
      <c r="N51" s="761">
        <f t="shared" si="6"/>
        <v>1</v>
      </c>
      <c r="O51" s="762"/>
      <c r="R51" s="756">
        <f t="shared" si="7"/>
        <v>1</v>
      </c>
      <c r="S51" s="757">
        <f t="shared" si="8"/>
        <v>0.71500000000000008</v>
      </c>
    </row>
    <row r="52" spans="2:19">
      <c r="B52" s="758">
        <f t="shared" si="9"/>
        <v>2034</v>
      </c>
      <c r="C52" s="759">
        <f t="shared" si="10"/>
        <v>0</v>
      </c>
      <c r="D52" s="760">
        <f t="shared" si="10"/>
        <v>0</v>
      </c>
      <c r="E52" s="760">
        <f t="shared" si="10"/>
        <v>1</v>
      </c>
      <c r="F52" s="760">
        <f t="shared" si="10"/>
        <v>0</v>
      </c>
      <c r="G52" s="760">
        <f t="shared" si="10"/>
        <v>0</v>
      </c>
      <c r="H52" s="761">
        <f t="shared" si="4"/>
        <v>1</v>
      </c>
      <c r="I52" s="759">
        <f t="shared" si="11"/>
        <v>0.2</v>
      </c>
      <c r="J52" s="760">
        <f t="shared" si="11"/>
        <v>0.3</v>
      </c>
      <c r="K52" s="760">
        <f t="shared" si="11"/>
        <v>0.25</v>
      </c>
      <c r="L52" s="760">
        <f t="shared" si="11"/>
        <v>0.05</v>
      </c>
      <c r="M52" s="760">
        <f t="shared" si="11"/>
        <v>0.2</v>
      </c>
      <c r="N52" s="761">
        <f t="shared" si="6"/>
        <v>1</v>
      </c>
      <c r="O52" s="762"/>
      <c r="R52" s="756">
        <f t="shared" si="7"/>
        <v>1</v>
      </c>
      <c r="S52" s="757">
        <f t="shared" si="8"/>
        <v>0.71500000000000008</v>
      </c>
    </row>
    <row r="53" spans="2:19">
      <c r="B53" s="758">
        <f t="shared" si="9"/>
        <v>2035</v>
      </c>
      <c r="C53" s="759">
        <f t="shared" si="10"/>
        <v>0</v>
      </c>
      <c r="D53" s="760">
        <f t="shared" si="10"/>
        <v>0</v>
      </c>
      <c r="E53" s="760">
        <f t="shared" si="10"/>
        <v>1</v>
      </c>
      <c r="F53" s="760">
        <f t="shared" si="10"/>
        <v>0</v>
      </c>
      <c r="G53" s="760">
        <f t="shared" si="10"/>
        <v>0</v>
      </c>
      <c r="H53" s="761">
        <f t="shared" si="4"/>
        <v>1</v>
      </c>
      <c r="I53" s="759">
        <f t="shared" si="11"/>
        <v>0.2</v>
      </c>
      <c r="J53" s="760">
        <f t="shared" si="11"/>
        <v>0.3</v>
      </c>
      <c r="K53" s="760">
        <f t="shared" si="11"/>
        <v>0.25</v>
      </c>
      <c r="L53" s="760">
        <f t="shared" si="11"/>
        <v>0.05</v>
      </c>
      <c r="M53" s="760">
        <f t="shared" si="11"/>
        <v>0.2</v>
      </c>
      <c r="N53" s="761">
        <f t="shared" si="6"/>
        <v>1</v>
      </c>
      <c r="O53" s="762"/>
      <c r="R53" s="756">
        <f t="shared" si="7"/>
        <v>1</v>
      </c>
      <c r="S53" s="757">
        <f t="shared" si="8"/>
        <v>0.71500000000000008</v>
      </c>
    </row>
    <row r="54" spans="2:19">
      <c r="B54" s="758">
        <f t="shared" si="9"/>
        <v>2036</v>
      </c>
      <c r="C54" s="759">
        <f t="shared" si="10"/>
        <v>0</v>
      </c>
      <c r="D54" s="760">
        <f t="shared" si="10"/>
        <v>0</v>
      </c>
      <c r="E54" s="760">
        <f t="shared" si="10"/>
        <v>1</v>
      </c>
      <c r="F54" s="760">
        <f t="shared" si="10"/>
        <v>0</v>
      </c>
      <c r="G54" s="760">
        <f t="shared" si="10"/>
        <v>0</v>
      </c>
      <c r="H54" s="761">
        <f t="shared" si="4"/>
        <v>1</v>
      </c>
      <c r="I54" s="759">
        <f t="shared" si="11"/>
        <v>0.2</v>
      </c>
      <c r="J54" s="760">
        <f t="shared" si="11"/>
        <v>0.3</v>
      </c>
      <c r="K54" s="760">
        <f t="shared" si="11"/>
        <v>0.25</v>
      </c>
      <c r="L54" s="760">
        <f t="shared" si="11"/>
        <v>0.05</v>
      </c>
      <c r="M54" s="760">
        <f t="shared" si="11"/>
        <v>0.2</v>
      </c>
      <c r="N54" s="761">
        <f t="shared" si="6"/>
        <v>1</v>
      </c>
      <c r="O54" s="762"/>
      <c r="R54" s="756">
        <f t="shared" si="7"/>
        <v>1</v>
      </c>
      <c r="S54" s="757">
        <f t="shared" si="8"/>
        <v>0.71500000000000008</v>
      </c>
    </row>
    <row r="55" spans="2:19">
      <c r="B55" s="758">
        <f t="shared" si="9"/>
        <v>2037</v>
      </c>
      <c r="C55" s="759">
        <f t="shared" si="10"/>
        <v>0</v>
      </c>
      <c r="D55" s="760">
        <f t="shared" si="10"/>
        <v>0</v>
      </c>
      <c r="E55" s="760">
        <f t="shared" si="10"/>
        <v>1</v>
      </c>
      <c r="F55" s="760">
        <f t="shared" si="10"/>
        <v>0</v>
      </c>
      <c r="G55" s="760">
        <f t="shared" si="10"/>
        <v>0</v>
      </c>
      <c r="H55" s="761">
        <f t="shared" si="4"/>
        <v>1</v>
      </c>
      <c r="I55" s="759">
        <f t="shared" si="11"/>
        <v>0.2</v>
      </c>
      <c r="J55" s="760">
        <f t="shared" si="11"/>
        <v>0.3</v>
      </c>
      <c r="K55" s="760">
        <f t="shared" si="11"/>
        <v>0.25</v>
      </c>
      <c r="L55" s="760">
        <f t="shared" si="11"/>
        <v>0.05</v>
      </c>
      <c r="M55" s="760">
        <f t="shared" si="11"/>
        <v>0.2</v>
      </c>
      <c r="N55" s="761">
        <f t="shared" si="6"/>
        <v>1</v>
      </c>
      <c r="O55" s="762"/>
      <c r="R55" s="756">
        <f t="shared" si="7"/>
        <v>1</v>
      </c>
      <c r="S55" s="757">
        <f t="shared" si="8"/>
        <v>0.71500000000000008</v>
      </c>
    </row>
    <row r="56" spans="2:19">
      <c r="B56" s="758">
        <f t="shared" si="9"/>
        <v>2038</v>
      </c>
      <c r="C56" s="759">
        <f t="shared" si="10"/>
        <v>0</v>
      </c>
      <c r="D56" s="760">
        <f t="shared" si="10"/>
        <v>0</v>
      </c>
      <c r="E56" s="760">
        <f t="shared" si="10"/>
        <v>1</v>
      </c>
      <c r="F56" s="760">
        <f t="shared" si="10"/>
        <v>0</v>
      </c>
      <c r="G56" s="760">
        <f t="shared" si="10"/>
        <v>0</v>
      </c>
      <c r="H56" s="761">
        <f t="shared" si="4"/>
        <v>1</v>
      </c>
      <c r="I56" s="759">
        <f t="shared" si="11"/>
        <v>0.2</v>
      </c>
      <c r="J56" s="760">
        <f t="shared" si="11"/>
        <v>0.3</v>
      </c>
      <c r="K56" s="760">
        <f t="shared" si="11"/>
        <v>0.25</v>
      </c>
      <c r="L56" s="760">
        <f t="shared" si="11"/>
        <v>0.05</v>
      </c>
      <c r="M56" s="760">
        <f t="shared" si="11"/>
        <v>0.2</v>
      </c>
      <c r="N56" s="761">
        <f t="shared" si="6"/>
        <v>1</v>
      </c>
      <c r="O56" s="762"/>
      <c r="R56" s="756">
        <f t="shared" si="7"/>
        <v>1</v>
      </c>
      <c r="S56" s="757">
        <f t="shared" si="8"/>
        <v>0.71500000000000008</v>
      </c>
    </row>
    <row r="57" spans="2:19">
      <c r="B57" s="758">
        <f t="shared" si="9"/>
        <v>2039</v>
      </c>
      <c r="C57" s="759">
        <f t="shared" si="10"/>
        <v>0</v>
      </c>
      <c r="D57" s="760">
        <f t="shared" si="10"/>
        <v>0</v>
      </c>
      <c r="E57" s="760">
        <f t="shared" si="10"/>
        <v>1</v>
      </c>
      <c r="F57" s="760">
        <f t="shared" si="10"/>
        <v>0</v>
      </c>
      <c r="G57" s="760">
        <f t="shared" si="10"/>
        <v>0</v>
      </c>
      <c r="H57" s="761">
        <f t="shared" si="4"/>
        <v>1</v>
      </c>
      <c r="I57" s="759">
        <f t="shared" si="11"/>
        <v>0.2</v>
      </c>
      <c r="J57" s="760">
        <f t="shared" si="11"/>
        <v>0.3</v>
      </c>
      <c r="K57" s="760">
        <f t="shared" si="11"/>
        <v>0.25</v>
      </c>
      <c r="L57" s="760">
        <f t="shared" si="11"/>
        <v>0.05</v>
      </c>
      <c r="M57" s="760">
        <f t="shared" si="11"/>
        <v>0.2</v>
      </c>
      <c r="N57" s="761">
        <f t="shared" si="6"/>
        <v>1</v>
      </c>
      <c r="O57" s="762"/>
      <c r="R57" s="756">
        <f t="shared" si="7"/>
        <v>1</v>
      </c>
      <c r="S57" s="757">
        <f t="shared" si="8"/>
        <v>0.71500000000000008</v>
      </c>
    </row>
    <row r="58" spans="2:19">
      <c r="B58" s="758">
        <f t="shared" si="9"/>
        <v>2040</v>
      </c>
      <c r="C58" s="759">
        <f t="shared" si="10"/>
        <v>0</v>
      </c>
      <c r="D58" s="760">
        <f t="shared" si="10"/>
        <v>0</v>
      </c>
      <c r="E58" s="760">
        <f t="shared" si="10"/>
        <v>1</v>
      </c>
      <c r="F58" s="760">
        <f t="shared" si="10"/>
        <v>0</v>
      </c>
      <c r="G58" s="760">
        <f t="shared" si="10"/>
        <v>0</v>
      </c>
      <c r="H58" s="761">
        <f t="shared" si="4"/>
        <v>1</v>
      </c>
      <c r="I58" s="759">
        <f t="shared" si="11"/>
        <v>0.2</v>
      </c>
      <c r="J58" s="760">
        <f t="shared" si="11"/>
        <v>0.3</v>
      </c>
      <c r="K58" s="760">
        <f t="shared" si="11"/>
        <v>0.25</v>
      </c>
      <c r="L58" s="760">
        <f t="shared" si="11"/>
        <v>0.05</v>
      </c>
      <c r="M58" s="760">
        <f t="shared" si="11"/>
        <v>0.2</v>
      </c>
      <c r="N58" s="761">
        <f t="shared" si="6"/>
        <v>1</v>
      </c>
      <c r="O58" s="762"/>
      <c r="R58" s="756">
        <f t="shared" si="7"/>
        <v>1</v>
      </c>
      <c r="S58" s="757">
        <f t="shared" si="8"/>
        <v>0.71500000000000008</v>
      </c>
    </row>
    <row r="59" spans="2:19">
      <c r="B59" s="758">
        <f t="shared" si="9"/>
        <v>2041</v>
      </c>
      <c r="C59" s="759">
        <f t="shared" si="10"/>
        <v>0</v>
      </c>
      <c r="D59" s="760">
        <f t="shared" si="10"/>
        <v>0</v>
      </c>
      <c r="E59" s="760">
        <f t="shared" si="10"/>
        <v>1</v>
      </c>
      <c r="F59" s="760">
        <f t="shared" si="10"/>
        <v>0</v>
      </c>
      <c r="G59" s="760">
        <f t="shared" si="10"/>
        <v>0</v>
      </c>
      <c r="H59" s="761">
        <f t="shared" si="4"/>
        <v>1</v>
      </c>
      <c r="I59" s="759">
        <f t="shared" si="11"/>
        <v>0.2</v>
      </c>
      <c r="J59" s="760">
        <f t="shared" si="11"/>
        <v>0.3</v>
      </c>
      <c r="K59" s="760">
        <f t="shared" si="11"/>
        <v>0.25</v>
      </c>
      <c r="L59" s="760">
        <f t="shared" si="11"/>
        <v>0.05</v>
      </c>
      <c r="M59" s="760">
        <f t="shared" si="11"/>
        <v>0.2</v>
      </c>
      <c r="N59" s="761">
        <f t="shared" si="6"/>
        <v>1</v>
      </c>
      <c r="O59" s="762"/>
      <c r="R59" s="756">
        <f t="shared" si="7"/>
        <v>1</v>
      </c>
      <c r="S59" s="757">
        <f t="shared" si="8"/>
        <v>0.71500000000000008</v>
      </c>
    </row>
    <row r="60" spans="2:19">
      <c r="B60" s="758">
        <f t="shared" si="9"/>
        <v>2042</v>
      </c>
      <c r="C60" s="759">
        <f t="shared" si="10"/>
        <v>0</v>
      </c>
      <c r="D60" s="760">
        <f t="shared" si="10"/>
        <v>0</v>
      </c>
      <c r="E60" s="760">
        <f t="shared" si="10"/>
        <v>1</v>
      </c>
      <c r="F60" s="760">
        <f t="shared" si="10"/>
        <v>0</v>
      </c>
      <c r="G60" s="760">
        <f t="shared" si="10"/>
        <v>0</v>
      </c>
      <c r="H60" s="761">
        <f t="shared" si="4"/>
        <v>1</v>
      </c>
      <c r="I60" s="759">
        <f t="shared" si="11"/>
        <v>0.2</v>
      </c>
      <c r="J60" s="760">
        <f t="shared" si="11"/>
        <v>0.3</v>
      </c>
      <c r="K60" s="760">
        <f t="shared" si="11"/>
        <v>0.25</v>
      </c>
      <c r="L60" s="760">
        <f t="shared" si="11"/>
        <v>0.05</v>
      </c>
      <c r="M60" s="760">
        <f t="shared" si="11"/>
        <v>0.2</v>
      </c>
      <c r="N60" s="761">
        <f t="shared" si="6"/>
        <v>1</v>
      </c>
      <c r="O60" s="762"/>
      <c r="R60" s="756">
        <f t="shared" si="7"/>
        <v>1</v>
      </c>
      <c r="S60" s="757">
        <f t="shared" si="8"/>
        <v>0.71500000000000008</v>
      </c>
    </row>
    <row r="61" spans="2:19">
      <c r="B61" s="758">
        <f t="shared" si="9"/>
        <v>2043</v>
      </c>
      <c r="C61" s="759">
        <f t="shared" si="10"/>
        <v>0</v>
      </c>
      <c r="D61" s="760">
        <f t="shared" si="10"/>
        <v>0</v>
      </c>
      <c r="E61" s="760">
        <f t="shared" si="10"/>
        <v>1</v>
      </c>
      <c r="F61" s="760">
        <f t="shared" si="10"/>
        <v>0</v>
      </c>
      <c r="G61" s="760">
        <f t="shared" si="10"/>
        <v>0</v>
      </c>
      <c r="H61" s="761">
        <f t="shared" si="4"/>
        <v>1</v>
      </c>
      <c r="I61" s="759">
        <f t="shared" si="11"/>
        <v>0.2</v>
      </c>
      <c r="J61" s="760">
        <f t="shared" si="11"/>
        <v>0.3</v>
      </c>
      <c r="K61" s="760">
        <f t="shared" si="11"/>
        <v>0.25</v>
      </c>
      <c r="L61" s="760">
        <f t="shared" si="11"/>
        <v>0.05</v>
      </c>
      <c r="M61" s="760">
        <f t="shared" si="11"/>
        <v>0.2</v>
      </c>
      <c r="N61" s="761">
        <f t="shared" si="6"/>
        <v>1</v>
      </c>
      <c r="O61" s="762"/>
      <c r="R61" s="756">
        <f t="shared" si="7"/>
        <v>1</v>
      </c>
      <c r="S61" s="757">
        <f t="shared" si="8"/>
        <v>0.71500000000000008</v>
      </c>
    </row>
    <row r="62" spans="2:19">
      <c r="B62" s="758">
        <f t="shared" si="9"/>
        <v>2044</v>
      </c>
      <c r="C62" s="759">
        <f t="shared" si="10"/>
        <v>0</v>
      </c>
      <c r="D62" s="760">
        <f t="shared" si="10"/>
        <v>0</v>
      </c>
      <c r="E62" s="760">
        <f t="shared" si="10"/>
        <v>1</v>
      </c>
      <c r="F62" s="760">
        <f t="shared" si="10"/>
        <v>0</v>
      </c>
      <c r="G62" s="760">
        <f t="shared" si="10"/>
        <v>0</v>
      </c>
      <c r="H62" s="761">
        <f t="shared" si="4"/>
        <v>1</v>
      </c>
      <c r="I62" s="759">
        <f t="shared" si="11"/>
        <v>0.2</v>
      </c>
      <c r="J62" s="760">
        <f t="shared" si="11"/>
        <v>0.3</v>
      </c>
      <c r="K62" s="760">
        <f t="shared" si="11"/>
        <v>0.25</v>
      </c>
      <c r="L62" s="760">
        <f t="shared" si="11"/>
        <v>0.05</v>
      </c>
      <c r="M62" s="760">
        <f t="shared" si="11"/>
        <v>0.2</v>
      </c>
      <c r="N62" s="761">
        <f t="shared" si="6"/>
        <v>1</v>
      </c>
      <c r="O62" s="762"/>
      <c r="R62" s="756">
        <f t="shared" si="7"/>
        <v>1</v>
      </c>
      <c r="S62" s="757">
        <f t="shared" si="8"/>
        <v>0.71500000000000008</v>
      </c>
    </row>
    <row r="63" spans="2:19">
      <c r="B63" s="758">
        <f t="shared" si="9"/>
        <v>2045</v>
      </c>
      <c r="C63" s="759">
        <f t="shared" si="10"/>
        <v>0</v>
      </c>
      <c r="D63" s="760">
        <f t="shared" si="10"/>
        <v>0</v>
      </c>
      <c r="E63" s="760">
        <f t="shared" si="10"/>
        <v>1</v>
      </c>
      <c r="F63" s="760">
        <f t="shared" si="10"/>
        <v>0</v>
      </c>
      <c r="G63" s="760">
        <f t="shared" si="10"/>
        <v>0</v>
      </c>
      <c r="H63" s="761">
        <f t="shared" si="4"/>
        <v>1</v>
      </c>
      <c r="I63" s="759">
        <f t="shared" si="11"/>
        <v>0.2</v>
      </c>
      <c r="J63" s="760">
        <f t="shared" si="11"/>
        <v>0.3</v>
      </c>
      <c r="K63" s="760">
        <f t="shared" si="11"/>
        <v>0.25</v>
      </c>
      <c r="L63" s="760">
        <f t="shared" si="11"/>
        <v>0.05</v>
      </c>
      <c r="M63" s="760">
        <f t="shared" si="11"/>
        <v>0.2</v>
      </c>
      <c r="N63" s="761">
        <f t="shared" si="6"/>
        <v>1</v>
      </c>
      <c r="O63" s="762"/>
      <c r="R63" s="756">
        <f t="shared" si="7"/>
        <v>1</v>
      </c>
      <c r="S63" s="757">
        <f t="shared" si="8"/>
        <v>0.71500000000000008</v>
      </c>
    </row>
    <row r="64" spans="2:19">
      <c r="B64" s="758">
        <f t="shared" si="9"/>
        <v>2046</v>
      </c>
      <c r="C64" s="759">
        <f t="shared" si="10"/>
        <v>0</v>
      </c>
      <c r="D64" s="760">
        <f t="shared" si="10"/>
        <v>0</v>
      </c>
      <c r="E64" s="760">
        <f t="shared" si="10"/>
        <v>1</v>
      </c>
      <c r="F64" s="760">
        <f t="shared" si="10"/>
        <v>0</v>
      </c>
      <c r="G64" s="760">
        <f t="shared" si="10"/>
        <v>0</v>
      </c>
      <c r="H64" s="761">
        <f t="shared" si="4"/>
        <v>1</v>
      </c>
      <c r="I64" s="759">
        <f t="shared" si="11"/>
        <v>0.2</v>
      </c>
      <c r="J64" s="760">
        <f t="shared" si="11"/>
        <v>0.3</v>
      </c>
      <c r="K64" s="760">
        <f t="shared" si="11"/>
        <v>0.25</v>
      </c>
      <c r="L64" s="760">
        <f t="shared" si="11"/>
        <v>0.05</v>
      </c>
      <c r="M64" s="760">
        <f t="shared" si="11"/>
        <v>0.2</v>
      </c>
      <c r="N64" s="761">
        <f t="shared" si="6"/>
        <v>1</v>
      </c>
      <c r="O64" s="762"/>
      <c r="R64" s="756">
        <f t="shared" si="7"/>
        <v>1</v>
      </c>
      <c r="S64" s="757">
        <f t="shared" si="8"/>
        <v>0.71500000000000008</v>
      </c>
    </row>
    <row r="65" spans="2:19">
      <c r="B65" s="758">
        <f t="shared" si="9"/>
        <v>2047</v>
      </c>
      <c r="C65" s="759">
        <f t="shared" si="10"/>
        <v>0</v>
      </c>
      <c r="D65" s="760">
        <f t="shared" si="10"/>
        <v>0</v>
      </c>
      <c r="E65" s="760">
        <f t="shared" si="10"/>
        <v>1</v>
      </c>
      <c r="F65" s="760">
        <f t="shared" si="10"/>
        <v>0</v>
      </c>
      <c r="G65" s="760">
        <f t="shared" si="10"/>
        <v>0</v>
      </c>
      <c r="H65" s="761">
        <f t="shared" si="4"/>
        <v>1</v>
      </c>
      <c r="I65" s="759">
        <f t="shared" si="11"/>
        <v>0.2</v>
      </c>
      <c r="J65" s="760">
        <f t="shared" si="11"/>
        <v>0.3</v>
      </c>
      <c r="K65" s="760">
        <f t="shared" si="11"/>
        <v>0.25</v>
      </c>
      <c r="L65" s="760">
        <f t="shared" si="11"/>
        <v>0.05</v>
      </c>
      <c r="M65" s="760">
        <f t="shared" si="11"/>
        <v>0.2</v>
      </c>
      <c r="N65" s="761">
        <f t="shared" si="6"/>
        <v>1</v>
      </c>
      <c r="O65" s="762"/>
      <c r="R65" s="756">
        <f t="shared" si="7"/>
        <v>1</v>
      </c>
      <c r="S65" s="757">
        <f t="shared" si="8"/>
        <v>0.71500000000000008</v>
      </c>
    </row>
    <row r="66" spans="2:19">
      <c r="B66" s="758">
        <f t="shared" si="9"/>
        <v>2048</v>
      </c>
      <c r="C66" s="759">
        <f t="shared" si="10"/>
        <v>0</v>
      </c>
      <c r="D66" s="760">
        <f t="shared" si="10"/>
        <v>0</v>
      </c>
      <c r="E66" s="760">
        <f t="shared" si="10"/>
        <v>1</v>
      </c>
      <c r="F66" s="760">
        <f t="shared" si="10"/>
        <v>0</v>
      </c>
      <c r="G66" s="760">
        <f t="shared" si="10"/>
        <v>0</v>
      </c>
      <c r="H66" s="761">
        <f t="shared" si="4"/>
        <v>1</v>
      </c>
      <c r="I66" s="759">
        <f t="shared" si="11"/>
        <v>0.2</v>
      </c>
      <c r="J66" s="760">
        <f t="shared" si="11"/>
        <v>0.3</v>
      </c>
      <c r="K66" s="760">
        <f t="shared" si="11"/>
        <v>0.25</v>
      </c>
      <c r="L66" s="760">
        <f t="shared" si="11"/>
        <v>0.05</v>
      </c>
      <c r="M66" s="760">
        <f t="shared" si="11"/>
        <v>0.2</v>
      </c>
      <c r="N66" s="761">
        <f t="shared" si="6"/>
        <v>1</v>
      </c>
      <c r="O66" s="762"/>
      <c r="R66" s="756">
        <f t="shared" si="7"/>
        <v>1</v>
      </c>
      <c r="S66" s="757">
        <f t="shared" si="8"/>
        <v>0.71500000000000008</v>
      </c>
    </row>
    <row r="67" spans="2:19">
      <c r="B67" s="758">
        <f t="shared" si="9"/>
        <v>2049</v>
      </c>
      <c r="C67" s="759">
        <f t="shared" si="10"/>
        <v>0</v>
      </c>
      <c r="D67" s="760">
        <f t="shared" si="10"/>
        <v>0</v>
      </c>
      <c r="E67" s="760">
        <f t="shared" si="10"/>
        <v>1</v>
      </c>
      <c r="F67" s="760">
        <f t="shared" si="10"/>
        <v>0</v>
      </c>
      <c r="G67" s="760">
        <f t="shared" si="10"/>
        <v>0</v>
      </c>
      <c r="H67" s="761">
        <f t="shared" si="4"/>
        <v>1</v>
      </c>
      <c r="I67" s="759">
        <f t="shared" si="11"/>
        <v>0.2</v>
      </c>
      <c r="J67" s="760">
        <f t="shared" si="11"/>
        <v>0.3</v>
      </c>
      <c r="K67" s="760">
        <f t="shared" si="11"/>
        <v>0.25</v>
      </c>
      <c r="L67" s="760">
        <f t="shared" si="11"/>
        <v>0.05</v>
      </c>
      <c r="M67" s="760">
        <f t="shared" si="11"/>
        <v>0.2</v>
      </c>
      <c r="N67" s="761">
        <f t="shared" si="6"/>
        <v>1</v>
      </c>
      <c r="O67" s="762"/>
      <c r="R67" s="756">
        <f t="shared" si="7"/>
        <v>1</v>
      </c>
      <c r="S67" s="757">
        <f t="shared" si="8"/>
        <v>0.71500000000000008</v>
      </c>
    </row>
    <row r="68" spans="2:19">
      <c r="B68" s="758">
        <f t="shared" si="9"/>
        <v>2050</v>
      </c>
      <c r="C68" s="759">
        <f t="shared" si="10"/>
        <v>0</v>
      </c>
      <c r="D68" s="760">
        <f t="shared" si="10"/>
        <v>0</v>
      </c>
      <c r="E68" s="760">
        <f t="shared" si="10"/>
        <v>1</v>
      </c>
      <c r="F68" s="760">
        <f t="shared" si="10"/>
        <v>0</v>
      </c>
      <c r="G68" s="760">
        <f t="shared" si="10"/>
        <v>0</v>
      </c>
      <c r="H68" s="761">
        <f t="shared" si="4"/>
        <v>1</v>
      </c>
      <c r="I68" s="759">
        <f t="shared" si="11"/>
        <v>0.2</v>
      </c>
      <c r="J68" s="760">
        <f t="shared" si="11"/>
        <v>0.3</v>
      </c>
      <c r="K68" s="760">
        <f t="shared" si="11"/>
        <v>0.25</v>
      </c>
      <c r="L68" s="760">
        <f t="shared" si="11"/>
        <v>0.05</v>
      </c>
      <c r="M68" s="760">
        <f t="shared" si="11"/>
        <v>0.2</v>
      </c>
      <c r="N68" s="761">
        <f t="shared" si="6"/>
        <v>1</v>
      </c>
      <c r="O68" s="762"/>
      <c r="R68" s="756">
        <f t="shared" si="7"/>
        <v>1</v>
      </c>
      <c r="S68" s="757">
        <f t="shared" si="8"/>
        <v>0.71500000000000008</v>
      </c>
    </row>
    <row r="69" spans="2:19">
      <c r="B69" s="758">
        <f t="shared" si="9"/>
        <v>2051</v>
      </c>
      <c r="C69" s="759">
        <f t="shared" si="10"/>
        <v>0</v>
      </c>
      <c r="D69" s="760">
        <f t="shared" si="10"/>
        <v>0</v>
      </c>
      <c r="E69" s="760">
        <f t="shared" si="10"/>
        <v>1</v>
      </c>
      <c r="F69" s="760">
        <f t="shared" si="10"/>
        <v>0</v>
      </c>
      <c r="G69" s="760">
        <f t="shared" si="10"/>
        <v>0</v>
      </c>
      <c r="H69" s="761">
        <f t="shared" si="4"/>
        <v>1</v>
      </c>
      <c r="I69" s="759">
        <f t="shared" si="11"/>
        <v>0.2</v>
      </c>
      <c r="J69" s="760">
        <f t="shared" si="11"/>
        <v>0.3</v>
      </c>
      <c r="K69" s="760">
        <f t="shared" si="11"/>
        <v>0.25</v>
      </c>
      <c r="L69" s="760">
        <f t="shared" si="11"/>
        <v>0.05</v>
      </c>
      <c r="M69" s="760">
        <f t="shared" si="11"/>
        <v>0.2</v>
      </c>
      <c r="N69" s="761">
        <f t="shared" si="6"/>
        <v>1</v>
      </c>
      <c r="O69" s="762"/>
      <c r="R69" s="756">
        <f t="shared" si="7"/>
        <v>1</v>
      </c>
      <c r="S69" s="757">
        <f t="shared" si="8"/>
        <v>0.71500000000000008</v>
      </c>
    </row>
    <row r="70" spans="2:19">
      <c r="B70" s="758">
        <f t="shared" si="9"/>
        <v>2052</v>
      </c>
      <c r="C70" s="759">
        <f t="shared" si="10"/>
        <v>0</v>
      </c>
      <c r="D70" s="760">
        <f t="shared" si="10"/>
        <v>0</v>
      </c>
      <c r="E70" s="760">
        <f t="shared" si="10"/>
        <v>1</v>
      </c>
      <c r="F70" s="760">
        <f t="shared" si="10"/>
        <v>0</v>
      </c>
      <c r="G70" s="760">
        <f t="shared" si="10"/>
        <v>0</v>
      </c>
      <c r="H70" s="761">
        <f t="shared" si="4"/>
        <v>1</v>
      </c>
      <c r="I70" s="759">
        <f t="shared" si="11"/>
        <v>0.2</v>
      </c>
      <c r="J70" s="760">
        <f t="shared" si="11"/>
        <v>0.3</v>
      </c>
      <c r="K70" s="760">
        <f t="shared" si="11"/>
        <v>0.25</v>
      </c>
      <c r="L70" s="760">
        <f t="shared" si="11"/>
        <v>0.05</v>
      </c>
      <c r="M70" s="760">
        <f t="shared" si="11"/>
        <v>0.2</v>
      </c>
      <c r="N70" s="761">
        <f t="shared" si="6"/>
        <v>1</v>
      </c>
      <c r="O70" s="762"/>
      <c r="R70" s="756">
        <f t="shared" si="7"/>
        <v>1</v>
      </c>
      <c r="S70" s="757">
        <f t="shared" si="8"/>
        <v>0.71500000000000008</v>
      </c>
    </row>
    <row r="71" spans="2:19">
      <c r="B71" s="758">
        <f t="shared" si="9"/>
        <v>2053</v>
      </c>
      <c r="C71" s="759">
        <f t="shared" si="10"/>
        <v>0</v>
      </c>
      <c r="D71" s="760">
        <f t="shared" si="10"/>
        <v>0</v>
      </c>
      <c r="E71" s="760">
        <f t="shared" si="10"/>
        <v>1</v>
      </c>
      <c r="F71" s="760">
        <f t="shared" si="10"/>
        <v>0</v>
      </c>
      <c r="G71" s="760">
        <f t="shared" si="10"/>
        <v>0</v>
      </c>
      <c r="H71" s="761">
        <f t="shared" si="4"/>
        <v>1</v>
      </c>
      <c r="I71" s="759">
        <f t="shared" si="11"/>
        <v>0.2</v>
      </c>
      <c r="J71" s="760">
        <f t="shared" si="11"/>
        <v>0.3</v>
      </c>
      <c r="K71" s="760">
        <f t="shared" si="11"/>
        <v>0.25</v>
      </c>
      <c r="L71" s="760">
        <f t="shared" si="11"/>
        <v>0.05</v>
      </c>
      <c r="M71" s="760">
        <f t="shared" si="11"/>
        <v>0.2</v>
      </c>
      <c r="N71" s="761">
        <f t="shared" si="6"/>
        <v>1</v>
      </c>
      <c r="O71" s="762"/>
      <c r="R71" s="756">
        <f t="shared" si="7"/>
        <v>1</v>
      </c>
      <c r="S71" s="757">
        <f t="shared" si="8"/>
        <v>0.71500000000000008</v>
      </c>
    </row>
    <row r="72" spans="2:19">
      <c r="B72" s="758">
        <f t="shared" si="9"/>
        <v>2054</v>
      </c>
      <c r="C72" s="759">
        <f t="shared" si="10"/>
        <v>0</v>
      </c>
      <c r="D72" s="760">
        <f t="shared" si="10"/>
        <v>0</v>
      </c>
      <c r="E72" s="760">
        <f t="shared" si="10"/>
        <v>1</v>
      </c>
      <c r="F72" s="760">
        <f t="shared" si="10"/>
        <v>0</v>
      </c>
      <c r="G72" s="760">
        <f t="shared" si="10"/>
        <v>0</v>
      </c>
      <c r="H72" s="761">
        <f t="shared" si="4"/>
        <v>1</v>
      </c>
      <c r="I72" s="759">
        <f t="shared" si="11"/>
        <v>0.2</v>
      </c>
      <c r="J72" s="760">
        <f t="shared" si="11"/>
        <v>0.3</v>
      </c>
      <c r="K72" s="760">
        <f t="shared" si="11"/>
        <v>0.25</v>
      </c>
      <c r="L72" s="760">
        <f t="shared" si="11"/>
        <v>0.05</v>
      </c>
      <c r="M72" s="760">
        <f t="shared" si="11"/>
        <v>0.2</v>
      </c>
      <c r="N72" s="761">
        <f t="shared" si="6"/>
        <v>1</v>
      </c>
      <c r="O72" s="762"/>
      <c r="R72" s="756">
        <f t="shared" si="7"/>
        <v>1</v>
      </c>
      <c r="S72" s="757">
        <f t="shared" si="8"/>
        <v>0.71500000000000008</v>
      </c>
    </row>
    <row r="73" spans="2:19">
      <c r="B73" s="758">
        <f t="shared" si="9"/>
        <v>2055</v>
      </c>
      <c r="C73" s="759">
        <f t="shared" si="10"/>
        <v>0</v>
      </c>
      <c r="D73" s="760">
        <f t="shared" si="10"/>
        <v>0</v>
      </c>
      <c r="E73" s="760">
        <f t="shared" si="10"/>
        <v>1</v>
      </c>
      <c r="F73" s="760">
        <f t="shared" si="10"/>
        <v>0</v>
      </c>
      <c r="G73" s="760">
        <f t="shared" si="10"/>
        <v>0</v>
      </c>
      <c r="H73" s="761">
        <f t="shared" si="4"/>
        <v>1</v>
      </c>
      <c r="I73" s="759">
        <f t="shared" si="11"/>
        <v>0.2</v>
      </c>
      <c r="J73" s="760">
        <f t="shared" si="11"/>
        <v>0.3</v>
      </c>
      <c r="K73" s="760">
        <f t="shared" si="11"/>
        <v>0.25</v>
      </c>
      <c r="L73" s="760">
        <f t="shared" si="11"/>
        <v>0.05</v>
      </c>
      <c r="M73" s="760">
        <f t="shared" si="11"/>
        <v>0.2</v>
      </c>
      <c r="N73" s="761">
        <f t="shared" si="6"/>
        <v>1</v>
      </c>
      <c r="O73" s="762"/>
      <c r="R73" s="756">
        <f t="shared" si="7"/>
        <v>1</v>
      </c>
      <c r="S73" s="757">
        <f t="shared" si="8"/>
        <v>0.71500000000000008</v>
      </c>
    </row>
    <row r="74" spans="2:19">
      <c r="B74" s="758">
        <f t="shared" si="9"/>
        <v>2056</v>
      </c>
      <c r="C74" s="759">
        <f t="shared" si="10"/>
        <v>0</v>
      </c>
      <c r="D74" s="760">
        <f t="shared" si="10"/>
        <v>0</v>
      </c>
      <c r="E74" s="760">
        <f t="shared" si="10"/>
        <v>1</v>
      </c>
      <c r="F74" s="760">
        <f t="shared" si="10"/>
        <v>0</v>
      </c>
      <c r="G74" s="760">
        <f t="shared" si="10"/>
        <v>0</v>
      </c>
      <c r="H74" s="761">
        <f t="shared" si="4"/>
        <v>1</v>
      </c>
      <c r="I74" s="759">
        <f t="shared" si="11"/>
        <v>0.2</v>
      </c>
      <c r="J74" s="760">
        <f t="shared" si="11"/>
        <v>0.3</v>
      </c>
      <c r="K74" s="760">
        <f t="shared" si="11"/>
        <v>0.25</v>
      </c>
      <c r="L74" s="760">
        <f t="shared" si="11"/>
        <v>0.05</v>
      </c>
      <c r="M74" s="760">
        <f t="shared" si="11"/>
        <v>0.2</v>
      </c>
      <c r="N74" s="761">
        <f t="shared" si="6"/>
        <v>1</v>
      </c>
      <c r="O74" s="762"/>
      <c r="R74" s="756">
        <f t="shared" si="7"/>
        <v>1</v>
      </c>
      <c r="S74" s="757">
        <f t="shared" si="8"/>
        <v>0.71500000000000008</v>
      </c>
    </row>
    <row r="75" spans="2:19">
      <c r="B75" s="758">
        <f t="shared" si="9"/>
        <v>2057</v>
      </c>
      <c r="C75" s="759">
        <f t="shared" si="10"/>
        <v>0</v>
      </c>
      <c r="D75" s="760">
        <f t="shared" si="10"/>
        <v>0</v>
      </c>
      <c r="E75" s="760">
        <f t="shared" si="10"/>
        <v>1</v>
      </c>
      <c r="F75" s="760">
        <f t="shared" si="10"/>
        <v>0</v>
      </c>
      <c r="G75" s="760">
        <f t="shared" si="10"/>
        <v>0</v>
      </c>
      <c r="H75" s="761">
        <f t="shared" si="4"/>
        <v>1</v>
      </c>
      <c r="I75" s="759">
        <f t="shared" si="11"/>
        <v>0.2</v>
      </c>
      <c r="J75" s="760">
        <f t="shared" si="11"/>
        <v>0.3</v>
      </c>
      <c r="K75" s="760">
        <f t="shared" si="11"/>
        <v>0.25</v>
      </c>
      <c r="L75" s="760">
        <f t="shared" si="11"/>
        <v>0.05</v>
      </c>
      <c r="M75" s="760">
        <f t="shared" si="11"/>
        <v>0.2</v>
      </c>
      <c r="N75" s="761">
        <f t="shared" si="6"/>
        <v>1</v>
      </c>
      <c r="O75" s="762"/>
      <c r="R75" s="756">
        <f t="shared" si="7"/>
        <v>1</v>
      </c>
      <c r="S75" s="757">
        <f t="shared" si="8"/>
        <v>0.71500000000000008</v>
      </c>
    </row>
    <row r="76" spans="2:19">
      <c r="B76" s="758">
        <f t="shared" si="9"/>
        <v>2058</v>
      </c>
      <c r="C76" s="759">
        <f t="shared" si="10"/>
        <v>0</v>
      </c>
      <c r="D76" s="760">
        <f t="shared" si="10"/>
        <v>0</v>
      </c>
      <c r="E76" s="760">
        <f t="shared" si="10"/>
        <v>1</v>
      </c>
      <c r="F76" s="760">
        <f t="shared" si="10"/>
        <v>0</v>
      </c>
      <c r="G76" s="760">
        <f t="shared" si="10"/>
        <v>0</v>
      </c>
      <c r="H76" s="761">
        <f t="shared" si="4"/>
        <v>1</v>
      </c>
      <c r="I76" s="759">
        <f t="shared" si="11"/>
        <v>0.2</v>
      </c>
      <c r="J76" s="760">
        <f t="shared" si="11"/>
        <v>0.3</v>
      </c>
      <c r="K76" s="760">
        <f t="shared" si="11"/>
        <v>0.25</v>
      </c>
      <c r="L76" s="760">
        <f t="shared" si="11"/>
        <v>0.05</v>
      </c>
      <c r="M76" s="760">
        <f t="shared" si="11"/>
        <v>0.2</v>
      </c>
      <c r="N76" s="761">
        <f t="shared" si="6"/>
        <v>1</v>
      </c>
      <c r="O76" s="762"/>
      <c r="R76" s="756">
        <f t="shared" si="7"/>
        <v>1</v>
      </c>
      <c r="S76" s="757">
        <f t="shared" si="8"/>
        <v>0.71500000000000008</v>
      </c>
    </row>
    <row r="77" spans="2:19">
      <c r="B77" s="758">
        <f t="shared" si="9"/>
        <v>2059</v>
      </c>
      <c r="C77" s="759">
        <f t="shared" si="10"/>
        <v>0</v>
      </c>
      <c r="D77" s="760">
        <f t="shared" si="10"/>
        <v>0</v>
      </c>
      <c r="E77" s="760">
        <f t="shared" si="10"/>
        <v>1</v>
      </c>
      <c r="F77" s="760">
        <f t="shared" si="10"/>
        <v>0</v>
      </c>
      <c r="G77" s="760">
        <f t="shared" si="10"/>
        <v>0</v>
      </c>
      <c r="H77" s="761">
        <f t="shared" si="4"/>
        <v>1</v>
      </c>
      <c r="I77" s="759">
        <f t="shared" si="11"/>
        <v>0.2</v>
      </c>
      <c r="J77" s="760">
        <f t="shared" si="11"/>
        <v>0.3</v>
      </c>
      <c r="K77" s="760">
        <f t="shared" si="11"/>
        <v>0.25</v>
      </c>
      <c r="L77" s="760">
        <f t="shared" si="11"/>
        <v>0.05</v>
      </c>
      <c r="M77" s="760">
        <f t="shared" si="11"/>
        <v>0.2</v>
      </c>
      <c r="N77" s="761">
        <f t="shared" si="6"/>
        <v>1</v>
      </c>
      <c r="O77" s="762"/>
      <c r="R77" s="756">
        <f t="shared" si="7"/>
        <v>1</v>
      </c>
      <c r="S77" s="757">
        <f t="shared" si="8"/>
        <v>0.71500000000000008</v>
      </c>
    </row>
    <row r="78" spans="2:19">
      <c r="B78" s="758">
        <f t="shared" si="9"/>
        <v>2060</v>
      </c>
      <c r="C78" s="759">
        <f t="shared" si="10"/>
        <v>0</v>
      </c>
      <c r="D78" s="760">
        <f t="shared" si="10"/>
        <v>0</v>
      </c>
      <c r="E78" s="760">
        <f t="shared" si="10"/>
        <v>1</v>
      </c>
      <c r="F78" s="760">
        <f t="shared" si="10"/>
        <v>0</v>
      </c>
      <c r="G78" s="760">
        <f t="shared" si="10"/>
        <v>0</v>
      </c>
      <c r="H78" s="761">
        <f t="shared" si="4"/>
        <v>1</v>
      </c>
      <c r="I78" s="759">
        <f t="shared" si="11"/>
        <v>0.2</v>
      </c>
      <c r="J78" s="760">
        <f t="shared" si="11"/>
        <v>0.3</v>
      </c>
      <c r="K78" s="760">
        <f t="shared" si="11"/>
        <v>0.25</v>
      </c>
      <c r="L78" s="760">
        <f t="shared" si="11"/>
        <v>0.05</v>
      </c>
      <c r="M78" s="760">
        <f t="shared" si="11"/>
        <v>0.2</v>
      </c>
      <c r="N78" s="761">
        <f t="shared" si="6"/>
        <v>1</v>
      </c>
      <c r="O78" s="762"/>
      <c r="R78" s="756">
        <f t="shared" si="7"/>
        <v>1</v>
      </c>
      <c r="S78" s="757">
        <f t="shared" si="8"/>
        <v>0.71500000000000008</v>
      </c>
    </row>
    <row r="79" spans="2:19">
      <c r="B79" s="758">
        <f t="shared" si="9"/>
        <v>2061</v>
      </c>
      <c r="C79" s="759">
        <f t="shared" si="10"/>
        <v>0</v>
      </c>
      <c r="D79" s="760">
        <f t="shared" si="10"/>
        <v>0</v>
      </c>
      <c r="E79" s="760">
        <f t="shared" si="10"/>
        <v>1</v>
      </c>
      <c r="F79" s="760">
        <f t="shared" si="10"/>
        <v>0</v>
      </c>
      <c r="G79" s="760">
        <f t="shared" si="10"/>
        <v>0</v>
      </c>
      <c r="H79" s="761">
        <f t="shared" si="4"/>
        <v>1</v>
      </c>
      <c r="I79" s="759">
        <f t="shared" si="11"/>
        <v>0.2</v>
      </c>
      <c r="J79" s="760">
        <f t="shared" si="11"/>
        <v>0.3</v>
      </c>
      <c r="K79" s="760">
        <f t="shared" si="11"/>
        <v>0.25</v>
      </c>
      <c r="L79" s="760">
        <f t="shared" si="11"/>
        <v>0.05</v>
      </c>
      <c r="M79" s="760">
        <f t="shared" si="11"/>
        <v>0.2</v>
      </c>
      <c r="N79" s="761">
        <f t="shared" si="6"/>
        <v>1</v>
      </c>
      <c r="O79" s="762"/>
      <c r="R79" s="756">
        <f t="shared" si="7"/>
        <v>1</v>
      </c>
      <c r="S79" s="757">
        <f t="shared" si="8"/>
        <v>0.71500000000000008</v>
      </c>
    </row>
    <row r="80" spans="2:19">
      <c r="B80" s="758">
        <f t="shared" si="9"/>
        <v>2062</v>
      </c>
      <c r="C80" s="759">
        <f t="shared" si="10"/>
        <v>0</v>
      </c>
      <c r="D80" s="760">
        <f t="shared" si="10"/>
        <v>0</v>
      </c>
      <c r="E80" s="760">
        <f t="shared" si="10"/>
        <v>1</v>
      </c>
      <c r="F80" s="760">
        <f t="shared" si="10"/>
        <v>0</v>
      </c>
      <c r="G80" s="760">
        <f t="shared" si="10"/>
        <v>0</v>
      </c>
      <c r="H80" s="761">
        <f t="shared" si="4"/>
        <v>1</v>
      </c>
      <c r="I80" s="759">
        <f t="shared" si="11"/>
        <v>0.2</v>
      </c>
      <c r="J80" s="760">
        <f t="shared" si="11"/>
        <v>0.3</v>
      </c>
      <c r="K80" s="760">
        <f t="shared" si="11"/>
        <v>0.25</v>
      </c>
      <c r="L80" s="760">
        <f t="shared" si="11"/>
        <v>0.05</v>
      </c>
      <c r="M80" s="760">
        <f t="shared" si="11"/>
        <v>0.2</v>
      </c>
      <c r="N80" s="761">
        <f t="shared" si="6"/>
        <v>1</v>
      </c>
      <c r="O80" s="762"/>
      <c r="R80" s="756">
        <f t="shared" si="7"/>
        <v>1</v>
      </c>
      <c r="S80" s="757">
        <f t="shared" si="8"/>
        <v>0.71500000000000008</v>
      </c>
    </row>
    <row r="81" spans="2:19">
      <c r="B81" s="758">
        <f t="shared" si="9"/>
        <v>2063</v>
      </c>
      <c r="C81" s="759">
        <f t="shared" si="10"/>
        <v>0</v>
      </c>
      <c r="D81" s="760">
        <f t="shared" si="10"/>
        <v>0</v>
      </c>
      <c r="E81" s="760">
        <f t="shared" si="10"/>
        <v>1</v>
      </c>
      <c r="F81" s="760">
        <f t="shared" si="10"/>
        <v>0</v>
      </c>
      <c r="G81" s="760">
        <f t="shared" si="10"/>
        <v>0</v>
      </c>
      <c r="H81" s="761">
        <f t="shared" si="4"/>
        <v>1</v>
      </c>
      <c r="I81" s="759">
        <f t="shared" si="11"/>
        <v>0.2</v>
      </c>
      <c r="J81" s="760">
        <f t="shared" si="11"/>
        <v>0.3</v>
      </c>
      <c r="K81" s="760">
        <f t="shared" si="11"/>
        <v>0.25</v>
      </c>
      <c r="L81" s="760">
        <f t="shared" si="11"/>
        <v>0.05</v>
      </c>
      <c r="M81" s="760">
        <f t="shared" si="11"/>
        <v>0.2</v>
      </c>
      <c r="N81" s="761">
        <f t="shared" si="6"/>
        <v>1</v>
      </c>
      <c r="O81" s="762"/>
      <c r="R81" s="756">
        <f t="shared" si="7"/>
        <v>1</v>
      </c>
      <c r="S81" s="757">
        <f t="shared" si="8"/>
        <v>0.71500000000000008</v>
      </c>
    </row>
    <row r="82" spans="2:19">
      <c r="B82" s="758">
        <f t="shared" si="9"/>
        <v>2064</v>
      </c>
      <c r="C82" s="759">
        <f t="shared" si="10"/>
        <v>0</v>
      </c>
      <c r="D82" s="760">
        <f t="shared" si="10"/>
        <v>0</v>
      </c>
      <c r="E82" s="760">
        <f t="shared" si="10"/>
        <v>1</v>
      </c>
      <c r="F82" s="760">
        <f t="shared" si="10"/>
        <v>0</v>
      </c>
      <c r="G82" s="760">
        <f t="shared" si="10"/>
        <v>0</v>
      </c>
      <c r="H82" s="761">
        <f t="shared" si="4"/>
        <v>1</v>
      </c>
      <c r="I82" s="759">
        <f t="shared" si="11"/>
        <v>0.2</v>
      </c>
      <c r="J82" s="760">
        <f t="shared" si="11"/>
        <v>0.3</v>
      </c>
      <c r="K82" s="760">
        <f t="shared" si="11"/>
        <v>0.25</v>
      </c>
      <c r="L82" s="760">
        <f t="shared" si="11"/>
        <v>0.05</v>
      </c>
      <c r="M82" s="760">
        <f t="shared" si="11"/>
        <v>0.2</v>
      </c>
      <c r="N82" s="761">
        <f t="shared" si="6"/>
        <v>1</v>
      </c>
      <c r="O82" s="762"/>
      <c r="R82" s="756">
        <f t="shared" si="7"/>
        <v>1</v>
      </c>
      <c r="S82" s="757">
        <f t="shared" si="8"/>
        <v>0.71500000000000008</v>
      </c>
    </row>
    <row r="83" spans="2:19">
      <c r="B83" s="758">
        <f t="shared" ref="B83:B98" si="12">B82+1</f>
        <v>2065</v>
      </c>
      <c r="C83" s="759">
        <f t="shared" si="10"/>
        <v>0</v>
      </c>
      <c r="D83" s="760">
        <f t="shared" si="10"/>
        <v>0</v>
      </c>
      <c r="E83" s="760">
        <f t="shared" si="10"/>
        <v>1</v>
      </c>
      <c r="F83" s="760">
        <f t="shared" si="10"/>
        <v>0</v>
      </c>
      <c r="G83" s="760">
        <f t="shared" si="10"/>
        <v>0</v>
      </c>
      <c r="H83" s="761">
        <f t="shared" ref="H83:H98" si="13">SUM(C83:G83)</f>
        <v>1</v>
      </c>
      <c r="I83" s="759">
        <f t="shared" si="11"/>
        <v>0.2</v>
      </c>
      <c r="J83" s="760">
        <f t="shared" si="11"/>
        <v>0.3</v>
      </c>
      <c r="K83" s="760">
        <f t="shared" si="11"/>
        <v>0.25</v>
      </c>
      <c r="L83" s="760">
        <f t="shared" si="11"/>
        <v>0.05</v>
      </c>
      <c r="M83" s="760">
        <f t="shared" si="11"/>
        <v>0.2</v>
      </c>
      <c r="N83" s="761">
        <f t="shared" ref="N83:N98" si="14">SUM(I83:M83)</f>
        <v>1</v>
      </c>
      <c r="O83" s="762"/>
      <c r="R83" s="756">
        <f t="shared" ref="R83:R98" si="15">C83*C$13+D83*D$13+E83*E$13+F83*F$13+G83*G$13</f>
        <v>1</v>
      </c>
      <c r="S83" s="757">
        <f t="shared" ref="S83:S98" si="16">I83*I$13+J83*J$13+K83*K$13+L83*L$13+M83*M$13</f>
        <v>0.71500000000000008</v>
      </c>
    </row>
    <row r="84" spans="2:19">
      <c r="B84" s="758">
        <f t="shared" si="12"/>
        <v>2066</v>
      </c>
      <c r="C84" s="759">
        <f t="shared" si="10"/>
        <v>0</v>
      </c>
      <c r="D84" s="760">
        <f t="shared" si="10"/>
        <v>0</v>
      </c>
      <c r="E84" s="760">
        <f t="shared" si="10"/>
        <v>1</v>
      </c>
      <c r="F84" s="760">
        <f t="shared" si="10"/>
        <v>0</v>
      </c>
      <c r="G84" s="760">
        <f t="shared" si="10"/>
        <v>0</v>
      </c>
      <c r="H84" s="761">
        <f t="shared" si="13"/>
        <v>1</v>
      </c>
      <c r="I84" s="759">
        <f t="shared" si="11"/>
        <v>0.2</v>
      </c>
      <c r="J84" s="760">
        <f t="shared" si="11"/>
        <v>0.3</v>
      </c>
      <c r="K84" s="760">
        <f t="shared" si="11"/>
        <v>0.25</v>
      </c>
      <c r="L84" s="760">
        <f t="shared" si="11"/>
        <v>0.05</v>
      </c>
      <c r="M84" s="760">
        <f t="shared" si="11"/>
        <v>0.2</v>
      </c>
      <c r="N84" s="761">
        <f t="shared" si="14"/>
        <v>1</v>
      </c>
      <c r="O84" s="762"/>
      <c r="R84" s="756">
        <f t="shared" si="15"/>
        <v>1</v>
      </c>
      <c r="S84" s="757">
        <f t="shared" si="16"/>
        <v>0.71500000000000008</v>
      </c>
    </row>
    <row r="85" spans="2:19">
      <c r="B85" s="758">
        <f t="shared" si="12"/>
        <v>2067</v>
      </c>
      <c r="C85" s="759">
        <f t="shared" si="10"/>
        <v>0</v>
      </c>
      <c r="D85" s="760">
        <f t="shared" si="10"/>
        <v>0</v>
      </c>
      <c r="E85" s="760">
        <f t="shared" si="10"/>
        <v>1</v>
      </c>
      <c r="F85" s="760">
        <f t="shared" si="10"/>
        <v>0</v>
      </c>
      <c r="G85" s="760">
        <f t="shared" si="10"/>
        <v>0</v>
      </c>
      <c r="H85" s="761">
        <f t="shared" si="13"/>
        <v>1</v>
      </c>
      <c r="I85" s="759">
        <f t="shared" si="11"/>
        <v>0.2</v>
      </c>
      <c r="J85" s="760">
        <f t="shared" si="11"/>
        <v>0.3</v>
      </c>
      <c r="K85" s="760">
        <f t="shared" si="11"/>
        <v>0.25</v>
      </c>
      <c r="L85" s="760">
        <f t="shared" si="11"/>
        <v>0.05</v>
      </c>
      <c r="M85" s="760">
        <f t="shared" si="11"/>
        <v>0.2</v>
      </c>
      <c r="N85" s="761">
        <f t="shared" si="14"/>
        <v>1</v>
      </c>
      <c r="O85" s="762"/>
      <c r="R85" s="756">
        <f t="shared" si="15"/>
        <v>1</v>
      </c>
      <c r="S85" s="757">
        <f t="shared" si="16"/>
        <v>0.71500000000000008</v>
      </c>
    </row>
    <row r="86" spans="2:19">
      <c r="B86" s="758">
        <f t="shared" si="12"/>
        <v>2068</v>
      </c>
      <c r="C86" s="759">
        <f t="shared" si="10"/>
        <v>0</v>
      </c>
      <c r="D86" s="760">
        <f t="shared" si="10"/>
        <v>0</v>
      </c>
      <c r="E86" s="760">
        <f t="shared" si="10"/>
        <v>1</v>
      </c>
      <c r="F86" s="760">
        <f t="shared" si="10"/>
        <v>0</v>
      </c>
      <c r="G86" s="760">
        <f t="shared" si="10"/>
        <v>0</v>
      </c>
      <c r="H86" s="761">
        <f t="shared" si="13"/>
        <v>1</v>
      </c>
      <c r="I86" s="759">
        <f t="shared" si="11"/>
        <v>0.2</v>
      </c>
      <c r="J86" s="760">
        <f t="shared" si="11"/>
        <v>0.3</v>
      </c>
      <c r="K86" s="760">
        <f t="shared" si="11"/>
        <v>0.25</v>
      </c>
      <c r="L86" s="760">
        <f t="shared" si="11"/>
        <v>0.05</v>
      </c>
      <c r="M86" s="760">
        <f t="shared" si="11"/>
        <v>0.2</v>
      </c>
      <c r="N86" s="761">
        <f t="shared" si="14"/>
        <v>1</v>
      </c>
      <c r="O86" s="762"/>
      <c r="R86" s="756">
        <f t="shared" si="15"/>
        <v>1</v>
      </c>
      <c r="S86" s="757">
        <f t="shared" si="16"/>
        <v>0.71500000000000008</v>
      </c>
    </row>
    <row r="87" spans="2:19">
      <c r="B87" s="758">
        <f t="shared" si="12"/>
        <v>2069</v>
      </c>
      <c r="C87" s="759">
        <f t="shared" si="10"/>
        <v>0</v>
      </c>
      <c r="D87" s="760">
        <f t="shared" si="10"/>
        <v>0</v>
      </c>
      <c r="E87" s="760">
        <f t="shared" si="10"/>
        <v>1</v>
      </c>
      <c r="F87" s="760">
        <f t="shared" si="10"/>
        <v>0</v>
      </c>
      <c r="G87" s="760">
        <f t="shared" si="10"/>
        <v>0</v>
      </c>
      <c r="H87" s="761">
        <f t="shared" si="13"/>
        <v>1</v>
      </c>
      <c r="I87" s="759">
        <f t="shared" si="11"/>
        <v>0.2</v>
      </c>
      <c r="J87" s="760">
        <f t="shared" si="11"/>
        <v>0.3</v>
      </c>
      <c r="K87" s="760">
        <f t="shared" si="11"/>
        <v>0.25</v>
      </c>
      <c r="L87" s="760">
        <f t="shared" si="11"/>
        <v>0.05</v>
      </c>
      <c r="M87" s="760">
        <f t="shared" si="11"/>
        <v>0.2</v>
      </c>
      <c r="N87" s="761">
        <f t="shared" si="14"/>
        <v>1</v>
      </c>
      <c r="O87" s="762"/>
      <c r="R87" s="756">
        <f t="shared" si="15"/>
        <v>1</v>
      </c>
      <c r="S87" s="757">
        <f t="shared" si="16"/>
        <v>0.71500000000000008</v>
      </c>
    </row>
    <row r="88" spans="2:19">
      <c r="B88" s="758">
        <f t="shared" si="12"/>
        <v>2070</v>
      </c>
      <c r="C88" s="759">
        <f t="shared" si="10"/>
        <v>0</v>
      </c>
      <c r="D88" s="760">
        <f t="shared" si="10"/>
        <v>0</v>
      </c>
      <c r="E88" s="760">
        <f t="shared" si="10"/>
        <v>1</v>
      </c>
      <c r="F88" s="760">
        <f t="shared" si="10"/>
        <v>0</v>
      </c>
      <c r="G88" s="760">
        <f t="shared" si="10"/>
        <v>0</v>
      </c>
      <c r="H88" s="761">
        <f t="shared" si="13"/>
        <v>1</v>
      </c>
      <c r="I88" s="759">
        <f t="shared" si="11"/>
        <v>0.2</v>
      </c>
      <c r="J88" s="760">
        <f t="shared" si="11"/>
        <v>0.3</v>
      </c>
      <c r="K88" s="760">
        <f t="shared" si="11"/>
        <v>0.25</v>
      </c>
      <c r="L88" s="760">
        <f t="shared" si="11"/>
        <v>0.05</v>
      </c>
      <c r="M88" s="760">
        <f t="shared" si="11"/>
        <v>0.2</v>
      </c>
      <c r="N88" s="761">
        <f t="shared" si="14"/>
        <v>1</v>
      </c>
      <c r="O88" s="762"/>
      <c r="R88" s="756">
        <f t="shared" si="15"/>
        <v>1</v>
      </c>
      <c r="S88" s="757">
        <f t="shared" si="16"/>
        <v>0.71500000000000008</v>
      </c>
    </row>
    <row r="89" spans="2:19">
      <c r="B89" s="758">
        <f t="shared" si="12"/>
        <v>2071</v>
      </c>
      <c r="C89" s="759">
        <f t="shared" si="10"/>
        <v>0</v>
      </c>
      <c r="D89" s="760">
        <f t="shared" si="10"/>
        <v>0</v>
      </c>
      <c r="E89" s="760">
        <f t="shared" si="10"/>
        <v>1</v>
      </c>
      <c r="F89" s="760">
        <f t="shared" si="10"/>
        <v>0</v>
      </c>
      <c r="G89" s="760">
        <f t="shared" si="10"/>
        <v>0</v>
      </c>
      <c r="H89" s="761">
        <f t="shared" si="13"/>
        <v>1</v>
      </c>
      <c r="I89" s="759">
        <f t="shared" si="11"/>
        <v>0.2</v>
      </c>
      <c r="J89" s="760">
        <f t="shared" si="11"/>
        <v>0.3</v>
      </c>
      <c r="K89" s="760">
        <f t="shared" si="11"/>
        <v>0.25</v>
      </c>
      <c r="L89" s="760">
        <f t="shared" si="11"/>
        <v>0.05</v>
      </c>
      <c r="M89" s="760">
        <f t="shared" si="11"/>
        <v>0.2</v>
      </c>
      <c r="N89" s="761">
        <f t="shared" si="14"/>
        <v>1</v>
      </c>
      <c r="O89" s="762"/>
      <c r="R89" s="756">
        <f t="shared" si="15"/>
        <v>1</v>
      </c>
      <c r="S89" s="757">
        <f t="shared" si="16"/>
        <v>0.71500000000000008</v>
      </c>
    </row>
    <row r="90" spans="2:19">
      <c r="B90" s="758">
        <f t="shared" si="12"/>
        <v>2072</v>
      </c>
      <c r="C90" s="759">
        <f t="shared" si="10"/>
        <v>0</v>
      </c>
      <c r="D90" s="760">
        <f t="shared" si="10"/>
        <v>0</v>
      </c>
      <c r="E90" s="760">
        <f t="shared" si="10"/>
        <v>1</v>
      </c>
      <c r="F90" s="760">
        <f t="shared" si="10"/>
        <v>0</v>
      </c>
      <c r="G90" s="760">
        <f t="shared" si="10"/>
        <v>0</v>
      </c>
      <c r="H90" s="761">
        <f t="shared" si="13"/>
        <v>1</v>
      </c>
      <c r="I90" s="759">
        <f t="shared" si="11"/>
        <v>0.2</v>
      </c>
      <c r="J90" s="760">
        <f t="shared" si="11"/>
        <v>0.3</v>
      </c>
      <c r="K90" s="760">
        <f t="shared" si="11"/>
        <v>0.25</v>
      </c>
      <c r="L90" s="760">
        <f t="shared" si="11"/>
        <v>0.05</v>
      </c>
      <c r="M90" s="760">
        <f t="shared" si="11"/>
        <v>0.2</v>
      </c>
      <c r="N90" s="761">
        <f t="shared" si="14"/>
        <v>1</v>
      </c>
      <c r="O90" s="762"/>
      <c r="R90" s="756">
        <f t="shared" si="15"/>
        <v>1</v>
      </c>
      <c r="S90" s="757">
        <f t="shared" si="16"/>
        <v>0.71500000000000008</v>
      </c>
    </row>
    <row r="91" spans="2:19">
      <c r="B91" s="758">
        <f t="shared" si="12"/>
        <v>2073</v>
      </c>
      <c r="C91" s="759">
        <f t="shared" si="10"/>
        <v>0</v>
      </c>
      <c r="D91" s="760">
        <f t="shared" si="10"/>
        <v>0</v>
      </c>
      <c r="E91" s="760">
        <f t="shared" si="10"/>
        <v>1</v>
      </c>
      <c r="F91" s="760">
        <f t="shared" si="10"/>
        <v>0</v>
      </c>
      <c r="G91" s="760">
        <f t="shared" si="10"/>
        <v>0</v>
      </c>
      <c r="H91" s="761">
        <f t="shared" si="13"/>
        <v>1</v>
      </c>
      <c r="I91" s="759">
        <f t="shared" si="11"/>
        <v>0.2</v>
      </c>
      <c r="J91" s="760">
        <f t="shared" si="11"/>
        <v>0.3</v>
      </c>
      <c r="K91" s="760">
        <f t="shared" si="11"/>
        <v>0.25</v>
      </c>
      <c r="L91" s="760">
        <f t="shared" si="11"/>
        <v>0.05</v>
      </c>
      <c r="M91" s="760">
        <f t="shared" si="11"/>
        <v>0.2</v>
      </c>
      <c r="N91" s="761">
        <f t="shared" si="14"/>
        <v>1</v>
      </c>
      <c r="O91" s="762"/>
      <c r="R91" s="756">
        <f t="shared" si="15"/>
        <v>1</v>
      </c>
      <c r="S91" s="757">
        <f t="shared" si="16"/>
        <v>0.71500000000000008</v>
      </c>
    </row>
    <row r="92" spans="2:19">
      <c r="B92" s="758">
        <f t="shared" si="12"/>
        <v>2074</v>
      </c>
      <c r="C92" s="759">
        <f t="shared" si="10"/>
        <v>0</v>
      </c>
      <c r="D92" s="760">
        <f t="shared" si="10"/>
        <v>0</v>
      </c>
      <c r="E92" s="760">
        <f t="shared" si="10"/>
        <v>1</v>
      </c>
      <c r="F92" s="760">
        <f t="shared" si="10"/>
        <v>0</v>
      </c>
      <c r="G92" s="760">
        <f t="shared" si="10"/>
        <v>0</v>
      </c>
      <c r="H92" s="761">
        <f t="shared" si="13"/>
        <v>1</v>
      </c>
      <c r="I92" s="759">
        <f t="shared" si="11"/>
        <v>0.2</v>
      </c>
      <c r="J92" s="760">
        <f t="shared" si="11"/>
        <v>0.3</v>
      </c>
      <c r="K92" s="760">
        <f t="shared" si="11"/>
        <v>0.25</v>
      </c>
      <c r="L92" s="760">
        <f t="shared" si="11"/>
        <v>0.05</v>
      </c>
      <c r="M92" s="760">
        <f t="shared" si="11"/>
        <v>0.2</v>
      </c>
      <c r="N92" s="761">
        <f t="shared" si="14"/>
        <v>1</v>
      </c>
      <c r="O92" s="762"/>
      <c r="R92" s="756">
        <f t="shared" si="15"/>
        <v>1</v>
      </c>
      <c r="S92" s="757">
        <f t="shared" si="16"/>
        <v>0.71500000000000008</v>
      </c>
    </row>
    <row r="93" spans="2:19">
      <c r="B93" s="758">
        <f t="shared" si="12"/>
        <v>2075</v>
      </c>
      <c r="C93" s="759">
        <f t="shared" si="10"/>
        <v>0</v>
      </c>
      <c r="D93" s="760">
        <f t="shared" si="10"/>
        <v>0</v>
      </c>
      <c r="E93" s="760">
        <f t="shared" si="10"/>
        <v>1</v>
      </c>
      <c r="F93" s="760">
        <f t="shared" si="10"/>
        <v>0</v>
      </c>
      <c r="G93" s="760">
        <f t="shared" si="10"/>
        <v>0</v>
      </c>
      <c r="H93" s="761">
        <f t="shared" si="13"/>
        <v>1</v>
      </c>
      <c r="I93" s="759">
        <f t="shared" si="11"/>
        <v>0.2</v>
      </c>
      <c r="J93" s="760">
        <f t="shared" si="11"/>
        <v>0.3</v>
      </c>
      <c r="K93" s="760">
        <f t="shared" si="11"/>
        <v>0.25</v>
      </c>
      <c r="L93" s="760">
        <f t="shared" si="11"/>
        <v>0.05</v>
      </c>
      <c r="M93" s="760">
        <f t="shared" si="11"/>
        <v>0.2</v>
      </c>
      <c r="N93" s="761">
        <f t="shared" si="14"/>
        <v>1</v>
      </c>
      <c r="O93" s="762"/>
      <c r="R93" s="756">
        <f t="shared" si="15"/>
        <v>1</v>
      </c>
      <c r="S93" s="757">
        <f t="shared" si="16"/>
        <v>0.71500000000000008</v>
      </c>
    </row>
    <row r="94" spans="2:19">
      <c r="B94" s="758">
        <f t="shared" si="12"/>
        <v>2076</v>
      </c>
      <c r="C94" s="759">
        <f t="shared" si="10"/>
        <v>0</v>
      </c>
      <c r="D94" s="760">
        <f t="shared" si="10"/>
        <v>0</v>
      </c>
      <c r="E94" s="760">
        <f t="shared" si="10"/>
        <v>1</v>
      </c>
      <c r="F94" s="760">
        <f t="shared" si="10"/>
        <v>0</v>
      </c>
      <c r="G94" s="760">
        <f t="shared" si="10"/>
        <v>0</v>
      </c>
      <c r="H94" s="761">
        <f t="shared" si="13"/>
        <v>1</v>
      </c>
      <c r="I94" s="759">
        <f t="shared" si="11"/>
        <v>0.2</v>
      </c>
      <c r="J94" s="760">
        <f t="shared" si="11"/>
        <v>0.3</v>
      </c>
      <c r="K94" s="760">
        <f t="shared" si="11"/>
        <v>0.25</v>
      </c>
      <c r="L94" s="760">
        <f t="shared" si="11"/>
        <v>0.05</v>
      </c>
      <c r="M94" s="760">
        <f t="shared" si="11"/>
        <v>0.2</v>
      </c>
      <c r="N94" s="761">
        <f t="shared" si="14"/>
        <v>1</v>
      </c>
      <c r="O94" s="762"/>
      <c r="R94" s="756">
        <f t="shared" si="15"/>
        <v>1</v>
      </c>
      <c r="S94" s="757">
        <f t="shared" si="16"/>
        <v>0.71500000000000008</v>
      </c>
    </row>
    <row r="95" spans="2:19">
      <c r="B95" s="758">
        <f t="shared" si="12"/>
        <v>2077</v>
      </c>
      <c r="C95" s="759">
        <f t="shared" si="10"/>
        <v>0</v>
      </c>
      <c r="D95" s="760">
        <f t="shared" si="10"/>
        <v>0</v>
      </c>
      <c r="E95" s="760">
        <f t="shared" si="10"/>
        <v>1</v>
      </c>
      <c r="F95" s="760">
        <f t="shared" si="10"/>
        <v>0</v>
      </c>
      <c r="G95" s="760">
        <f t="shared" si="10"/>
        <v>0</v>
      </c>
      <c r="H95" s="761">
        <f t="shared" si="13"/>
        <v>1</v>
      </c>
      <c r="I95" s="759">
        <f t="shared" si="11"/>
        <v>0.2</v>
      </c>
      <c r="J95" s="760">
        <f t="shared" si="11"/>
        <v>0.3</v>
      </c>
      <c r="K95" s="760">
        <f t="shared" si="11"/>
        <v>0.25</v>
      </c>
      <c r="L95" s="760">
        <f t="shared" si="11"/>
        <v>0.05</v>
      </c>
      <c r="M95" s="760">
        <f t="shared" si="11"/>
        <v>0.2</v>
      </c>
      <c r="N95" s="761">
        <f t="shared" si="14"/>
        <v>1</v>
      </c>
      <c r="O95" s="762"/>
      <c r="R95" s="756">
        <f t="shared" si="15"/>
        <v>1</v>
      </c>
      <c r="S95" s="757">
        <f t="shared" si="16"/>
        <v>0.71500000000000008</v>
      </c>
    </row>
    <row r="96" spans="2:19">
      <c r="B96" s="758">
        <f t="shared" si="12"/>
        <v>2078</v>
      </c>
      <c r="C96" s="759">
        <f t="shared" si="10"/>
        <v>0</v>
      </c>
      <c r="D96" s="760">
        <f t="shared" si="10"/>
        <v>0</v>
      </c>
      <c r="E96" s="760">
        <f t="shared" si="10"/>
        <v>1</v>
      </c>
      <c r="F96" s="760">
        <f t="shared" si="10"/>
        <v>0</v>
      </c>
      <c r="G96" s="760">
        <f t="shared" si="10"/>
        <v>0</v>
      </c>
      <c r="H96" s="761">
        <f t="shared" si="13"/>
        <v>1</v>
      </c>
      <c r="I96" s="759">
        <f t="shared" si="11"/>
        <v>0.2</v>
      </c>
      <c r="J96" s="760">
        <f t="shared" si="11"/>
        <v>0.3</v>
      </c>
      <c r="K96" s="760">
        <f t="shared" si="11"/>
        <v>0.25</v>
      </c>
      <c r="L96" s="760">
        <f t="shared" si="11"/>
        <v>0.05</v>
      </c>
      <c r="M96" s="760">
        <f t="shared" si="11"/>
        <v>0.2</v>
      </c>
      <c r="N96" s="761">
        <f t="shared" si="14"/>
        <v>1</v>
      </c>
      <c r="O96" s="762"/>
      <c r="R96" s="756">
        <f t="shared" si="15"/>
        <v>1</v>
      </c>
      <c r="S96" s="757">
        <f t="shared" si="16"/>
        <v>0.71500000000000008</v>
      </c>
    </row>
    <row r="97" spans="2:19">
      <c r="B97" s="758">
        <f t="shared" si="12"/>
        <v>2079</v>
      </c>
      <c r="C97" s="759">
        <f t="shared" si="10"/>
        <v>0</v>
      </c>
      <c r="D97" s="760">
        <f t="shared" si="10"/>
        <v>0</v>
      </c>
      <c r="E97" s="760">
        <f t="shared" si="10"/>
        <v>1</v>
      </c>
      <c r="F97" s="760">
        <f t="shared" si="10"/>
        <v>0</v>
      </c>
      <c r="G97" s="760">
        <f t="shared" si="10"/>
        <v>0</v>
      </c>
      <c r="H97" s="761">
        <f t="shared" si="13"/>
        <v>1</v>
      </c>
      <c r="I97" s="759">
        <f t="shared" si="11"/>
        <v>0.2</v>
      </c>
      <c r="J97" s="760">
        <f t="shared" si="11"/>
        <v>0.3</v>
      </c>
      <c r="K97" s="760">
        <f t="shared" si="11"/>
        <v>0.25</v>
      </c>
      <c r="L97" s="760">
        <f t="shared" si="11"/>
        <v>0.05</v>
      </c>
      <c r="M97" s="760">
        <f t="shared" si="11"/>
        <v>0.2</v>
      </c>
      <c r="N97" s="761">
        <f t="shared" si="14"/>
        <v>1</v>
      </c>
      <c r="O97" s="762"/>
      <c r="R97" s="756">
        <f t="shared" si="15"/>
        <v>1</v>
      </c>
      <c r="S97" s="757">
        <f t="shared" si="16"/>
        <v>0.71500000000000008</v>
      </c>
    </row>
    <row r="98" spans="2:19" ht="13.5" thickBot="1">
      <c r="B98" s="763">
        <f t="shared" si="12"/>
        <v>2080</v>
      </c>
      <c r="C98" s="764">
        <f t="shared" si="10"/>
        <v>0</v>
      </c>
      <c r="D98" s="765">
        <f t="shared" si="10"/>
        <v>0</v>
      </c>
      <c r="E98" s="765">
        <f t="shared" si="10"/>
        <v>1</v>
      </c>
      <c r="F98" s="765">
        <f t="shared" si="10"/>
        <v>0</v>
      </c>
      <c r="G98" s="765">
        <f t="shared" si="10"/>
        <v>0</v>
      </c>
      <c r="H98" s="766">
        <f t="shared" si="13"/>
        <v>1</v>
      </c>
      <c r="I98" s="764">
        <f t="shared" si="11"/>
        <v>0.2</v>
      </c>
      <c r="J98" s="765">
        <f t="shared" si="11"/>
        <v>0.3</v>
      </c>
      <c r="K98" s="765">
        <f t="shared" si="11"/>
        <v>0.25</v>
      </c>
      <c r="L98" s="765">
        <f t="shared" si="11"/>
        <v>0.05</v>
      </c>
      <c r="M98" s="765">
        <f t="shared" si="11"/>
        <v>0.2</v>
      </c>
      <c r="N98" s="766">
        <f t="shared" si="14"/>
        <v>1</v>
      </c>
      <c r="O98" s="767"/>
      <c r="R98" s="768">
        <f t="shared" si="15"/>
        <v>1</v>
      </c>
      <c r="S98" s="768">
        <f t="shared" si="16"/>
        <v>0.71500000000000008</v>
      </c>
    </row>
    <row r="99" spans="2:19">
      <c r="H99" s="769"/>
    </row>
    <row r="100" spans="2:19">
      <c r="H100" s="769"/>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5">
        <v>0.435</v>
      </c>
    </row>
    <row r="3" spans="2:30">
      <c r="B3" s="588"/>
      <c r="C3" s="588"/>
      <c r="S3" s="588"/>
      <c r="AC3" s="586" t="s">
        <v>256</v>
      </c>
      <c r="AD3" s="775">
        <v>0.129</v>
      </c>
    </row>
    <row r="4" spans="2:30">
      <c r="B4" s="588"/>
      <c r="C4" s="588" t="s">
        <v>38</v>
      </c>
      <c r="S4" s="588" t="s">
        <v>301</v>
      </c>
      <c r="AC4" s="586" t="s">
        <v>2</v>
      </c>
      <c r="AD4" s="775">
        <v>9.9000000000000005E-2</v>
      </c>
    </row>
    <row r="5" spans="2:30">
      <c r="B5" s="588"/>
      <c r="C5" s="588"/>
      <c r="S5" s="588" t="s">
        <v>38</v>
      </c>
      <c r="AC5" s="586" t="s">
        <v>16</v>
      </c>
      <c r="AD5" s="775">
        <v>2.7E-2</v>
      </c>
    </row>
    <row r="6" spans="2:30">
      <c r="B6" s="588"/>
      <c r="S6" s="588"/>
      <c r="AC6" s="586" t="s">
        <v>331</v>
      </c>
      <c r="AD6" s="775">
        <v>8.9999999999999993E-3</v>
      </c>
    </row>
    <row r="7" spans="2:30" ht="13.5" thickBot="1">
      <c r="B7" s="588"/>
      <c r="C7" s="589"/>
      <c r="S7" s="588"/>
      <c r="AC7" s="586" t="s">
        <v>332</v>
      </c>
      <c r="AD7" s="775">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5">
        <v>3.3000000000000002E-2</v>
      </c>
    </row>
    <row r="9" spans="2:30" ht="13.5" thickBot="1">
      <c r="B9" s="594"/>
      <c r="C9" s="595"/>
      <c r="D9" s="596"/>
      <c r="E9" s="819" t="s">
        <v>41</v>
      </c>
      <c r="F9" s="820"/>
      <c r="G9" s="820"/>
      <c r="H9" s="820"/>
      <c r="I9" s="820"/>
      <c r="J9" s="820"/>
      <c r="K9" s="820"/>
      <c r="L9" s="820"/>
      <c r="M9" s="820"/>
      <c r="N9" s="820"/>
      <c r="O9" s="820"/>
      <c r="P9" s="597"/>
      <c r="AC9" s="586" t="s">
        <v>232</v>
      </c>
      <c r="AD9" s="775">
        <v>0.04</v>
      </c>
    </row>
    <row r="10" spans="2:30" ht="21.75" customHeight="1" thickBot="1">
      <c r="B10" s="817" t="s">
        <v>1</v>
      </c>
      <c r="C10" s="817" t="s">
        <v>33</v>
      </c>
      <c r="D10" s="817" t="s">
        <v>40</v>
      </c>
      <c r="E10" s="817" t="s">
        <v>228</v>
      </c>
      <c r="F10" s="817" t="s">
        <v>271</v>
      </c>
      <c r="G10" s="809" t="s">
        <v>267</v>
      </c>
      <c r="H10" s="817" t="s">
        <v>270</v>
      </c>
      <c r="I10" s="809" t="s">
        <v>2</v>
      </c>
      <c r="J10" s="817" t="s">
        <v>16</v>
      </c>
      <c r="K10" s="809" t="s">
        <v>229</v>
      </c>
      <c r="L10" s="806" t="s">
        <v>273</v>
      </c>
      <c r="M10" s="807"/>
      <c r="N10" s="807"/>
      <c r="O10" s="808"/>
      <c r="P10" s="817" t="s">
        <v>27</v>
      </c>
      <c r="AC10" s="586" t="s">
        <v>233</v>
      </c>
      <c r="AD10" s="775">
        <v>0.156</v>
      </c>
    </row>
    <row r="11" spans="2:30" s="599" customFormat="1" ht="42" customHeight="1" thickBot="1">
      <c r="B11" s="818"/>
      <c r="C11" s="818"/>
      <c r="D11" s="818"/>
      <c r="E11" s="818"/>
      <c r="F11" s="818"/>
      <c r="G11" s="811"/>
      <c r="H11" s="818"/>
      <c r="I11" s="811"/>
      <c r="J11" s="818"/>
      <c r="K11" s="811"/>
      <c r="L11" s="598" t="s">
        <v>230</v>
      </c>
      <c r="M11" s="598" t="s">
        <v>231</v>
      </c>
      <c r="N11" s="598" t="s">
        <v>232</v>
      </c>
      <c r="O11" s="598" t="s">
        <v>233</v>
      </c>
      <c r="P11" s="818"/>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0</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0</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7.7708317059999992</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7.9040741780000001</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8.2211856979999993</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8.5167391979999998</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8.6097863940000003</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8.7001214519999994</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8.7869098680000004</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8.8688303439999991</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9.9390817239999993</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9.2287291600000003</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9.3587094800000017</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9.4959600999999996</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9.6169631800000008</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9.7507367000000009</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9.8623832199999999</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10.249378128</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10.467196315999999</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10.685014504000002</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10.902832692</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11.120650880000001</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11.338469068</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11.556287255999999</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11.774105444</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11.991923631999999</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12.209741820000001</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12.427560008000002</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12.645378195999999</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12.863196384</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13.081014572000003</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Penajam Paser Utara</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70">
        <f>Activity!$C13*Activity!$D13*Activity!E13</f>
        <v>0</v>
      </c>
      <c r="D14" s="548">
        <f>Activity!$C13*Activity!$D13*Activity!F13</f>
        <v>0</v>
      </c>
      <c r="E14" s="548">
        <f>Activity!$C13*Activity!$D13*Activity!G13</f>
        <v>0</v>
      </c>
      <c r="F14" s="548">
        <f>Activity!$C13*Activity!$D13*Activity!H13</f>
        <v>0</v>
      </c>
      <c r="G14" s="548">
        <f>Activity!$C13*Activity!$D13*Activity!I13</f>
        <v>0</v>
      </c>
      <c r="H14" s="548">
        <f>Activity!$C13*Activity!$D13*Activity!J13</f>
        <v>0</v>
      </c>
      <c r="I14" s="548">
        <f>Activity!$C13*Activity!$D13*Activity!K13</f>
        <v>0</v>
      </c>
      <c r="J14" s="548">
        <f>Activity!$C13*Activity!$D13*Activity!L13</f>
        <v>0</v>
      </c>
      <c r="K14" s="549">
        <f>Activity!$C13*Activity!$D13*Activity!M13</f>
        <v>0</v>
      </c>
      <c r="L14" s="549">
        <f>Activity!$C13*Activity!$D13*Activity!N13</f>
        <v>0</v>
      </c>
      <c r="M14" s="548">
        <f>Activity!$C13*Activity!$D13*Activity!O13</f>
        <v>0</v>
      </c>
      <c r="N14" s="412">
        <v>0</v>
      </c>
      <c r="O14" s="556">
        <f>Activity!C13*Activity!D13</f>
        <v>0</v>
      </c>
      <c r="P14" s="557">
        <f>Activity!X13</f>
        <v>0</v>
      </c>
    </row>
    <row r="15" spans="2:16">
      <c r="B15" s="34">
        <f>B14+1</f>
        <v>2001</v>
      </c>
      <c r="C15" s="771">
        <f>Activity!$C14*Activity!$D14*Activity!E14</f>
        <v>0</v>
      </c>
      <c r="D15" s="551">
        <f>Activity!$C14*Activity!$D14*Activity!F14</f>
        <v>0</v>
      </c>
      <c r="E15" s="549">
        <f>Activity!$C14*Activity!$D14*Activity!G14</f>
        <v>0</v>
      </c>
      <c r="F15" s="551">
        <f>Activity!$C14*Activity!$D14*Activity!H14</f>
        <v>0</v>
      </c>
      <c r="G15" s="551">
        <f>Activity!$C14*Activity!$D14*Activity!I14</f>
        <v>0</v>
      </c>
      <c r="H15" s="551">
        <f>Activity!$C14*Activity!$D14*Activity!J14</f>
        <v>0</v>
      </c>
      <c r="I15" s="551">
        <f>Activity!$C14*Activity!$D14*Activity!K14</f>
        <v>0</v>
      </c>
      <c r="J15" s="552">
        <f>Activity!$C14*Activity!$D14*Activity!L14</f>
        <v>0</v>
      </c>
      <c r="K15" s="551">
        <f>Activity!$C14*Activity!$D14*Activity!M14</f>
        <v>0</v>
      </c>
      <c r="L15" s="551">
        <f>Activity!$C14*Activity!$D14*Activity!N14</f>
        <v>0</v>
      </c>
      <c r="M15" s="549">
        <f>Activity!$C14*Activity!$D14*Activity!O14</f>
        <v>0</v>
      </c>
      <c r="N15" s="413">
        <v>0</v>
      </c>
      <c r="O15" s="551">
        <f>Activity!C14*Activity!D14</f>
        <v>0</v>
      </c>
      <c r="P15" s="558">
        <f>Activity!X14</f>
        <v>0</v>
      </c>
    </row>
    <row r="16" spans="2:16">
      <c r="B16" s="7">
        <f t="shared" ref="B16:B21" si="0">B15+1</f>
        <v>2002</v>
      </c>
      <c r="C16" s="771">
        <f>Activity!$C15*Activity!$D15*Activity!E15</f>
        <v>3.3803117921099997</v>
      </c>
      <c r="D16" s="551">
        <f>Activity!$C15*Activity!$D15*Activity!F15</f>
        <v>1.002437290074</v>
      </c>
      <c r="E16" s="549">
        <f>Activity!$C15*Activity!$D15*Activity!G15</f>
        <v>0</v>
      </c>
      <c r="F16" s="551">
        <f>Activity!$C15*Activity!$D15*Activity!H15</f>
        <v>0</v>
      </c>
      <c r="G16" s="551">
        <f>Activity!$C15*Activity!$D15*Activity!I15</f>
        <v>0.76931233889399997</v>
      </c>
      <c r="H16" s="551">
        <f>Activity!$C15*Activity!$D15*Activity!J15</f>
        <v>0.20981245606199997</v>
      </c>
      <c r="I16" s="551">
        <f>Activity!$C15*Activity!$D15*Activity!K15</f>
        <v>6.993748535399999E-2</v>
      </c>
      <c r="J16" s="552">
        <f>Activity!$C15*Activity!$D15*Activity!L15</f>
        <v>0.55949988283199992</v>
      </c>
      <c r="K16" s="551">
        <f>Activity!$C15*Activity!$D15*Activity!M15</f>
        <v>0.25643744629799997</v>
      </c>
      <c r="L16" s="551">
        <f>Activity!$C15*Activity!$D15*Activity!N15</f>
        <v>0.31083326823999996</v>
      </c>
      <c r="M16" s="549">
        <f>Activity!$C15*Activity!$D15*Activity!O15</f>
        <v>1.2122497461359998</v>
      </c>
      <c r="N16" s="413">
        <v>0</v>
      </c>
      <c r="O16" s="551">
        <f>Activity!C15*Activity!D15</f>
        <v>7.7708317059999992</v>
      </c>
      <c r="P16" s="558">
        <f>Activity!X15</f>
        <v>0</v>
      </c>
    </row>
    <row r="17" spans="2:16">
      <c r="B17" s="7">
        <f t="shared" si="0"/>
        <v>2003</v>
      </c>
      <c r="C17" s="771">
        <f>Activity!$C16*Activity!$D16*Activity!E16</f>
        <v>3.4382722674299999</v>
      </c>
      <c r="D17" s="551">
        <f>Activity!$C16*Activity!$D16*Activity!F16</f>
        <v>1.019625568962</v>
      </c>
      <c r="E17" s="549">
        <f>Activity!$C16*Activity!$D16*Activity!G16</f>
        <v>0</v>
      </c>
      <c r="F17" s="551">
        <f>Activity!$C16*Activity!$D16*Activity!H16</f>
        <v>0</v>
      </c>
      <c r="G17" s="551">
        <f>Activity!$C16*Activity!$D16*Activity!I16</f>
        <v>0.78250334362200002</v>
      </c>
      <c r="H17" s="551">
        <f>Activity!$C16*Activity!$D16*Activity!J16</f>
        <v>0.213410002806</v>
      </c>
      <c r="I17" s="551">
        <f>Activity!$C16*Activity!$D16*Activity!K16</f>
        <v>7.1136667601999992E-2</v>
      </c>
      <c r="J17" s="552">
        <f>Activity!$C16*Activity!$D16*Activity!L16</f>
        <v>0.56909334081599994</v>
      </c>
      <c r="K17" s="551">
        <f>Activity!$C16*Activity!$D16*Activity!M16</f>
        <v>0.26083444787400001</v>
      </c>
      <c r="L17" s="551">
        <f>Activity!$C16*Activity!$D16*Activity!N16</f>
        <v>0.31616296712000003</v>
      </c>
      <c r="M17" s="549">
        <f>Activity!$C16*Activity!$D16*Activity!O16</f>
        <v>1.2330355717679999</v>
      </c>
      <c r="N17" s="413">
        <v>0</v>
      </c>
      <c r="O17" s="551">
        <f>Activity!C16*Activity!D16</f>
        <v>7.9040741780000001</v>
      </c>
      <c r="P17" s="558">
        <f>Activity!X16</f>
        <v>0</v>
      </c>
    </row>
    <row r="18" spans="2:16">
      <c r="B18" s="7">
        <f t="shared" si="0"/>
        <v>2004</v>
      </c>
      <c r="C18" s="771">
        <f>Activity!$C17*Activity!$D17*Activity!E17</f>
        <v>3.5762157786299995</v>
      </c>
      <c r="D18" s="551">
        <f>Activity!$C17*Activity!$D17*Activity!F17</f>
        <v>1.060532955042</v>
      </c>
      <c r="E18" s="549">
        <f>Activity!$C17*Activity!$D17*Activity!G17</f>
        <v>0</v>
      </c>
      <c r="F18" s="551">
        <f>Activity!$C17*Activity!$D17*Activity!H17</f>
        <v>0</v>
      </c>
      <c r="G18" s="551">
        <f>Activity!$C17*Activity!$D17*Activity!I17</f>
        <v>0.81389738410199997</v>
      </c>
      <c r="H18" s="551">
        <f>Activity!$C17*Activity!$D17*Activity!J17</f>
        <v>0.22197201384599999</v>
      </c>
      <c r="I18" s="551">
        <f>Activity!$C17*Activity!$D17*Activity!K17</f>
        <v>7.3990671281999987E-2</v>
      </c>
      <c r="J18" s="552">
        <f>Activity!$C17*Activity!$D17*Activity!L17</f>
        <v>0.59192537025599989</v>
      </c>
      <c r="K18" s="551">
        <f>Activity!$C17*Activity!$D17*Activity!M17</f>
        <v>0.27129912803399997</v>
      </c>
      <c r="L18" s="551">
        <f>Activity!$C17*Activity!$D17*Activity!N17</f>
        <v>0.32884742791999999</v>
      </c>
      <c r="M18" s="549">
        <f>Activity!$C17*Activity!$D17*Activity!O17</f>
        <v>1.2825049688879999</v>
      </c>
      <c r="N18" s="413">
        <v>0</v>
      </c>
      <c r="O18" s="551">
        <f>Activity!C17*Activity!D17</f>
        <v>8.2211856979999993</v>
      </c>
      <c r="P18" s="558">
        <f>Activity!X17</f>
        <v>0</v>
      </c>
    </row>
    <row r="19" spans="2:16">
      <c r="B19" s="7">
        <f t="shared" si="0"/>
        <v>2005</v>
      </c>
      <c r="C19" s="771">
        <f>Activity!$C18*Activity!$D18*Activity!E18</f>
        <v>3.70478155113</v>
      </c>
      <c r="D19" s="551">
        <f>Activity!$C18*Activity!$D18*Activity!F18</f>
        <v>1.098659356542</v>
      </c>
      <c r="E19" s="549">
        <f>Activity!$C18*Activity!$D18*Activity!G18</f>
        <v>0</v>
      </c>
      <c r="F19" s="551">
        <f>Activity!$C18*Activity!$D18*Activity!H18</f>
        <v>0</v>
      </c>
      <c r="G19" s="551">
        <f>Activity!$C18*Activity!$D18*Activity!I18</f>
        <v>0.84315718060200007</v>
      </c>
      <c r="H19" s="551">
        <f>Activity!$C18*Activity!$D18*Activity!J18</f>
        <v>0.22995195834599999</v>
      </c>
      <c r="I19" s="551">
        <f>Activity!$C18*Activity!$D18*Activity!K18</f>
        <v>7.6650652781999992E-2</v>
      </c>
      <c r="J19" s="552">
        <f>Activity!$C18*Activity!$D18*Activity!L18</f>
        <v>0.61320522225599994</v>
      </c>
      <c r="K19" s="551">
        <f>Activity!$C18*Activity!$D18*Activity!M18</f>
        <v>0.28105239353400002</v>
      </c>
      <c r="L19" s="551">
        <f>Activity!$C18*Activity!$D18*Activity!N18</f>
        <v>0.34066956791999997</v>
      </c>
      <c r="M19" s="549">
        <f>Activity!$C18*Activity!$D18*Activity!O18</f>
        <v>1.3286113148879999</v>
      </c>
      <c r="N19" s="413">
        <v>0</v>
      </c>
      <c r="O19" s="551">
        <f>Activity!C18*Activity!D18</f>
        <v>8.5167391979999998</v>
      </c>
      <c r="P19" s="558">
        <f>Activity!X18</f>
        <v>0</v>
      </c>
    </row>
    <row r="20" spans="2:16">
      <c r="B20" s="7">
        <f t="shared" si="0"/>
        <v>2006</v>
      </c>
      <c r="C20" s="771">
        <f>Activity!$C19*Activity!$D19*Activity!E19</f>
        <v>3.7452570813900001</v>
      </c>
      <c r="D20" s="551">
        <f>Activity!$C19*Activity!$D19*Activity!F19</f>
        <v>1.1106624448260001</v>
      </c>
      <c r="E20" s="549">
        <f>Activity!$C19*Activity!$D19*Activity!G19</f>
        <v>0</v>
      </c>
      <c r="F20" s="551">
        <f>Activity!$C19*Activity!$D19*Activity!H19</f>
        <v>0</v>
      </c>
      <c r="G20" s="551">
        <f>Activity!$C19*Activity!$D19*Activity!I19</f>
        <v>0.85236885300600007</v>
      </c>
      <c r="H20" s="551">
        <f>Activity!$C19*Activity!$D19*Activity!J19</f>
        <v>0.23246423263800001</v>
      </c>
      <c r="I20" s="551">
        <f>Activity!$C19*Activity!$D19*Activity!K19</f>
        <v>7.7488077545999998E-2</v>
      </c>
      <c r="J20" s="552">
        <f>Activity!$C19*Activity!$D19*Activity!L19</f>
        <v>0.61990462036799998</v>
      </c>
      <c r="K20" s="551">
        <f>Activity!$C19*Activity!$D19*Activity!M19</f>
        <v>0.28412295100200002</v>
      </c>
      <c r="L20" s="551">
        <f>Activity!$C19*Activity!$D19*Activity!N19</f>
        <v>0.34439145576000002</v>
      </c>
      <c r="M20" s="549">
        <f>Activity!$C19*Activity!$D19*Activity!O19</f>
        <v>1.3431266774640001</v>
      </c>
      <c r="N20" s="413">
        <v>0</v>
      </c>
      <c r="O20" s="551">
        <f>Activity!C19*Activity!D19</f>
        <v>8.6097863940000003</v>
      </c>
      <c r="P20" s="558">
        <f>Activity!X19</f>
        <v>0</v>
      </c>
    </row>
    <row r="21" spans="2:16">
      <c r="B21" s="7">
        <f t="shared" si="0"/>
        <v>2007</v>
      </c>
      <c r="C21" s="771">
        <f>Activity!$C20*Activity!$D20*Activity!E20</f>
        <v>3.7845528316199997</v>
      </c>
      <c r="D21" s="551">
        <f>Activity!$C20*Activity!$D20*Activity!F20</f>
        <v>1.1223156673079999</v>
      </c>
      <c r="E21" s="549">
        <f>Activity!$C20*Activity!$D20*Activity!G20</f>
        <v>0</v>
      </c>
      <c r="F21" s="551">
        <f>Activity!$C20*Activity!$D20*Activity!H20</f>
        <v>0</v>
      </c>
      <c r="G21" s="551">
        <f>Activity!$C20*Activity!$D20*Activity!I20</f>
        <v>0.86131202374799998</v>
      </c>
      <c r="H21" s="551">
        <f>Activity!$C20*Activity!$D20*Activity!J20</f>
        <v>0.23490327920399998</v>
      </c>
      <c r="I21" s="551">
        <f>Activity!$C20*Activity!$D20*Activity!K20</f>
        <v>7.8301093067999983E-2</v>
      </c>
      <c r="J21" s="552">
        <f>Activity!$C20*Activity!$D20*Activity!L20</f>
        <v>0.62640874454399986</v>
      </c>
      <c r="K21" s="551">
        <f>Activity!$C20*Activity!$D20*Activity!M20</f>
        <v>0.28710400791599999</v>
      </c>
      <c r="L21" s="551">
        <f>Activity!$C20*Activity!$D20*Activity!N20</f>
        <v>0.34800485807999998</v>
      </c>
      <c r="M21" s="549">
        <f>Activity!$C20*Activity!$D20*Activity!O20</f>
        <v>1.3572189465119999</v>
      </c>
      <c r="N21" s="413">
        <v>0</v>
      </c>
      <c r="O21" s="551">
        <f>Activity!C20*Activity!D20</f>
        <v>8.7001214519999994</v>
      </c>
      <c r="P21" s="558">
        <f>Activity!X20</f>
        <v>0</v>
      </c>
    </row>
    <row r="22" spans="2:16">
      <c r="B22" s="7">
        <f t="shared" ref="B22:B85" si="1">B21+1</f>
        <v>2008</v>
      </c>
      <c r="C22" s="771">
        <f>Activity!$C21*Activity!$D21*Activity!E21</f>
        <v>3.8223057925800004</v>
      </c>
      <c r="D22" s="551">
        <f>Activity!$C21*Activity!$D21*Activity!F21</f>
        <v>1.1335113729720001</v>
      </c>
      <c r="E22" s="549">
        <f>Activity!$C21*Activity!$D21*Activity!G21</f>
        <v>0</v>
      </c>
      <c r="F22" s="551">
        <f>Activity!$C21*Activity!$D21*Activity!H21</f>
        <v>0</v>
      </c>
      <c r="G22" s="551">
        <f>Activity!$C21*Activity!$D21*Activity!I21</f>
        <v>0.86990407693200011</v>
      </c>
      <c r="H22" s="551">
        <f>Activity!$C21*Activity!$D21*Activity!J21</f>
        <v>0.23724656643600001</v>
      </c>
      <c r="I22" s="551">
        <f>Activity!$C21*Activity!$D21*Activity!K21</f>
        <v>7.9082188811999993E-2</v>
      </c>
      <c r="J22" s="552">
        <f>Activity!$C21*Activity!$D21*Activity!L21</f>
        <v>0.63265751049599994</v>
      </c>
      <c r="K22" s="551">
        <f>Activity!$C21*Activity!$D21*Activity!M21</f>
        <v>0.28996802564400004</v>
      </c>
      <c r="L22" s="551">
        <f>Activity!$C21*Activity!$D21*Activity!N21</f>
        <v>0.35147639472000003</v>
      </c>
      <c r="M22" s="549">
        <f>Activity!$C21*Activity!$D21*Activity!O21</f>
        <v>1.3707579394080001</v>
      </c>
      <c r="N22" s="413">
        <v>0</v>
      </c>
      <c r="O22" s="551">
        <f>Activity!C21*Activity!D21</f>
        <v>8.7869098680000004</v>
      </c>
      <c r="P22" s="558">
        <f>Activity!X21</f>
        <v>0</v>
      </c>
    </row>
    <row r="23" spans="2:16">
      <c r="B23" s="7">
        <f t="shared" si="1"/>
        <v>2009</v>
      </c>
      <c r="C23" s="771">
        <f>Activity!$C22*Activity!$D22*Activity!E22</f>
        <v>3.8579411996399995</v>
      </c>
      <c r="D23" s="551">
        <f>Activity!$C22*Activity!$D22*Activity!F22</f>
        <v>1.1440791143759999</v>
      </c>
      <c r="E23" s="549">
        <f>Activity!$C22*Activity!$D22*Activity!G22</f>
        <v>0</v>
      </c>
      <c r="F23" s="551">
        <f>Activity!$C22*Activity!$D22*Activity!H22</f>
        <v>0</v>
      </c>
      <c r="G23" s="551">
        <f>Activity!$C22*Activity!$D22*Activity!I22</f>
        <v>0.87801420405599995</v>
      </c>
      <c r="H23" s="551">
        <f>Activity!$C22*Activity!$D22*Activity!J22</f>
        <v>0.23945841928799996</v>
      </c>
      <c r="I23" s="551">
        <f>Activity!$C22*Activity!$D22*Activity!K22</f>
        <v>7.9819473095999988E-2</v>
      </c>
      <c r="J23" s="552">
        <f>Activity!$C22*Activity!$D22*Activity!L22</f>
        <v>0.6385557847679999</v>
      </c>
      <c r="K23" s="551">
        <f>Activity!$C22*Activity!$D22*Activity!M22</f>
        <v>0.29267140135199998</v>
      </c>
      <c r="L23" s="551">
        <f>Activity!$C22*Activity!$D22*Activity!N22</f>
        <v>0.35475321375999996</v>
      </c>
      <c r="M23" s="549">
        <f>Activity!$C22*Activity!$D22*Activity!O22</f>
        <v>1.3835375336639999</v>
      </c>
      <c r="N23" s="413">
        <v>0</v>
      </c>
      <c r="O23" s="551">
        <f>Activity!C22*Activity!D22</f>
        <v>8.8688303439999991</v>
      </c>
      <c r="P23" s="558">
        <f>Activity!X22</f>
        <v>0</v>
      </c>
    </row>
    <row r="24" spans="2:16">
      <c r="B24" s="7">
        <f t="shared" si="1"/>
        <v>2010</v>
      </c>
      <c r="C24" s="771">
        <f>Activity!$C23*Activity!$D23*Activity!E23</f>
        <v>4.3235005499399994</v>
      </c>
      <c r="D24" s="551">
        <f>Activity!$C23*Activity!$D23*Activity!F23</f>
        <v>1.2821415423959999</v>
      </c>
      <c r="E24" s="549">
        <f>Activity!$C23*Activity!$D23*Activity!G23</f>
        <v>0</v>
      </c>
      <c r="F24" s="551">
        <f>Activity!$C23*Activity!$D23*Activity!H23</f>
        <v>0</v>
      </c>
      <c r="G24" s="551">
        <f>Activity!$C23*Activity!$D23*Activity!I23</f>
        <v>0.98396909067600002</v>
      </c>
      <c r="H24" s="551">
        <f>Activity!$C23*Activity!$D23*Activity!J23</f>
        <v>0.26835520654799999</v>
      </c>
      <c r="I24" s="551">
        <f>Activity!$C23*Activity!$D23*Activity!K23</f>
        <v>8.9451735515999983E-2</v>
      </c>
      <c r="J24" s="552">
        <f>Activity!$C23*Activity!$D23*Activity!L23</f>
        <v>0.71561388412799987</v>
      </c>
      <c r="K24" s="551">
        <f>Activity!$C23*Activity!$D23*Activity!M23</f>
        <v>0.32798969689199997</v>
      </c>
      <c r="L24" s="551">
        <f>Activity!$C23*Activity!$D23*Activity!N23</f>
        <v>0.39756326895999999</v>
      </c>
      <c r="M24" s="549">
        <f>Activity!$C23*Activity!$D23*Activity!O23</f>
        <v>1.5504967489439998</v>
      </c>
      <c r="N24" s="413">
        <v>0</v>
      </c>
      <c r="O24" s="551">
        <f>Activity!C23*Activity!D23</f>
        <v>9.9390817239999993</v>
      </c>
      <c r="P24" s="558">
        <f>Activity!X23</f>
        <v>0</v>
      </c>
    </row>
    <row r="25" spans="2:16">
      <c r="B25" s="7">
        <f t="shared" si="1"/>
        <v>2011</v>
      </c>
      <c r="C25" s="774">
        <f>Activity!$C24*Activity!$D24*Activity!E24</f>
        <v>4.0144971845999997</v>
      </c>
      <c r="D25" s="551">
        <f>Activity!$C24*Activity!$D24*Activity!F24</f>
        <v>1.1905060616400001</v>
      </c>
      <c r="E25" s="549">
        <f>Activity!$C24*Activity!$D24*Activity!G24</f>
        <v>0</v>
      </c>
      <c r="F25" s="551">
        <f>Activity!$C24*Activity!$D24*Activity!H24</f>
        <v>0</v>
      </c>
      <c r="G25" s="551">
        <f>Activity!$C24*Activity!$D24*Activity!I24</f>
        <v>0.91364418684000004</v>
      </c>
      <c r="H25" s="551">
        <f>Activity!$C24*Activity!$D24*Activity!J24</f>
        <v>0.24917568732000001</v>
      </c>
      <c r="I25" s="551">
        <f>Activity!$C24*Activity!$D24*Activity!K24</f>
        <v>8.3058562439999997E-2</v>
      </c>
      <c r="J25" s="552">
        <f>Activity!$C24*Activity!$D24*Activity!L24</f>
        <v>0.66446849951999998</v>
      </c>
      <c r="K25" s="551">
        <f>Activity!$C24*Activity!$D24*Activity!M24</f>
        <v>0.30454806228000003</v>
      </c>
      <c r="L25" s="551">
        <f>Activity!$C24*Activity!$D24*Activity!N24</f>
        <v>0.36914916640000001</v>
      </c>
      <c r="M25" s="549">
        <f>Activity!$C24*Activity!$D24*Activity!O24</f>
        <v>1.43968174896</v>
      </c>
      <c r="N25" s="413">
        <v>0</v>
      </c>
      <c r="O25" s="551">
        <f>Activity!C24*Activity!D24</f>
        <v>9.2287291600000003</v>
      </c>
      <c r="P25" s="558">
        <f>Activity!X24</f>
        <v>0</v>
      </c>
    </row>
    <row r="26" spans="2:16">
      <c r="B26" s="7">
        <f t="shared" si="1"/>
        <v>2012</v>
      </c>
      <c r="C26" s="774">
        <f>Activity!$C25*Activity!$D25*Activity!E25</f>
        <v>4.0710386238000007</v>
      </c>
      <c r="D26" s="551">
        <f>Activity!$C25*Activity!$D25*Activity!F25</f>
        <v>1.2072735229200002</v>
      </c>
      <c r="E26" s="549">
        <f>Activity!$C25*Activity!$D25*Activity!G25</f>
        <v>0</v>
      </c>
      <c r="F26" s="551">
        <f>Activity!$C25*Activity!$D25*Activity!H25</f>
        <v>0</v>
      </c>
      <c r="G26" s="551">
        <f>Activity!$C25*Activity!$D25*Activity!I25</f>
        <v>0.9265122385200002</v>
      </c>
      <c r="H26" s="551">
        <f>Activity!$C25*Activity!$D25*Activity!J25</f>
        <v>0.25268515596000002</v>
      </c>
      <c r="I26" s="551">
        <f>Activity!$C25*Activity!$D25*Activity!K25</f>
        <v>8.4228385320000015E-2</v>
      </c>
      <c r="J26" s="552">
        <f>Activity!$C25*Activity!$D25*Activity!L25</f>
        <v>0.67382708256000012</v>
      </c>
      <c r="K26" s="551">
        <f>Activity!$C25*Activity!$D25*Activity!M25</f>
        <v>0.30883741284000005</v>
      </c>
      <c r="L26" s="551">
        <f>Activity!$C25*Activity!$D25*Activity!N25</f>
        <v>0.37434837920000008</v>
      </c>
      <c r="M26" s="549">
        <f>Activity!$C25*Activity!$D25*Activity!O25</f>
        <v>1.4599586788800003</v>
      </c>
      <c r="N26" s="413">
        <v>0</v>
      </c>
      <c r="O26" s="551">
        <f>Activity!C25*Activity!D25</f>
        <v>9.3587094800000017</v>
      </c>
      <c r="P26" s="558">
        <f>Activity!X25</f>
        <v>0</v>
      </c>
    </row>
    <row r="27" spans="2:16">
      <c r="B27" s="7">
        <f t="shared" si="1"/>
        <v>2013</v>
      </c>
      <c r="C27" s="774">
        <f>Activity!$C26*Activity!$D26*Activity!E26</f>
        <v>4.1307426434999996</v>
      </c>
      <c r="D27" s="551">
        <f>Activity!$C26*Activity!$D26*Activity!F26</f>
        <v>1.2249788529000001</v>
      </c>
      <c r="E27" s="549">
        <f>Activity!$C26*Activity!$D26*Activity!G26</f>
        <v>0</v>
      </c>
      <c r="F27" s="551">
        <f>Activity!$C26*Activity!$D26*Activity!H26</f>
        <v>0</v>
      </c>
      <c r="G27" s="551">
        <f>Activity!$C26*Activity!$D26*Activity!I26</f>
        <v>0.94010004989999996</v>
      </c>
      <c r="H27" s="551">
        <f>Activity!$C26*Activity!$D26*Activity!J26</f>
        <v>0.25639092269999997</v>
      </c>
      <c r="I27" s="551">
        <f>Activity!$C26*Activity!$D26*Activity!K26</f>
        <v>8.5463640899999985E-2</v>
      </c>
      <c r="J27" s="552">
        <f>Activity!$C26*Activity!$D26*Activity!L26</f>
        <v>0.68370912719999988</v>
      </c>
      <c r="K27" s="551">
        <f>Activity!$C26*Activity!$D26*Activity!M26</f>
        <v>0.3133666833</v>
      </c>
      <c r="L27" s="551">
        <f>Activity!$C26*Activity!$D26*Activity!N26</f>
        <v>0.37983840400000002</v>
      </c>
      <c r="M27" s="549">
        <f>Activity!$C26*Activity!$D26*Activity!O26</f>
        <v>1.4813697755999999</v>
      </c>
      <c r="N27" s="413">
        <v>0</v>
      </c>
      <c r="O27" s="551">
        <f>Activity!C26*Activity!D26</f>
        <v>9.4959600999999996</v>
      </c>
      <c r="P27" s="558">
        <f>Activity!X26</f>
        <v>0</v>
      </c>
    </row>
    <row r="28" spans="2:16">
      <c r="B28" s="7">
        <f t="shared" si="1"/>
        <v>2014</v>
      </c>
      <c r="C28" s="774">
        <f>Activity!$C27*Activity!$D27*Activity!E27</f>
        <v>4.1833789832999999</v>
      </c>
      <c r="D28" s="551">
        <f>Activity!$C27*Activity!$D27*Activity!F27</f>
        <v>1.2405882502200001</v>
      </c>
      <c r="E28" s="549">
        <f>Activity!$C27*Activity!$D27*Activity!G27</f>
        <v>0</v>
      </c>
      <c r="F28" s="551">
        <f>Activity!$C27*Activity!$D27*Activity!H27</f>
        <v>0</v>
      </c>
      <c r="G28" s="551">
        <f>Activity!$C27*Activity!$D27*Activity!I27</f>
        <v>0.95207935482000017</v>
      </c>
      <c r="H28" s="551">
        <f>Activity!$C27*Activity!$D27*Activity!J27</f>
        <v>0.25965800586000004</v>
      </c>
      <c r="I28" s="551">
        <f>Activity!$C27*Activity!$D27*Activity!K27</f>
        <v>8.6552668619999995E-2</v>
      </c>
      <c r="J28" s="552">
        <f>Activity!$C27*Activity!$D27*Activity!L27</f>
        <v>0.69242134895999996</v>
      </c>
      <c r="K28" s="551">
        <f>Activity!$C27*Activity!$D27*Activity!M27</f>
        <v>0.31735978494000006</v>
      </c>
      <c r="L28" s="551">
        <f>Activity!$C27*Activity!$D27*Activity!N27</f>
        <v>0.38467852720000006</v>
      </c>
      <c r="M28" s="549">
        <f>Activity!$C27*Activity!$D27*Activity!O27</f>
        <v>1.5002462560800001</v>
      </c>
      <c r="N28" s="413">
        <v>0</v>
      </c>
      <c r="O28" s="551">
        <f>Activity!C27*Activity!D27</f>
        <v>9.6169631800000008</v>
      </c>
      <c r="P28" s="558">
        <f>Activity!X27</f>
        <v>0</v>
      </c>
    </row>
    <row r="29" spans="2:16">
      <c r="B29" s="7">
        <f t="shared" si="1"/>
        <v>2015</v>
      </c>
      <c r="C29" s="774">
        <f>Activity!$C28*Activity!$D28*Activity!E28</f>
        <v>4.2415704645000005</v>
      </c>
      <c r="D29" s="551">
        <f>Activity!$C28*Activity!$D28*Activity!F28</f>
        <v>1.2578450343000001</v>
      </c>
      <c r="E29" s="549">
        <f>Activity!$C28*Activity!$D28*Activity!G28</f>
        <v>0</v>
      </c>
      <c r="F29" s="551">
        <f>Activity!$C28*Activity!$D28*Activity!H28</f>
        <v>0</v>
      </c>
      <c r="G29" s="551">
        <f>Activity!$C28*Activity!$D28*Activity!I28</f>
        <v>0.96532293330000019</v>
      </c>
      <c r="H29" s="551">
        <f>Activity!$C28*Activity!$D28*Activity!J28</f>
        <v>0.26326989090000003</v>
      </c>
      <c r="I29" s="551">
        <f>Activity!$C28*Activity!$D28*Activity!K28</f>
        <v>8.7756630299999999E-2</v>
      </c>
      <c r="J29" s="552">
        <f>Activity!$C28*Activity!$D28*Activity!L28</f>
        <v>0.70205304239999999</v>
      </c>
      <c r="K29" s="551">
        <f>Activity!$C28*Activity!$D28*Activity!M28</f>
        <v>0.32177431110000004</v>
      </c>
      <c r="L29" s="551">
        <f>Activity!$C28*Activity!$D28*Activity!N28</f>
        <v>0.39002946800000005</v>
      </c>
      <c r="M29" s="549">
        <f>Activity!$C28*Activity!$D28*Activity!O28</f>
        <v>1.5211149252000002</v>
      </c>
      <c r="N29" s="413">
        <v>0</v>
      </c>
      <c r="O29" s="551">
        <f>Activity!C28*Activity!D28</f>
        <v>9.7507367000000009</v>
      </c>
      <c r="P29" s="558">
        <f>Activity!X28</f>
        <v>0</v>
      </c>
    </row>
    <row r="30" spans="2:16">
      <c r="B30" s="7">
        <f t="shared" si="1"/>
        <v>2016</v>
      </c>
      <c r="C30" s="774">
        <f>Activity!$C29*Activity!$D29*Activity!E29</f>
        <v>4.2901367006999997</v>
      </c>
      <c r="D30" s="551">
        <f>Activity!$C29*Activity!$D29*Activity!F29</f>
        <v>1.27224743538</v>
      </c>
      <c r="E30" s="549">
        <f>Activity!$C29*Activity!$D29*Activity!G29</f>
        <v>0</v>
      </c>
      <c r="F30" s="551">
        <f>Activity!$C29*Activity!$D29*Activity!H29</f>
        <v>0</v>
      </c>
      <c r="G30" s="551">
        <f>Activity!$C29*Activity!$D29*Activity!I29</f>
        <v>0.97637593878000006</v>
      </c>
      <c r="H30" s="551">
        <f>Activity!$C29*Activity!$D29*Activity!J29</f>
        <v>0.26628434693999997</v>
      </c>
      <c r="I30" s="551">
        <f>Activity!$C29*Activity!$D29*Activity!K29</f>
        <v>8.8761448979999991E-2</v>
      </c>
      <c r="J30" s="552">
        <f>Activity!$C29*Activity!$D29*Activity!L29</f>
        <v>0.71009159183999992</v>
      </c>
      <c r="K30" s="551">
        <f>Activity!$C29*Activity!$D29*Activity!M29</f>
        <v>0.32545864625999998</v>
      </c>
      <c r="L30" s="551">
        <f>Activity!$C29*Activity!$D29*Activity!N29</f>
        <v>0.39449532879999999</v>
      </c>
      <c r="M30" s="549">
        <f>Activity!$C29*Activity!$D29*Activity!O29</f>
        <v>1.53853178232</v>
      </c>
      <c r="N30" s="413">
        <v>0</v>
      </c>
      <c r="O30" s="551">
        <f>Activity!C29*Activity!D29</f>
        <v>9.8623832199999999</v>
      </c>
      <c r="P30" s="558">
        <f>Activity!X29</f>
        <v>0</v>
      </c>
    </row>
    <row r="31" spans="2:16">
      <c r="B31" s="7">
        <f t="shared" si="1"/>
        <v>2017</v>
      </c>
      <c r="C31" s="774">
        <f>Activity!$C30*Activity!$D30*Activity!E30</f>
        <v>4.4584794856799999</v>
      </c>
      <c r="D31" s="551">
        <f>Activity!$C30*Activity!$D30*Activity!F30</f>
        <v>1.3221697785120001</v>
      </c>
      <c r="E31" s="549">
        <f>Activity!$C30*Activity!$D30*Activity!G30</f>
        <v>0</v>
      </c>
      <c r="F31" s="551">
        <f>Activity!$C30*Activity!$D30*Activity!H30</f>
        <v>0</v>
      </c>
      <c r="G31" s="551">
        <f>Activity!$C30*Activity!$D30*Activity!I30</f>
        <v>1.014688434672</v>
      </c>
      <c r="H31" s="551">
        <f>Activity!$C30*Activity!$D30*Activity!J30</f>
        <v>0.276733209456</v>
      </c>
      <c r="I31" s="551">
        <f>Activity!$C30*Activity!$D30*Activity!K30</f>
        <v>9.2244403151999999E-2</v>
      </c>
      <c r="J31" s="552">
        <f>Activity!$C30*Activity!$D30*Activity!L30</f>
        <v>0.73795522521599999</v>
      </c>
      <c r="K31" s="551">
        <f>Activity!$C30*Activity!$D30*Activity!M30</f>
        <v>0.33822947822400001</v>
      </c>
      <c r="L31" s="551">
        <f>Activity!$C30*Activity!$D30*Activity!N30</f>
        <v>0.40997512512000001</v>
      </c>
      <c r="M31" s="549">
        <f>Activity!$C30*Activity!$D30*Activity!O30</f>
        <v>1.5989029879679999</v>
      </c>
      <c r="N31" s="413">
        <v>0</v>
      </c>
      <c r="O31" s="551">
        <f>Activity!C30*Activity!D30</f>
        <v>10.249378128</v>
      </c>
      <c r="P31" s="558">
        <f>Activity!X30</f>
        <v>0</v>
      </c>
    </row>
    <row r="32" spans="2:16">
      <c r="B32" s="7">
        <f t="shared" si="1"/>
        <v>2018</v>
      </c>
      <c r="C32" s="774">
        <f>Activity!$C31*Activity!$D31*Activity!E31</f>
        <v>4.5532303974599992</v>
      </c>
      <c r="D32" s="551">
        <f>Activity!$C31*Activity!$D31*Activity!F31</f>
        <v>1.3502683247639999</v>
      </c>
      <c r="E32" s="549">
        <f>Activity!$C31*Activity!$D31*Activity!G31</f>
        <v>0</v>
      </c>
      <c r="F32" s="551">
        <f>Activity!$C31*Activity!$D31*Activity!H31</f>
        <v>0</v>
      </c>
      <c r="G32" s="551">
        <f>Activity!$C31*Activity!$D31*Activity!I31</f>
        <v>1.0362524352839999</v>
      </c>
      <c r="H32" s="551">
        <f>Activity!$C31*Activity!$D31*Activity!J31</f>
        <v>0.28261430053199998</v>
      </c>
      <c r="I32" s="551">
        <f>Activity!$C31*Activity!$D31*Activity!K31</f>
        <v>9.420476684399999E-2</v>
      </c>
      <c r="J32" s="552">
        <f>Activity!$C31*Activity!$D31*Activity!L31</f>
        <v>0.75363813475199992</v>
      </c>
      <c r="K32" s="551">
        <f>Activity!$C31*Activity!$D31*Activity!M31</f>
        <v>0.34541747842799997</v>
      </c>
      <c r="L32" s="551">
        <f>Activity!$C31*Activity!$D31*Activity!N31</f>
        <v>0.41868785263999997</v>
      </c>
      <c r="M32" s="549">
        <f>Activity!$C31*Activity!$D31*Activity!O31</f>
        <v>1.6328826252959998</v>
      </c>
      <c r="N32" s="413">
        <v>0</v>
      </c>
      <c r="O32" s="551">
        <f>Activity!C31*Activity!D31</f>
        <v>10.467196315999999</v>
      </c>
      <c r="P32" s="558">
        <f>Activity!X31</f>
        <v>0</v>
      </c>
    </row>
    <row r="33" spans="2:16">
      <c r="B33" s="7">
        <f t="shared" si="1"/>
        <v>2019</v>
      </c>
      <c r="C33" s="774">
        <f>Activity!$C32*Activity!$D32*Activity!E32</f>
        <v>4.6479813092400004</v>
      </c>
      <c r="D33" s="551">
        <f>Activity!$C32*Activity!$D32*Activity!F32</f>
        <v>1.3783668710160002</v>
      </c>
      <c r="E33" s="549">
        <f>Activity!$C32*Activity!$D32*Activity!G32</f>
        <v>0</v>
      </c>
      <c r="F33" s="551">
        <f>Activity!$C32*Activity!$D32*Activity!H32</f>
        <v>0</v>
      </c>
      <c r="G33" s="551">
        <f>Activity!$C32*Activity!$D32*Activity!I32</f>
        <v>1.0578164358960003</v>
      </c>
      <c r="H33" s="551">
        <f>Activity!$C32*Activity!$D32*Activity!J32</f>
        <v>0.28849539160800003</v>
      </c>
      <c r="I33" s="551">
        <f>Activity!$C32*Activity!$D32*Activity!K32</f>
        <v>9.616513053600001E-2</v>
      </c>
      <c r="J33" s="552">
        <f>Activity!$C32*Activity!$D32*Activity!L32</f>
        <v>0.76932104428800008</v>
      </c>
      <c r="K33" s="551">
        <f>Activity!$C32*Activity!$D32*Activity!M32</f>
        <v>0.35260547863200009</v>
      </c>
      <c r="L33" s="551">
        <f>Activity!$C32*Activity!$D32*Activity!N32</f>
        <v>0.42740058016000004</v>
      </c>
      <c r="M33" s="549">
        <f>Activity!$C32*Activity!$D32*Activity!O32</f>
        <v>1.6668622626240002</v>
      </c>
      <c r="N33" s="413">
        <v>0</v>
      </c>
      <c r="O33" s="551">
        <f>Activity!C32*Activity!D32</f>
        <v>10.685014504000002</v>
      </c>
      <c r="P33" s="558">
        <f>Activity!X32</f>
        <v>0</v>
      </c>
    </row>
    <row r="34" spans="2:16">
      <c r="B34" s="7">
        <f t="shared" si="1"/>
        <v>2020</v>
      </c>
      <c r="C34" s="774">
        <f>Activity!$C33*Activity!$D33*Activity!E33</f>
        <v>4.7427322210199998</v>
      </c>
      <c r="D34" s="551">
        <f>Activity!$C33*Activity!$D33*Activity!F33</f>
        <v>1.406465417268</v>
      </c>
      <c r="E34" s="549">
        <f>Activity!$C33*Activity!$D33*Activity!G33</f>
        <v>0</v>
      </c>
      <c r="F34" s="551">
        <f>Activity!$C33*Activity!$D33*Activity!H33</f>
        <v>0</v>
      </c>
      <c r="G34" s="551">
        <f>Activity!$C33*Activity!$D33*Activity!I33</f>
        <v>1.0793804365080002</v>
      </c>
      <c r="H34" s="551">
        <f>Activity!$C33*Activity!$D33*Activity!J33</f>
        <v>0.29437648268400002</v>
      </c>
      <c r="I34" s="551">
        <f>Activity!$C33*Activity!$D33*Activity!K33</f>
        <v>9.8125494228000001E-2</v>
      </c>
      <c r="J34" s="552">
        <f>Activity!$C33*Activity!$D33*Activity!L33</f>
        <v>0.78500395382400001</v>
      </c>
      <c r="K34" s="551">
        <f>Activity!$C33*Activity!$D33*Activity!M33</f>
        <v>0.35979347883600005</v>
      </c>
      <c r="L34" s="551">
        <f>Activity!$C33*Activity!$D33*Activity!N33</f>
        <v>0.43611330768000001</v>
      </c>
      <c r="M34" s="549">
        <f>Activity!$C33*Activity!$D33*Activity!O33</f>
        <v>1.7008418999520001</v>
      </c>
      <c r="N34" s="413">
        <v>0</v>
      </c>
      <c r="O34" s="551">
        <f>Activity!C33*Activity!D33</f>
        <v>10.902832692</v>
      </c>
      <c r="P34" s="558">
        <f>Activity!X33</f>
        <v>0</v>
      </c>
    </row>
    <row r="35" spans="2:16">
      <c r="B35" s="7">
        <f t="shared" si="1"/>
        <v>2021</v>
      </c>
      <c r="C35" s="774">
        <f>Activity!$C34*Activity!$D34*Activity!E34</f>
        <v>4.8374831328000001</v>
      </c>
      <c r="D35" s="551">
        <f>Activity!$C34*Activity!$D34*Activity!F34</f>
        <v>1.4345639635200003</v>
      </c>
      <c r="E35" s="549">
        <f>Activity!$C34*Activity!$D34*Activity!G34</f>
        <v>0</v>
      </c>
      <c r="F35" s="551">
        <f>Activity!$C34*Activity!$D34*Activity!H34</f>
        <v>0</v>
      </c>
      <c r="G35" s="551">
        <f>Activity!$C34*Activity!$D34*Activity!I34</f>
        <v>1.1009444371200001</v>
      </c>
      <c r="H35" s="551">
        <f>Activity!$C34*Activity!$D34*Activity!J34</f>
        <v>0.30025757376000001</v>
      </c>
      <c r="I35" s="551">
        <f>Activity!$C34*Activity!$D34*Activity!K34</f>
        <v>0.10008585792000001</v>
      </c>
      <c r="J35" s="552">
        <f>Activity!$C34*Activity!$D34*Activity!L34</f>
        <v>0.80068686336000006</v>
      </c>
      <c r="K35" s="551">
        <f>Activity!$C34*Activity!$D34*Activity!M34</f>
        <v>0.36698147904000006</v>
      </c>
      <c r="L35" s="551">
        <f>Activity!$C34*Activity!$D34*Activity!N34</f>
        <v>0.44482603520000008</v>
      </c>
      <c r="M35" s="549">
        <f>Activity!$C34*Activity!$D34*Activity!O34</f>
        <v>1.7348215372800002</v>
      </c>
      <c r="N35" s="413">
        <v>0</v>
      </c>
      <c r="O35" s="551">
        <f>Activity!C34*Activity!D34</f>
        <v>11.120650880000001</v>
      </c>
      <c r="P35" s="558">
        <f>Activity!X34</f>
        <v>0</v>
      </c>
    </row>
    <row r="36" spans="2:16">
      <c r="B36" s="7">
        <f t="shared" si="1"/>
        <v>2022</v>
      </c>
      <c r="C36" s="774">
        <f>Activity!$C35*Activity!$D35*Activity!E35</f>
        <v>4.9322340445800004</v>
      </c>
      <c r="D36" s="551">
        <f>Activity!$C35*Activity!$D35*Activity!F35</f>
        <v>1.4626625097720001</v>
      </c>
      <c r="E36" s="549">
        <f>Activity!$C35*Activity!$D35*Activity!G35</f>
        <v>0</v>
      </c>
      <c r="F36" s="551">
        <f>Activity!$C35*Activity!$D35*Activity!H35</f>
        <v>0</v>
      </c>
      <c r="G36" s="551">
        <f>Activity!$C35*Activity!$D35*Activity!I35</f>
        <v>1.122508437732</v>
      </c>
      <c r="H36" s="551">
        <f>Activity!$C35*Activity!$D35*Activity!J35</f>
        <v>0.306138664836</v>
      </c>
      <c r="I36" s="551">
        <f>Activity!$C35*Activity!$D35*Activity!K35</f>
        <v>0.102046221612</v>
      </c>
      <c r="J36" s="552">
        <f>Activity!$C35*Activity!$D35*Activity!L35</f>
        <v>0.81636977289599999</v>
      </c>
      <c r="K36" s="551">
        <f>Activity!$C35*Activity!$D35*Activity!M35</f>
        <v>0.37416947924400001</v>
      </c>
      <c r="L36" s="551">
        <f>Activity!$C35*Activity!$D35*Activity!N35</f>
        <v>0.45353876272000004</v>
      </c>
      <c r="M36" s="549">
        <f>Activity!$C35*Activity!$D35*Activity!O35</f>
        <v>1.7688011746080001</v>
      </c>
      <c r="N36" s="413">
        <v>0</v>
      </c>
      <c r="O36" s="551">
        <f>Activity!C35*Activity!D35</f>
        <v>11.338469068</v>
      </c>
      <c r="P36" s="558">
        <f>Activity!X35</f>
        <v>0</v>
      </c>
    </row>
    <row r="37" spans="2:16">
      <c r="B37" s="7">
        <f t="shared" si="1"/>
        <v>2023</v>
      </c>
      <c r="C37" s="774">
        <f>Activity!$C36*Activity!$D36*Activity!E36</f>
        <v>5.0269849563599998</v>
      </c>
      <c r="D37" s="551">
        <f>Activity!$C36*Activity!$D36*Activity!F36</f>
        <v>1.4907610560239999</v>
      </c>
      <c r="E37" s="549">
        <f>Activity!$C36*Activity!$D36*Activity!G36</f>
        <v>0</v>
      </c>
      <c r="F37" s="551">
        <f>Activity!$C36*Activity!$D36*Activity!H36</f>
        <v>0</v>
      </c>
      <c r="G37" s="551">
        <f>Activity!$C36*Activity!$D36*Activity!I36</f>
        <v>1.144072438344</v>
      </c>
      <c r="H37" s="551">
        <f>Activity!$C36*Activity!$D36*Activity!J36</f>
        <v>0.31201975591199999</v>
      </c>
      <c r="I37" s="551">
        <f>Activity!$C36*Activity!$D36*Activity!K36</f>
        <v>0.10400658530399999</v>
      </c>
      <c r="J37" s="552">
        <f>Activity!$C36*Activity!$D36*Activity!L36</f>
        <v>0.83205268243199992</v>
      </c>
      <c r="K37" s="551">
        <f>Activity!$C36*Activity!$D36*Activity!M36</f>
        <v>0.38135747944799997</v>
      </c>
      <c r="L37" s="551">
        <f>Activity!$C36*Activity!$D36*Activity!N36</f>
        <v>0.46225149023999995</v>
      </c>
      <c r="M37" s="549">
        <f>Activity!$C36*Activity!$D36*Activity!O36</f>
        <v>1.8027808119359998</v>
      </c>
      <c r="N37" s="413">
        <v>0</v>
      </c>
      <c r="O37" s="551">
        <f>Activity!C36*Activity!D36</f>
        <v>11.556287255999999</v>
      </c>
      <c r="P37" s="558">
        <f>Activity!X36</f>
        <v>0</v>
      </c>
    </row>
    <row r="38" spans="2:16">
      <c r="B38" s="7">
        <f t="shared" si="1"/>
        <v>2024</v>
      </c>
      <c r="C38" s="774">
        <f>Activity!$C37*Activity!$D37*Activity!E37</f>
        <v>5.12173586814</v>
      </c>
      <c r="D38" s="551">
        <f>Activity!$C37*Activity!$D37*Activity!F37</f>
        <v>1.5188596022760001</v>
      </c>
      <c r="E38" s="549">
        <f>Activity!$C37*Activity!$D37*Activity!G37</f>
        <v>0</v>
      </c>
      <c r="F38" s="551">
        <f>Activity!$C37*Activity!$D37*Activity!H37</f>
        <v>0</v>
      </c>
      <c r="G38" s="551">
        <f>Activity!$C37*Activity!$D37*Activity!I37</f>
        <v>1.1656364389560001</v>
      </c>
      <c r="H38" s="551">
        <f>Activity!$C37*Activity!$D37*Activity!J37</f>
        <v>0.31790084698799997</v>
      </c>
      <c r="I38" s="551">
        <f>Activity!$C37*Activity!$D37*Activity!K37</f>
        <v>0.105966948996</v>
      </c>
      <c r="J38" s="552">
        <f>Activity!$C37*Activity!$D37*Activity!L37</f>
        <v>0.84773559196799997</v>
      </c>
      <c r="K38" s="551">
        <f>Activity!$C37*Activity!$D37*Activity!M37</f>
        <v>0.38854547965200004</v>
      </c>
      <c r="L38" s="551">
        <f>Activity!$C37*Activity!$D37*Activity!N37</f>
        <v>0.47096421776000003</v>
      </c>
      <c r="M38" s="549">
        <f>Activity!$C37*Activity!$D37*Activity!O37</f>
        <v>1.836760449264</v>
      </c>
      <c r="N38" s="413">
        <v>0</v>
      </c>
      <c r="O38" s="551">
        <f>Activity!C37*Activity!D37</f>
        <v>11.774105444</v>
      </c>
      <c r="P38" s="558">
        <f>Activity!X37</f>
        <v>0</v>
      </c>
    </row>
    <row r="39" spans="2:16">
      <c r="B39" s="7">
        <f t="shared" si="1"/>
        <v>2025</v>
      </c>
      <c r="C39" s="774">
        <f>Activity!$C38*Activity!$D38*Activity!E38</f>
        <v>5.2164867799199994</v>
      </c>
      <c r="D39" s="551">
        <f>Activity!$C38*Activity!$D38*Activity!F38</f>
        <v>1.546958148528</v>
      </c>
      <c r="E39" s="549">
        <f>Activity!$C38*Activity!$D38*Activity!G38</f>
        <v>0</v>
      </c>
      <c r="F39" s="551">
        <f>Activity!$C38*Activity!$D38*Activity!H38</f>
        <v>0</v>
      </c>
      <c r="G39" s="551">
        <f>Activity!$C38*Activity!$D38*Activity!I38</f>
        <v>1.187200439568</v>
      </c>
      <c r="H39" s="551">
        <f>Activity!$C38*Activity!$D38*Activity!J38</f>
        <v>0.32378193806399996</v>
      </c>
      <c r="I39" s="551">
        <f>Activity!$C38*Activity!$D38*Activity!K38</f>
        <v>0.10792731268799999</v>
      </c>
      <c r="J39" s="552">
        <f>Activity!$C38*Activity!$D38*Activity!L38</f>
        <v>0.8634185015039999</v>
      </c>
      <c r="K39" s="551">
        <f>Activity!$C38*Activity!$D38*Activity!M38</f>
        <v>0.39573347985599999</v>
      </c>
      <c r="L39" s="551">
        <f>Activity!$C38*Activity!$D38*Activity!N38</f>
        <v>0.47967694527999999</v>
      </c>
      <c r="M39" s="549">
        <f>Activity!$C38*Activity!$D38*Activity!O38</f>
        <v>1.8707400865919999</v>
      </c>
      <c r="N39" s="413">
        <v>0</v>
      </c>
      <c r="O39" s="551">
        <f>Activity!C38*Activity!D38</f>
        <v>11.991923631999999</v>
      </c>
      <c r="P39" s="558">
        <f>Activity!X38</f>
        <v>0</v>
      </c>
    </row>
    <row r="40" spans="2:16">
      <c r="B40" s="7">
        <f t="shared" si="1"/>
        <v>2026</v>
      </c>
      <c r="C40" s="774">
        <f>Activity!$C39*Activity!$D39*Activity!E39</f>
        <v>5.3112376917000006</v>
      </c>
      <c r="D40" s="551">
        <f>Activity!$C39*Activity!$D39*Activity!F39</f>
        <v>1.5750566947800002</v>
      </c>
      <c r="E40" s="549">
        <f>Activity!$C39*Activity!$D39*Activity!G39</f>
        <v>0</v>
      </c>
      <c r="F40" s="551">
        <f>Activity!$C39*Activity!$D39*Activity!H39</f>
        <v>0</v>
      </c>
      <c r="G40" s="551">
        <f>Activity!$C39*Activity!$D39*Activity!I39</f>
        <v>1.2087644401800002</v>
      </c>
      <c r="H40" s="551">
        <f>Activity!$C39*Activity!$D39*Activity!J39</f>
        <v>0.32966302914000001</v>
      </c>
      <c r="I40" s="551">
        <f>Activity!$C39*Activity!$D39*Activity!K39</f>
        <v>0.10988767638000001</v>
      </c>
      <c r="J40" s="552">
        <f>Activity!$C39*Activity!$D39*Activity!L39</f>
        <v>0.87910141104000006</v>
      </c>
      <c r="K40" s="551">
        <f>Activity!$C39*Activity!$D39*Activity!M39</f>
        <v>0.40292148006000006</v>
      </c>
      <c r="L40" s="551">
        <f>Activity!$C39*Activity!$D39*Activity!N39</f>
        <v>0.48838967280000006</v>
      </c>
      <c r="M40" s="549">
        <f>Activity!$C39*Activity!$D39*Activity!O39</f>
        <v>1.9047197239200002</v>
      </c>
      <c r="N40" s="413">
        <v>0</v>
      </c>
      <c r="O40" s="551">
        <f>Activity!C39*Activity!D39</f>
        <v>12.209741820000001</v>
      </c>
      <c r="P40" s="558">
        <f>Activity!X39</f>
        <v>0</v>
      </c>
    </row>
    <row r="41" spans="2:16">
      <c r="B41" s="7">
        <f t="shared" si="1"/>
        <v>2027</v>
      </c>
      <c r="C41" s="774">
        <f>Activity!$C40*Activity!$D40*Activity!E40</f>
        <v>5.4059886034800009</v>
      </c>
      <c r="D41" s="551">
        <f>Activity!$C40*Activity!$D40*Activity!F40</f>
        <v>1.6031552410320002</v>
      </c>
      <c r="E41" s="549">
        <f>Activity!$C40*Activity!$D40*Activity!G40</f>
        <v>0</v>
      </c>
      <c r="F41" s="551">
        <f>Activity!$C40*Activity!$D40*Activity!H40</f>
        <v>0</v>
      </c>
      <c r="G41" s="551">
        <f>Activity!$C40*Activity!$D40*Activity!I40</f>
        <v>1.2303284407920003</v>
      </c>
      <c r="H41" s="551">
        <f>Activity!$C40*Activity!$D40*Activity!J40</f>
        <v>0.33554412021600005</v>
      </c>
      <c r="I41" s="551">
        <f>Activity!$C40*Activity!$D40*Activity!K40</f>
        <v>0.11184804007200001</v>
      </c>
      <c r="J41" s="552">
        <f>Activity!$C40*Activity!$D40*Activity!L40</f>
        <v>0.8947843205760001</v>
      </c>
      <c r="K41" s="551">
        <f>Activity!$C40*Activity!$D40*Activity!M40</f>
        <v>0.41010948026400007</v>
      </c>
      <c r="L41" s="551">
        <f>Activity!$C40*Activity!$D40*Activity!N40</f>
        <v>0.49710240032000008</v>
      </c>
      <c r="M41" s="549">
        <f>Activity!$C40*Activity!$D40*Activity!O40</f>
        <v>1.9386993612480004</v>
      </c>
      <c r="N41" s="413">
        <v>0</v>
      </c>
      <c r="O41" s="551">
        <f>Activity!C40*Activity!D40</f>
        <v>12.427560008000002</v>
      </c>
      <c r="P41" s="558">
        <f>Activity!X40</f>
        <v>0</v>
      </c>
    </row>
    <row r="42" spans="2:16">
      <c r="B42" s="7">
        <f t="shared" si="1"/>
        <v>2028</v>
      </c>
      <c r="C42" s="774">
        <f>Activity!$C41*Activity!$D41*Activity!E41</f>
        <v>5.5007395152599994</v>
      </c>
      <c r="D42" s="551">
        <f>Activity!$C41*Activity!$D41*Activity!F41</f>
        <v>1.6312537872840001</v>
      </c>
      <c r="E42" s="549">
        <f>Activity!$C41*Activity!$D41*Activity!G41</f>
        <v>0</v>
      </c>
      <c r="F42" s="551">
        <f>Activity!$C41*Activity!$D41*Activity!H41</f>
        <v>0</v>
      </c>
      <c r="G42" s="551">
        <f>Activity!$C41*Activity!$D41*Activity!I41</f>
        <v>1.251892441404</v>
      </c>
      <c r="H42" s="551">
        <f>Activity!$C41*Activity!$D41*Activity!J41</f>
        <v>0.34142521129199999</v>
      </c>
      <c r="I42" s="551">
        <f>Activity!$C41*Activity!$D41*Activity!K41</f>
        <v>0.11380840376399999</v>
      </c>
      <c r="J42" s="552">
        <f>Activity!$C41*Activity!$D41*Activity!L41</f>
        <v>0.91046723011199993</v>
      </c>
      <c r="K42" s="551">
        <f>Activity!$C41*Activity!$D41*Activity!M41</f>
        <v>0.41729748046799997</v>
      </c>
      <c r="L42" s="551">
        <f>Activity!$C41*Activity!$D41*Activity!N41</f>
        <v>0.50581512783999993</v>
      </c>
      <c r="M42" s="549">
        <f>Activity!$C41*Activity!$D41*Activity!O41</f>
        <v>1.9726789985759998</v>
      </c>
      <c r="N42" s="413">
        <v>0</v>
      </c>
      <c r="O42" s="551">
        <f>Activity!C41*Activity!D41</f>
        <v>12.645378195999999</v>
      </c>
      <c r="P42" s="558">
        <f>Activity!X41</f>
        <v>0</v>
      </c>
    </row>
    <row r="43" spans="2:16">
      <c r="B43" s="7">
        <f t="shared" si="1"/>
        <v>2029</v>
      </c>
      <c r="C43" s="774">
        <f>Activity!$C42*Activity!$D42*Activity!E42</f>
        <v>5.5954904270399997</v>
      </c>
      <c r="D43" s="551">
        <f>Activity!$C42*Activity!$D42*Activity!F42</f>
        <v>1.6593523335360001</v>
      </c>
      <c r="E43" s="549">
        <f>Activity!$C42*Activity!$D42*Activity!G42</f>
        <v>0</v>
      </c>
      <c r="F43" s="551">
        <f>Activity!$C42*Activity!$D42*Activity!H42</f>
        <v>0</v>
      </c>
      <c r="G43" s="551">
        <f>Activity!$C42*Activity!$D42*Activity!I42</f>
        <v>1.2734564420160002</v>
      </c>
      <c r="H43" s="551">
        <f>Activity!$C42*Activity!$D42*Activity!J42</f>
        <v>0.34730630236799998</v>
      </c>
      <c r="I43" s="551">
        <f>Activity!$C42*Activity!$D42*Activity!K42</f>
        <v>0.115768767456</v>
      </c>
      <c r="J43" s="552">
        <f>Activity!$C42*Activity!$D42*Activity!L42</f>
        <v>0.92615013964799997</v>
      </c>
      <c r="K43" s="551">
        <f>Activity!$C42*Activity!$D42*Activity!M42</f>
        <v>0.42448548067200004</v>
      </c>
      <c r="L43" s="551">
        <f>Activity!$C42*Activity!$D42*Activity!N42</f>
        <v>0.51452785536000001</v>
      </c>
      <c r="M43" s="549">
        <f>Activity!$C42*Activity!$D42*Activity!O42</f>
        <v>2.006658635904</v>
      </c>
      <c r="N43" s="413">
        <v>0</v>
      </c>
      <c r="O43" s="551">
        <f>Activity!C42*Activity!D42</f>
        <v>12.863196384</v>
      </c>
      <c r="P43" s="558">
        <f>Activity!X42</f>
        <v>0</v>
      </c>
    </row>
    <row r="44" spans="2:16">
      <c r="B44" s="7">
        <f t="shared" si="1"/>
        <v>2030</v>
      </c>
      <c r="C44" s="774">
        <f>Activity!$C43*Activity!$D43*Activity!E43</f>
        <v>5.6902413388200008</v>
      </c>
      <c r="D44" s="551">
        <f>Activity!$C43*Activity!$D43*Activity!F43</f>
        <v>1.6874508797880003</v>
      </c>
      <c r="E44" s="549">
        <f>Activity!$C43*Activity!$D43*Activity!G43</f>
        <v>0</v>
      </c>
      <c r="F44" s="551">
        <f>Activity!$C43*Activity!$D43*Activity!H43</f>
        <v>0</v>
      </c>
      <c r="G44" s="551">
        <f>Activity!$C43*Activity!$D43*Activity!I43</f>
        <v>1.2950204426280003</v>
      </c>
      <c r="H44" s="551">
        <f>Activity!$C43*Activity!$D43*Activity!J43</f>
        <v>0.35318739344400008</v>
      </c>
      <c r="I44" s="551">
        <f>Activity!$C43*Activity!$D43*Activity!K43</f>
        <v>0.11772913114800002</v>
      </c>
      <c r="J44" s="552">
        <f>Activity!$C43*Activity!$D43*Activity!L43</f>
        <v>0.94183304918400013</v>
      </c>
      <c r="K44" s="551">
        <f>Activity!$C43*Activity!$D43*Activity!M43</f>
        <v>0.4316734808760001</v>
      </c>
      <c r="L44" s="551">
        <f>Activity!$C43*Activity!$D43*Activity!N43</f>
        <v>0.52324058288000008</v>
      </c>
      <c r="M44" s="549">
        <f>Activity!$C43*Activity!$D43*Activity!O43</f>
        <v>2.0406382732320005</v>
      </c>
      <c r="N44" s="413">
        <v>0</v>
      </c>
      <c r="O44" s="551">
        <f>Activity!C43*Activity!D43</f>
        <v>13.081014572000003</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4" zoomScaleNormal="100"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Penajam Paser Utara</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0" t="s">
        <v>91</v>
      </c>
      <c r="D12" s="831"/>
      <c r="E12" s="831"/>
      <c r="F12" s="831"/>
      <c r="G12" s="831"/>
      <c r="H12" s="831"/>
      <c r="I12" s="831"/>
      <c r="J12" s="831"/>
      <c r="K12" s="831"/>
      <c r="L12" s="831"/>
      <c r="M12" s="832"/>
      <c r="N12" s="655"/>
      <c r="O12" s="656"/>
      <c r="P12" s="653"/>
      <c r="Q12" s="652"/>
      <c r="S12" s="654"/>
      <c r="T12" s="830" t="s">
        <v>91</v>
      </c>
      <c r="U12" s="831"/>
      <c r="V12" s="831"/>
      <c r="W12" s="831"/>
      <c r="X12" s="831"/>
      <c r="Y12" s="831"/>
      <c r="Z12" s="831"/>
      <c r="AA12" s="831"/>
      <c r="AB12" s="831"/>
      <c r="AC12" s="831"/>
      <c r="AD12" s="832"/>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0</v>
      </c>
      <c r="D18" s="697">
        <f>IF(Select2=1,Paper!$K20,"")</f>
        <v>0</v>
      </c>
      <c r="E18" s="687">
        <f>IF(Select2=1,Nappies!$K20,"")</f>
        <v>0</v>
      </c>
      <c r="F18" s="697">
        <f>IF(Select2=1,Garden!$K20,"")</f>
        <v>0</v>
      </c>
      <c r="G18" s="687">
        <f>IF(Select2=1,Wood!$K20,"")</f>
        <v>0</v>
      </c>
      <c r="H18" s="697">
        <f>IF(Select2=1,Textiles!$K20,"")</f>
        <v>0</v>
      </c>
      <c r="I18" s="698">
        <f>Sludge!K20</f>
        <v>0</v>
      </c>
      <c r="J18" s="698" t="str">
        <f>IF(Select2=2,MSW!$K20,"")</f>
        <v/>
      </c>
      <c r="K18" s="698">
        <f>Industry!$K20</f>
        <v>0</v>
      </c>
      <c r="L18" s="699">
        <f>SUM(C18:K18)</f>
        <v>0</v>
      </c>
      <c r="M18" s="700">
        <f>Recovery_OX!C13</f>
        <v>0</v>
      </c>
      <c r="N18" s="650"/>
      <c r="O18" s="701">
        <f>(L18-M18)*(1-Recovery_OX!F13)</f>
        <v>0</v>
      </c>
      <c r="P18" s="693"/>
      <c r="Q18" s="652"/>
      <c r="S18" s="695">
        <f t="shared" ref="S18:S81" si="2">S17+1</f>
        <v>2001</v>
      </c>
      <c r="T18" s="696">
        <f>IF(Select2=1,Food!$W20,"")</f>
        <v>0</v>
      </c>
      <c r="U18" s="697">
        <f>IF(Select2=1,Paper!$W20,"")</f>
        <v>0</v>
      </c>
      <c r="V18" s="687">
        <f>IF(Select2=1,Nappies!$W20,"")</f>
        <v>0</v>
      </c>
      <c r="W18" s="697">
        <f>IF(Select2=1,Garden!$W20,"")</f>
        <v>0</v>
      </c>
      <c r="X18" s="687">
        <f>IF(Select2=1,Wood!$W20,"")</f>
        <v>0</v>
      </c>
      <c r="Y18" s="697">
        <f>IF(Select2=1,Textiles!$W20,"")</f>
        <v>0</v>
      </c>
      <c r="Z18" s="689">
        <f>Sludge!W20</f>
        <v>0</v>
      </c>
      <c r="AA18" s="689" t="str">
        <f>IF(Select2=2,MSW!$W20,"")</f>
        <v/>
      </c>
      <c r="AB18" s="698">
        <f>Industry!$W20</f>
        <v>0</v>
      </c>
      <c r="AC18" s="699">
        <f t="shared" si="0"/>
        <v>0</v>
      </c>
      <c r="AD18" s="700">
        <f>Recovery_OX!R13</f>
        <v>0</v>
      </c>
      <c r="AE18" s="650"/>
      <c r="AF18" s="702">
        <f>(AC18-AD18)*(1-Recovery_OX!U13)</f>
        <v>0</v>
      </c>
      <c r="AH18" s="637"/>
    </row>
    <row r="19" spans="2:34">
      <c r="B19" s="695">
        <f t="shared" si="1"/>
        <v>2002</v>
      </c>
      <c r="C19" s="696">
        <f>IF(Select2=1,Food!$K21,"")</f>
        <v>0</v>
      </c>
      <c r="D19" s="697">
        <f>IF(Select2=1,Paper!$K21,"")</f>
        <v>0</v>
      </c>
      <c r="E19" s="687">
        <f>IF(Select2=1,Nappies!$K21,"")</f>
        <v>0</v>
      </c>
      <c r="F19" s="697">
        <f>IF(Select2=1,Garden!$K21,"")</f>
        <v>0</v>
      </c>
      <c r="G19" s="687">
        <f>IF(Select2=1,Wood!$K21,"")</f>
        <v>0</v>
      </c>
      <c r="H19" s="697">
        <f>IF(Select2=1,Textiles!$K21,"")</f>
        <v>0</v>
      </c>
      <c r="I19" s="698">
        <f>Sludge!K21</f>
        <v>0</v>
      </c>
      <c r="J19" s="698" t="str">
        <f>IF(Select2=2,MSW!$K21,"")</f>
        <v/>
      </c>
      <c r="K19" s="698">
        <f>Industry!$K21</f>
        <v>0</v>
      </c>
      <c r="L19" s="699">
        <f t="shared" ref="L19:L82" si="3">SUM(C19:K19)</f>
        <v>0</v>
      </c>
      <c r="M19" s="700">
        <f>Recovery_OX!C14</f>
        <v>0</v>
      </c>
      <c r="N19" s="650"/>
      <c r="O19" s="701">
        <f>(L19-M19)*(1-Recovery_OX!F14)</f>
        <v>0</v>
      </c>
      <c r="P19" s="693"/>
      <c r="Q19" s="652"/>
      <c r="S19" s="695">
        <f t="shared" si="2"/>
        <v>2002</v>
      </c>
      <c r="T19" s="696">
        <f>IF(Select2=1,Food!$W21,"")</f>
        <v>0</v>
      </c>
      <c r="U19" s="697">
        <f>IF(Select2=1,Paper!$W21,"")</f>
        <v>0</v>
      </c>
      <c r="V19" s="687">
        <f>IF(Select2=1,Nappies!$W21,"")</f>
        <v>0</v>
      </c>
      <c r="W19" s="697">
        <f>IF(Select2=1,Garden!$W21,"")</f>
        <v>0</v>
      </c>
      <c r="X19" s="687">
        <f>IF(Select2=1,Wood!$W21,"")</f>
        <v>0</v>
      </c>
      <c r="Y19" s="697">
        <f>IF(Select2=1,Textiles!$W21,"")</f>
        <v>0</v>
      </c>
      <c r="Z19" s="689">
        <f>Sludge!W21</f>
        <v>0</v>
      </c>
      <c r="AA19" s="689" t="str">
        <f>IF(Select2=2,MSW!$W21,"")</f>
        <v/>
      </c>
      <c r="AB19" s="698">
        <f>Industry!$W21</f>
        <v>0</v>
      </c>
      <c r="AC19" s="699">
        <f t="shared" si="0"/>
        <v>0</v>
      </c>
      <c r="AD19" s="700">
        <f>Recovery_OX!R14</f>
        <v>0</v>
      </c>
      <c r="AE19" s="650"/>
      <c r="AF19" s="702">
        <f>(AC19-AD19)*(1-Recovery_OX!U14)</f>
        <v>0</v>
      </c>
      <c r="AH19" s="637"/>
    </row>
    <row r="20" spans="2:34">
      <c r="B20" s="695">
        <f t="shared" si="1"/>
        <v>2003</v>
      </c>
      <c r="C20" s="696">
        <f>IF(Select2=1,Food!$K22,"")</f>
        <v>8.3284398757665287E-2</v>
      </c>
      <c r="D20" s="697">
        <f>IF(Select2=1,Paper!$K22,"")</f>
        <v>4.3734856916554975E-3</v>
      </c>
      <c r="E20" s="687">
        <f>IF(Select2=1,Nappies!$K22,"")</f>
        <v>1.3791027148302173E-2</v>
      </c>
      <c r="F20" s="697">
        <f>IF(Select2=1,Garden!$K22,"")</f>
        <v>0</v>
      </c>
      <c r="G20" s="687">
        <f>IF(Select2=1,Wood!$K22,"")</f>
        <v>0</v>
      </c>
      <c r="H20" s="697">
        <f>IF(Select2=1,Textiles!$K22,"")</f>
        <v>1.0354771644067104E-3</v>
      </c>
      <c r="I20" s="698">
        <f>Sludge!K22</f>
        <v>0</v>
      </c>
      <c r="J20" s="698" t="str">
        <f>IF(Select2=2,MSW!$K22,"")</f>
        <v/>
      </c>
      <c r="K20" s="698">
        <f>Industry!$K22</f>
        <v>0</v>
      </c>
      <c r="L20" s="699">
        <f t="shared" si="3"/>
        <v>0.10248438876202967</v>
      </c>
      <c r="M20" s="700">
        <f>Recovery_OX!C15</f>
        <v>0</v>
      </c>
      <c r="N20" s="650"/>
      <c r="O20" s="701">
        <f>(L20-M20)*(1-Recovery_OX!F15)</f>
        <v>0.10248438876202967</v>
      </c>
      <c r="P20" s="693"/>
      <c r="Q20" s="652"/>
      <c r="S20" s="695">
        <f t="shared" si="2"/>
        <v>2003</v>
      </c>
      <c r="T20" s="696">
        <f>IF(Select2=1,Food!$W22,"")</f>
        <v>5.5721051800400503E-2</v>
      </c>
      <c r="U20" s="697">
        <f>IF(Select2=1,Paper!$W22,"")</f>
        <v>9.0361274620981355E-3</v>
      </c>
      <c r="V20" s="687">
        <f>IF(Select2=1,Nappies!$W22,"")</f>
        <v>0</v>
      </c>
      <c r="W20" s="697">
        <f>IF(Select2=1,Garden!$W22,"")</f>
        <v>0</v>
      </c>
      <c r="X20" s="687">
        <f>IF(Select2=1,Wood!$W22,"")</f>
        <v>3.7926254651987163E-3</v>
      </c>
      <c r="Y20" s="697">
        <f>IF(Select2=1,Textiles!$W22,"")</f>
        <v>1.1347694952402307E-3</v>
      </c>
      <c r="Z20" s="689">
        <f>Sludge!W22</f>
        <v>0</v>
      </c>
      <c r="AA20" s="689" t="str">
        <f>IF(Select2=2,MSW!$W22,"")</f>
        <v/>
      </c>
      <c r="AB20" s="698">
        <f>Industry!$W22</f>
        <v>0</v>
      </c>
      <c r="AC20" s="699">
        <f t="shared" si="0"/>
        <v>6.9684574222937584E-2</v>
      </c>
      <c r="AD20" s="700">
        <f>Recovery_OX!R15</f>
        <v>0</v>
      </c>
      <c r="AE20" s="650"/>
      <c r="AF20" s="702">
        <f>(AC20-AD20)*(1-Recovery_OX!U15)</f>
        <v>6.9684574222937584E-2</v>
      </c>
      <c r="AH20" s="637"/>
    </row>
    <row r="21" spans="2:34">
      <c r="B21" s="695">
        <f t="shared" si="1"/>
        <v>2004</v>
      </c>
      <c r="C21" s="696">
        <f>IF(Select2=1,Food!$K23,"")</f>
        <v>0.14053963570444172</v>
      </c>
      <c r="D21" s="697">
        <f>IF(Select2=1,Paper!$K23,"")</f>
        <v>8.5262866415963499E-3</v>
      </c>
      <c r="E21" s="687">
        <f>IF(Select2=1,Nappies!$K23,"")</f>
        <v>2.5662499218496899E-2</v>
      </c>
      <c r="F21" s="697">
        <f>IF(Select2=1,Garden!$K23,"")</f>
        <v>0</v>
      </c>
      <c r="G21" s="687">
        <f>IF(Select2=1,Wood!$K23,"")</f>
        <v>0</v>
      </c>
      <c r="H21" s="697">
        <f>IF(Select2=1,Textiles!$K23,"")</f>
        <v>2.0187044698474921E-3</v>
      </c>
      <c r="I21" s="698">
        <f>Sludge!K23</f>
        <v>0</v>
      </c>
      <c r="J21" s="698" t="str">
        <f>IF(Select2=2,MSW!$K23,"")</f>
        <v/>
      </c>
      <c r="K21" s="698">
        <f>Industry!$K23</f>
        <v>0</v>
      </c>
      <c r="L21" s="699">
        <f t="shared" si="3"/>
        <v>0.17674712603438247</v>
      </c>
      <c r="M21" s="700">
        <f>Recovery_OX!C16</f>
        <v>0</v>
      </c>
      <c r="N21" s="650"/>
      <c r="O21" s="701">
        <f>(L21-M21)*(1-Recovery_OX!F16)</f>
        <v>0.17674712603438247</v>
      </c>
      <c r="P21" s="693"/>
      <c r="Q21" s="652"/>
      <c r="S21" s="695">
        <f t="shared" si="2"/>
        <v>2004</v>
      </c>
      <c r="T21" s="696">
        <f>IF(Select2=1,Food!$W23,"")</f>
        <v>9.4027410150161722E-2</v>
      </c>
      <c r="U21" s="697">
        <f>IF(Select2=1,Paper!$W23,"")</f>
        <v>1.7616294714042045E-2</v>
      </c>
      <c r="V21" s="687">
        <f>IF(Select2=1,Nappies!$W23,"")</f>
        <v>0</v>
      </c>
      <c r="W21" s="697">
        <f>IF(Select2=1,Garden!$W23,"")</f>
        <v>0</v>
      </c>
      <c r="X21" s="687">
        <f>IF(Select2=1,Wood!$W23,"")</f>
        <v>7.5198353629671484E-3</v>
      </c>
      <c r="Y21" s="697">
        <f>IF(Select2=1,Textiles!$W23,"")</f>
        <v>2.212278871065745E-3</v>
      </c>
      <c r="Z21" s="689">
        <f>Sludge!W23</f>
        <v>0</v>
      </c>
      <c r="AA21" s="689" t="str">
        <f>IF(Select2=2,MSW!$W23,"")</f>
        <v/>
      </c>
      <c r="AB21" s="698">
        <f>Industry!$W23</f>
        <v>0</v>
      </c>
      <c r="AC21" s="699">
        <f t="shared" si="0"/>
        <v>0.12137581909823666</v>
      </c>
      <c r="AD21" s="700">
        <f>Recovery_OX!R16</f>
        <v>0</v>
      </c>
      <c r="AE21" s="650"/>
      <c r="AF21" s="702">
        <f>(AC21-AD21)*(1-Recovery_OX!U16)</f>
        <v>0.12137581909823666</v>
      </c>
    </row>
    <row r="22" spans="2:34">
      <c r="B22" s="695">
        <f t="shared" si="1"/>
        <v>2005</v>
      </c>
      <c r="C22" s="696">
        <f>IF(Select2=1,Food!$K24,"")</f>
        <v>0.18231763229593112</v>
      </c>
      <c r="D22" s="697">
        <f>IF(Select2=1,Paper!$K24,"")</f>
        <v>1.2576805460151774E-2</v>
      </c>
      <c r="E22" s="687">
        <f>IF(Select2=1,Nappies!$K24,"")</f>
        <v>3.6240825731400202E-2</v>
      </c>
      <c r="F22" s="697">
        <f>IF(Select2=1,Garden!$K24,"")</f>
        <v>0</v>
      </c>
      <c r="G22" s="687">
        <f>IF(Select2=1,Wood!$K24,"")</f>
        <v>0</v>
      </c>
      <c r="H22" s="697">
        <f>IF(Select2=1,Textiles!$K24,"")</f>
        <v>2.977715207807893E-3</v>
      </c>
      <c r="I22" s="698">
        <f>Sludge!K24</f>
        <v>0</v>
      </c>
      <c r="J22" s="698" t="str">
        <f>IF(Select2=2,MSW!$K24,"")</f>
        <v/>
      </c>
      <c r="K22" s="698">
        <f>Industry!$K24</f>
        <v>0</v>
      </c>
      <c r="L22" s="699">
        <f t="shared" si="3"/>
        <v>0.23411297869529099</v>
      </c>
      <c r="M22" s="700">
        <f>Recovery_OX!C17</f>
        <v>0</v>
      </c>
      <c r="N22" s="650"/>
      <c r="O22" s="701">
        <f>(L22-M22)*(1-Recovery_OX!F17)</f>
        <v>0.23411297869529099</v>
      </c>
      <c r="P22" s="641"/>
      <c r="Q22" s="652"/>
      <c r="S22" s="695">
        <f t="shared" si="2"/>
        <v>2005</v>
      </c>
      <c r="T22" s="696">
        <f>IF(Select2=1,Food!$W24,"")</f>
        <v>0.12197879056373628</v>
      </c>
      <c r="U22" s="697">
        <f>IF(Select2=1,Paper!$W24,"")</f>
        <v>2.5985135248247464E-2</v>
      </c>
      <c r="V22" s="687">
        <f>IF(Select2=1,Nappies!$W24,"")</f>
        <v>0</v>
      </c>
      <c r="W22" s="697">
        <f>IF(Select2=1,Garden!$W24,"")</f>
        <v>0</v>
      </c>
      <c r="X22" s="687">
        <f>IF(Select2=1,Wood!$W24,"")</f>
        <v>1.1273618604564543E-2</v>
      </c>
      <c r="Y22" s="697">
        <f>IF(Select2=1,Textiles!$W24,"")</f>
        <v>3.2632495428031702E-3</v>
      </c>
      <c r="Z22" s="689">
        <f>Sludge!W24</f>
        <v>0</v>
      </c>
      <c r="AA22" s="689" t="str">
        <f>IF(Select2=2,MSW!$W24,"")</f>
        <v/>
      </c>
      <c r="AB22" s="698">
        <f>Industry!$W24</f>
        <v>0</v>
      </c>
      <c r="AC22" s="699">
        <f t="shared" si="0"/>
        <v>0.16250079395935146</v>
      </c>
      <c r="AD22" s="700">
        <f>Recovery_OX!R17</f>
        <v>0</v>
      </c>
      <c r="AE22" s="650"/>
      <c r="AF22" s="702">
        <f>(AC22-AD22)*(1-Recovery_OX!U17)</f>
        <v>0.16250079395935146</v>
      </c>
    </row>
    <row r="23" spans="2:34">
      <c r="B23" s="695">
        <f t="shared" si="1"/>
        <v>2006</v>
      </c>
      <c r="C23" s="696">
        <f>IF(Select2=1,Food!$K25,"")</f>
        <v>0.21348987492589871</v>
      </c>
      <c r="D23" s="697">
        <f>IF(Select2=1,Paper!$K25,"")</f>
        <v>1.6519824026947624E-2</v>
      </c>
      <c r="E23" s="687">
        <f>IF(Select2=1,Nappies!$K25,"")</f>
        <v>4.5689911450255402E-2</v>
      </c>
      <c r="F23" s="697">
        <f>IF(Select2=1,Garden!$K25,"")</f>
        <v>0</v>
      </c>
      <c r="G23" s="687">
        <f>IF(Select2=1,Wood!$K25,"")</f>
        <v>0</v>
      </c>
      <c r="H23" s="697">
        <f>IF(Select2=1,Textiles!$K25,"")</f>
        <v>3.9112739233511636E-3</v>
      </c>
      <c r="I23" s="698">
        <f>Sludge!K25</f>
        <v>0</v>
      </c>
      <c r="J23" s="698" t="str">
        <f>IF(Select2=2,MSW!$K25,"")</f>
        <v/>
      </c>
      <c r="K23" s="698">
        <f>Industry!$K25</f>
        <v>0</v>
      </c>
      <c r="L23" s="699">
        <f t="shared" si="3"/>
        <v>0.27961088432645292</v>
      </c>
      <c r="M23" s="700">
        <f>Recovery_OX!C18</f>
        <v>0</v>
      </c>
      <c r="N23" s="650"/>
      <c r="O23" s="701">
        <f>(L23-M23)*(1-Recovery_OX!F18)</f>
        <v>0.27961088432645292</v>
      </c>
      <c r="P23" s="641"/>
      <c r="Q23" s="652"/>
      <c r="S23" s="695">
        <f t="shared" si="2"/>
        <v>2006</v>
      </c>
      <c r="T23" s="696">
        <f>IF(Select2=1,Food!$W25,"")</f>
        <v>0.14283443906728285</v>
      </c>
      <c r="U23" s="697">
        <f>IF(Select2=1,Paper!$W25,"")</f>
        <v>3.4131867824271946E-2</v>
      </c>
      <c r="V23" s="687">
        <f>IF(Select2=1,Nappies!$W25,"")</f>
        <v>0</v>
      </c>
      <c r="W23" s="697">
        <f>IF(Select2=1,Garden!$W25,"")</f>
        <v>0</v>
      </c>
      <c r="X23" s="687">
        <f>IF(Select2=1,Wood!$W25,"")</f>
        <v>1.5042539622118708E-2</v>
      </c>
      <c r="Y23" s="697">
        <f>IF(Select2=1,Textiles!$W25,"")</f>
        <v>4.2863275872341514E-3</v>
      </c>
      <c r="Z23" s="689">
        <f>Sludge!W25</f>
        <v>0</v>
      </c>
      <c r="AA23" s="689" t="str">
        <f>IF(Select2=2,MSW!$W25,"")</f>
        <v/>
      </c>
      <c r="AB23" s="698">
        <f>Industry!$W25</f>
        <v>0</v>
      </c>
      <c r="AC23" s="699">
        <f t="shared" si="0"/>
        <v>0.19629517410090766</v>
      </c>
      <c r="AD23" s="700">
        <f>Recovery_OX!R18</f>
        <v>0</v>
      </c>
      <c r="AE23" s="650"/>
      <c r="AF23" s="702">
        <f>(AC23-AD23)*(1-Recovery_OX!U18)</f>
        <v>0.19629517410090766</v>
      </c>
    </row>
    <row r="24" spans="2:34">
      <c r="B24" s="695">
        <f t="shared" si="1"/>
        <v>2007</v>
      </c>
      <c r="C24" s="696">
        <f>IF(Select2=1,Food!$K26,"")</f>
        <v>0.23538249346985865</v>
      </c>
      <c r="D24" s="697">
        <f>IF(Select2=1,Paper!$K26,"")</f>
        <v>2.024863786999382E-2</v>
      </c>
      <c r="E24" s="687">
        <f>IF(Select2=1,Nappies!$K26,"")</f>
        <v>5.3826905060986321E-2</v>
      </c>
      <c r="F24" s="697">
        <f>IF(Select2=1,Garden!$K26,"")</f>
        <v>0</v>
      </c>
      <c r="G24" s="687">
        <f>IF(Select2=1,Wood!$K26,"")</f>
        <v>0</v>
      </c>
      <c r="H24" s="697">
        <f>IF(Select2=1,Textiles!$K26,"")</f>
        <v>4.7941170048238788E-3</v>
      </c>
      <c r="I24" s="698">
        <f>Sludge!K26</f>
        <v>0</v>
      </c>
      <c r="J24" s="698" t="str">
        <f>IF(Select2=2,MSW!$K26,"")</f>
        <v/>
      </c>
      <c r="K24" s="698">
        <f>Industry!$K26</f>
        <v>0</v>
      </c>
      <c r="L24" s="699">
        <f t="shared" si="3"/>
        <v>0.3142521534056627</v>
      </c>
      <c r="M24" s="700">
        <f>Recovery_OX!C19</f>
        <v>0</v>
      </c>
      <c r="N24" s="650"/>
      <c r="O24" s="701">
        <f>(L24-M24)*(1-Recovery_OX!F19)</f>
        <v>0.3142521534056627</v>
      </c>
      <c r="P24" s="641"/>
      <c r="Q24" s="652"/>
      <c r="S24" s="695">
        <f t="shared" si="2"/>
        <v>2007</v>
      </c>
      <c r="T24" s="696">
        <f>IF(Select2=1,Food!$W26,"")</f>
        <v>0.1574815968799233</v>
      </c>
      <c r="U24" s="697">
        <f>IF(Select2=1,Paper!$W26,"")</f>
        <v>4.1836028657012025E-2</v>
      </c>
      <c r="V24" s="687">
        <f>IF(Select2=1,Nappies!$W26,"")</f>
        <v>0</v>
      </c>
      <c r="W24" s="697">
        <f>IF(Select2=1,Garden!$W26,"")</f>
        <v>0</v>
      </c>
      <c r="X24" s="687">
        <f>IF(Select2=1,Wood!$W26,"")</f>
        <v>1.8727242704882692E-2</v>
      </c>
      <c r="Y24" s="697">
        <f>IF(Select2=1,Textiles!$W26,"")</f>
        <v>5.2538268546015107E-3</v>
      </c>
      <c r="Z24" s="689">
        <f>Sludge!W26</f>
        <v>0</v>
      </c>
      <c r="AA24" s="689" t="str">
        <f>IF(Select2=2,MSW!$W26,"")</f>
        <v/>
      </c>
      <c r="AB24" s="698">
        <f>Industry!$W26</f>
        <v>0</v>
      </c>
      <c r="AC24" s="699">
        <f t="shared" si="0"/>
        <v>0.22329869509641953</v>
      </c>
      <c r="AD24" s="700">
        <f>Recovery_OX!R19</f>
        <v>0</v>
      </c>
      <c r="AE24" s="650"/>
      <c r="AF24" s="702">
        <f>(AC24-AD24)*(1-Recovery_OX!U19)</f>
        <v>0.22329869509641953</v>
      </c>
    </row>
    <row r="25" spans="2:34">
      <c r="B25" s="695">
        <f t="shared" si="1"/>
        <v>2008</v>
      </c>
      <c r="C25" s="696">
        <f>IF(Select2=1,Food!$K27,"")</f>
        <v>0.2510257264522977</v>
      </c>
      <c r="D25" s="697">
        <f>IF(Select2=1,Paper!$K27,"")</f>
        <v>2.3776202139652827E-2</v>
      </c>
      <c r="E25" s="687">
        <f>IF(Select2=1,Nappies!$K27,"")</f>
        <v>6.0852119446538629E-2</v>
      </c>
      <c r="F25" s="697">
        <f>IF(Select2=1,Garden!$K27,"")</f>
        <v>0</v>
      </c>
      <c r="G25" s="687">
        <f>IF(Select2=1,Wood!$K27,"")</f>
        <v>0</v>
      </c>
      <c r="H25" s="697">
        <f>IF(Select2=1,Textiles!$K27,"")</f>
        <v>5.6293117452978717E-3</v>
      </c>
      <c r="I25" s="698">
        <f>Sludge!K27</f>
        <v>0</v>
      </c>
      <c r="J25" s="698" t="str">
        <f>IF(Select2=2,MSW!$K27,"")</f>
        <v/>
      </c>
      <c r="K25" s="698">
        <f>Industry!$K27</f>
        <v>0</v>
      </c>
      <c r="L25" s="699">
        <f t="shared" si="3"/>
        <v>0.34128335978378699</v>
      </c>
      <c r="M25" s="700">
        <f>Recovery_OX!C20</f>
        <v>0</v>
      </c>
      <c r="N25" s="650"/>
      <c r="O25" s="701">
        <f>(L25-M25)*(1-Recovery_OX!F20)</f>
        <v>0.34128335978378699</v>
      </c>
      <c r="P25" s="641"/>
      <c r="Q25" s="652"/>
      <c r="S25" s="695">
        <f t="shared" si="2"/>
        <v>2008</v>
      </c>
      <c r="T25" s="696">
        <f>IF(Select2=1,Food!$W27,"")</f>
        <v>0.16794763143552477</v>
      </c>
      <c r="U25" s="697">
        <f>IF(Select2=1,Paper!$W27,"")</f>
        <v>4.9124384586059562E-2</v>
      </c>
      <c r="V25" s="687">
        <f>IF(Select2=1,Nappies!$W27,"")</f>
        <v>0</v>
      </c>
      <c r="W25" s="697">
        <f>IF(Select2=1,Garden!$W27,"")</f>
        <v>0</v>
      </c>
      <c r="X25" s="687">
        <f>IF(Select2=1,Wood!$W27,"")</f>
        <v>2.2329300809918448E-2</v>
      </c>
      <c r="Y25" s="697">
        <f>IF(Select2=1,Textiles!$W27,"")</f>
        <v>6.1691087619702711E-3</v>
      </c>
      <c r="Z25" s="689">
        <f>Sludge!W27</f>
        <v>0</v>
      </c>
      <c r="AA25" s="689" t="str">
        <f>IF(Select2=2,MSW!$W27,"")</f>
        <v/>
      </c>
      <c r="AB25" s="698">
        <f>Industry!$W27</f>
        <v>0</v>
      </c>
      <c r="AC25" s="699">
        <f t="shared" si="0"/>
        <v>0.24557042559347306</v>
      </c>
      <c r="AD25" s="700">
        <f>Recovery_OX!R20</f>
        <v>0</v>
      </c>
      <c r="AE25" s="650"/>
      <c r="AF25" s="702">
        <f>(AC25-AD25)*(1-Recovery_OX!U20)</f>
        <v>0.24557042559347306</v>
      </c>
    </row>
    <row r="26" spans="2:34">
      <c r="B26" s="695">
        <f t="shared" si="1"/>
        <v>2009</v>
      </c>
      <c r="C26" s="696">
        <f>IF(Select2=1,Food!$K28,"")</f>
        <v>0.2624418596490658</v>
      </c>
      <c r="D26" s="697">
        <f>IF(Select2=1,Paper!$K28,"")</f>
        <v>2.7114126472591364E-2</v>
      </c>
      <c r="E26" s="687">
        <f>IF(Select2=1,Nappies!$K28,"")</f>
        <v>6.6933070530127536E-2</v>
      </c>
      <c r="F26" s="697">
        <f>IF(Select2=1,Garden!$K28,"")</f>
        <v>0</v>
      </c>
      <c r="G26" s="687">
        <f>IF(Select2=1,Wood!$K28,"")</f>
        <v>0</v>
      </c>
      <c r="H26" s="697">
        <f>IF(Select2=1,Textiles!$K28,"")</f>
        <v>6.4196068707329393E-3</v>
      </c>
      <c r="I26" s="698">
        <f>Sludge!K28</f>
        <v>0</v>
      </c>
      <c r="J26" s="698" t="str">
        <f>IF(Select2=2,MSW!$K28,"")</f>
        <v/>
      </c>
      <c r="K26" s="698">
        <f>Industry!$K28</f>
        <v>0</v>
      </c>
      <c r="L26" s="699">
        <f t="shared" si="3"/>
        <v>0.36290866352251766</v>
      </c>
      <c r="M26" s="700">
        <f>Recovery_OX!C21</f>
        <v>0</v>
      </c>
      <c r="N26" s="650"/>
      <c r="O26" s="701">
        <f>(L26-M26)*(1-Recovery_OX!F21)</f>
        <v>0.36290866352251766</v>
      </c>
      <c r="P26" s="641"/>
      <c r="Q26" s="652"/>
      <c r="S26" s="695">
        <f t="shared" si="2"/>
        <v>2009</v>
      </c>
      <c r="T26" s="696">
        <f>IF(Select2=1,Food!$W28,"")</f>
        <v>0.17558554392221173</v>
      </c>
      <c r="U26" s="697">
        <f>IF(Select2=1,Paper!$W28,"")</f>
        <v>5.6020922464031744E-2</v>
      </c>
      <c r="V26" s="687">
        <f>IF(Select2=1,Nappies!$W28,"")</f>
        <v>0</v>
      </c>
      <c r="W26" s="697">
        <f>IF(Select2=1,Garden!$W28,"")</f>
        <v>0</v>
      </c>
      <c r="X26" s="687">
        <f>IF(Select2=1,Wood!$W28,"")</f>
        <v>2.5849825505777212E-2</v>
      </c>
      <c r="Y26" s="697">
        <f>IF(Select2=1,Textiles!$W28,"")</f>
        <v>7.0351856117621247E-3</v>
      </c>
      <c r="Z26" s="689">
        <f>Sludge!W28</f>
        <v>0</v>
      </c>
      <c r="AA26" s="689" t="str">
        <f>IF(Select2=2,MSW!$W28,"")</f>
        <v/>
      </c>
      <c r="AB26" s="698">
        <f>Industry!$W28</f>
        <v>0</v>
      </c>
      <c r="AC26" s="699">
        <f t="shared" si="0"/>
        <v>0.26449147750378282</v>
      </c>
      <c r="AD26" s="700">
        <f>Recovery_OX!R21</f>
        <v>0</v>
      </c>
      <c r="AE26" s="650"/>
      <c r="AF26" s="702">
        <f>(AC26-AD26)*(1-Recovery_OX!U21)</f>
        <v>0.26449147750378282</v>
      </c>
    </row>
    <row r="27" spans="2:34">
      <c r="B27" s="695">
        <f t="shared" si="1"/>
        <v>2010</v>
      </c>
      <c r="C27" s="696">
        <f>IF(Select2=1,Food!$K29,"")</f>
        <v>0.27097231065650479</v>
      </c>
      <c r="D27" s="697">
        <f>IF(Select2=1,Paper!$K29,"")</f>
        <v>3.0272491985299122E-2</v>
      </c>
      <c r="E27" s="687">
        <f>IF(Select2=1,Nappies!$K29,"")</f>
        <v>7.2208740672364116E-2</v>
      </c>
      <c r="F27" s="697">
        <f>IF(Select2=1,Garden!$K29,"")</f>
        <v>0</v>
      </c>
      <c r="G27" s="687">
        <f>IF(Select2=1,Wood!$K29,"")</f>
        <v>0</v>
      </c>
      <c r="H27" s="697">
        <f>IF(Select2=1,Textiles!$K29,"")</f>
        <v>7.1673892109149241E-3</v>
      </c>
      <c r="I27" s="698">
        <f>Sludge!K29</f>
        <v>0</v>
      </c>
      <c r="J27" s="698" t="str">
        <f>IF(Select2=2,MSW!$K29,"")</f>
        <v/>
      </c>
      <c r="K27" s="698">
        <f>Industry!$K29</f>
        <v>0</v>
      </c>
      <c r="L27" s="699">
        <f t="shared" si="3"/>
        <v>0.38062093252508294</v>
      </c>
      <c r="M27" s="700">
        <f>Recovery_OX!C22</f>
        <v>0</v>
      </c>
      <c r="N27" s="650"/>
      <c r="O27" s="701">
        <f>(L27-M27)*(1-Recovery_OX!F22)</f>
        <v>0.38062093252508294</v>
      </c>
      <c r="P27" s="641"/>
      <c r="Q27" s="652"/>
      <c r="S27" s="695">
        <f t="shared" si="2"/>
        <v>2010</v>
      </c>
      <c r="T27" s="696">
        <f>IF(Select2=1,Food!$W29,"")</f>
        <v>0.18129280373985604</v>
      </c>
      <c r="U27" s="697">
        <f>IF(Select2=1,Paper!$W29,"")</f>
        <v>6.2546471044006458E-2</v>
      </c>
      <c r="V27" s="687">
        <f>IF(Select2=1,Nappies!$W29,"")</f>
        <v>0</v>
      </c>
      <c r="W27" s="697">
        <f>IF(Select2=1,Garden!$W29,"")</f>
        <v>0</v>
      </c>
      <c r="X27" s="687">
        <f>IF(Select2=1,Wood!$W29,"")</f>
        <v>2.9289245257502663E-2</v>
      </c>
      <c r="Y27" s="697">
        <f>IF(Select2=1,Textiles!$W29,"")</f>
        <v>7.8546731078519717E-3</v>
      </c>
      <c r="Z27" s="689">
        <f>Sludge!W29</f>
        <v>0</v>
      </c>
      <c r="AA27" s="689" t="str">
        <f>IF(Select2=2,MSW!$W29,"")</f>
        <v/>
      </c>
      <c r="AB27" s="698">
        <f>Industry!$W29</f>
        <v>0</v>
      </c>
      <c r="AC27" s="699">
        <f t="shared" si="0"/>
        <v>0.28098319314921716</v>
      </c>
      <c r="AD27" s="700">
        <f>Recovery_OX!R22</f>
        <v>0</v>
      </c>
      <c r="AE27" s="650"/>
      <c r="AF27" s="702">
        <f>(AC27-AD27)*(1-Recovery_OX!U22)</f>
        <v>0.28098319314921716</v>
      </c>
    </row>
    <row r="28" spans="2:34">
      <c r="B28" s="695">
        <f t="shared" si="1"/>
        <v>2011</v>
      </c>
      <c r="C28" s="696">
        <f>IF(Select2=1,Food!$K30,"")</f>
        <v>0.28816093236722973</v>
      </c>
      <c r="D28" s="697">
        <f>IF(Select2=1,Paper!$K30,"")</f>
        <v>3.3819678432019114E-2</v>
      </c>
      <c r="E28" s="687">
        <f>IF(Select2=1,Nappies!$K30,"")</f>
        <v>7.8559031275834829E-2</v>
      </c>
      <c r="F28" s="697">
        <f>IF(Select2=1,Garden!$K30,"")</f>
        <v>0</v>
      </c>
      <c r="G28" s="687">
        <f>IF(Select2=1,Wood!$K30,"")</f>
        <v>0</v>
      </c>
      <c r="H28" s="697">
        <f>IF(Select2=1,Textiles!$K30,"")</f>
        <v>8.0072297460010641E-3</v>
      </c>
      <c r="I28" s="698">
        <f>Sludge!K30</f>
        <v>0</v>
      </c>
      <c r="J28" s="698" t="str">
        <f>IF(Select2=2,MSW!$K30,"")</f>
        <v/>
      </c>
      <c r="K28" s="698">
        <f>Industry!$K30</f>
        <v>0</v>
      </c>
      <c r="L28" s="699">
        <f t="shared" si="3"/>
        <v>0.40854687182108468</v>
      </c>
      <c r="M28" s="700">
        <f>Recovery_OX!C23</f>
        <v>0</v>
      </c>
      <c r="N28" s="650"/>
      <c r="O28" s="701">
        <f>(L28-M28)*(1-Recovery_OX!F23)</f>
        <v>0.40854687182108468</v>
      </c>
      <c r="P28" s="641"/>
      <c r="Q28" s="652"/>
      <c r="S28" s="695">
        <f t="shared" si="2"/>
        <v>2011</v>
      </c>
      <c r="T28" s="696">
        <f>IF(Select2=1,Food!$W30,"")</f>
        <v>0.19279277366228578</v>
      </c>
      <c r="U28" s="697">
        <f>IF(Select2=1,Paper!$W30,"")</f>
        <v>6.9875368661196535E-2</v>
      </c>
      <c r="V28" s="687">
        <f>IF(Select2=1,Nappies!$W30,"")</f>
        <v>0</v>
      </c>
      <c r="W28" s="697">
        <f>IF(Select2=1,Garden!$W30,"")</f>
        <v>0</v>
      </c>
      <c r="X28" s="687">
        <f>IF(Select2=1,Wood!$W30,"")</f>
        <v>3.3132713570195947E-2</v>
      </c>
      <c r="Y28" s="697">
        <f>IF(Select2=1,Textiles!$W30,"")</f>
        <v>8.7750462969874692E-3</v>
      </c>
      <c r="Z28" s="689">
        <f>Sludge!W30</f>
        <v>0</v>
      </c>
      <c r="AA28" s="689" t="str">
        <f>IF(Select2=2,MSW!$W30,"")</f>
        <v/>
      </c>
      <c r="AB28" s="698">
        <f>Industry!$W30</f>
        <v>0</v>
      </c>
      <c r="AC28" s="699">
        <f t="shared" si="0"/>
        <v>0.30457590219066571</v>
      </c>
      <c r="AD28" s="700">
        <f>Recovery_OX!R23</f>
        <v>0</v>
      </c>
      <c r="AE28" s="650"/>
      <c r="AF28" s="702">
        <f>(AC28-AD28)*(1-Recovery_OX!U23)</f>
        <v>0.30457590219066571</v>
      </c>
    </row>
    <row r="29" spans="2:34">
      <c r="B29" s="695">
        <f t="shared" si="1"/>
        <v>2012</v>
      </c>
      <c r="C29" s="696">
        <f>IF(Select2=1,Food!$K31,"")</f>
        <v>0.2920695598432122</v>
      </c>
      <c r="D29" s="697">
        <f>IF(Select2=1,Paper!$K31,"")</f>
        <v>3.6727261098267294E-2</v>
      </c>
      <c r="E29" s="687">
        <f>IF(Select2=1,Nappies!$K31,"")</f>
        <v>8.2655873260402121E-2</v>
      </c>
      <c r="F29" s="697">
        <f>IF(Select2=1,Garden!$K31,"")</f>
        <v>0</v>
      </c>
      <c r="G29" s="687">
        <f>IF(Select2=1,Wood!$K31,"")</f>
        <v>0</v>
      </c>
      <c r="H29" s="697">
        <f>IF(Select2=1,Textiles!$K31,"")</f>
        <v>8.695636126355568E-3</v>
      </c>
      <c r="I29" s="698">
        <f>Sludge!K31</f>
        <v>0</v>
      </c>
      <c r="J29" s="698" t="str">
        <f>IF(Select2=2,MSW!$K31,"")</f>
        <v/>
      </c>
      <c r="K29" s="698">
        <f>Industry!$K31</f>
        <v>0</v>
      </c>
      <c r="L29" s="699">
        <f>SUM(C29:K29)</f>
        <v>0.42014833032823717</v>
      </c>
      <c r="M29" s="700">
        <f>Recovery_OX!C24</f>
        <v>0</v>
      </c>
      <c r="N29" s="650"/>
      <c r="O29" s="701">
        <f>(L29-M29)*(1-Recovery_OX!F24)</f>
        <v>0.42014833032823717</v>
      </c>
      <c r="P29" s="641"/>
      <c r="Q29" s="652"/>
      <c r="S29" s="695">
        <f t="shared" si="2"/>
        <v>2012</v>
      </c>
      <c r="T29" s="696">
        <f>IF(Select2=1,Food!$W31,"")</f>
        <v>0.19540782326709119</v>
      </c>
      <c r="U29" s="697">
        <f>IF(Select2=1,Paper!$W31,"")</f>
        <v>7.5882770864188626E-2</v>
      </c>
      <c r="V29" s="687">
        <f>IF(Select2=1,Nappies!$W31,"")</f>
        <v>0</v>
      </c>
      <c r="W29" s="697">
        <f>IF(Select2=1,Garden!$W31,"")</f>
        <v>0</v>
      </c>
      <c r="X29" s="687">
        <f>IF(Select2=1,Wood!$W31,"")</f>
        <v>3.649729332631646E-2</v>
      </c>
      <c r="Y29" s="697">
        <f>IF(Select2=1,Textiles!$W31,"")</f>
        <v>9.5294642480608961E-3</v>
      </c>
      <c r="Z29" s="689">
        <f>Sludge!W31</f>
        <v>0</v>
      </c>
      <c r="AA29" s="689" t="str">
        <f>IF(Select2=2,MSW!$W31,"")</f>
        <v/>
      </c>
      <c r="AB29" s="698">
        <f>Industry!$W31</f>
        <v>0</v>
      </c>
      <c r="AC29" s="699">
        <f t="shared" si="0"/>
        <v>0.31731735170565717</v>
      </c>
      <c r="AD29" s="700">
        <f>Recovery_OX!R24</f>
        <v>0</v>
      </c>
      <c r="AE29" s="650"/>
      <c r="AF29" s="702">
        <f>(AC29-AD29)*(1-Recovery_OX!U24)</f>
        <v>0.31731735170565717</v>
      </c>
    </row>
    <row r="30" spans="2:34">
      <c r="B30" s="695">
        <f t="shared" si="1"/>
        <v>2013</v>
      </c>
      <c r="C30" s="696">
        <f>IF(Select2=1,Food!$K32,"")</f>
        <v>0.29608266380220305</v>
      </c>
      <c r="D30" s="697">
        <f>IF(Select2=1,Paper!$K32,"")</f>
        <v>3.951142716172884E-2</v>
      </c>
      <c r="E30" s="687">
        <f>IF(Select2=1,Nappies!$K32,"")</f>
        <v>8.6342912985765574E-2</v>
      </c>
      <c r="F30" s="697">
        <f>IF(Select2=1,Garden!$K32,"")</f>
        <v>0</v>
      </c>
      <c r="G30" s="687">
        <f>IF(Select2=1,Wood!$K32,"")</f>
        <v>0</v>
      </c>
      <c r="H30" s="697">
        <f>IF(Select2=1,Textiles!$K32,"")</f>
        <v>9.3548220901123781E-3</v>
      </c>
      <c r="I30" s="698">
        <f>Sludge!K32</f>
        <v>0</v>
      </c>
      <c r="J30" s="698" t="str">
        <f>IF(Select2=2,MSW!$K32,"")</f>
        <v/>
      </c>
      <c r="K30" s="698">
        <f>Industry!$K32</f>
        <v>0</v>
      </c>
      <c r="L30" s="699">
        <f t="shared" si="3"/>
        <v>0.43129182603980987</v>
      </c>
      <c r="M30" s="700">
        <f>Recovery_OX!C25</f>
        <v>0</v>
      </c>
      <c r="N30" s="650"/>
      <c r="O30" s="701">
        <f>(L30-M30)*(1-Recovery_OX!F25)</f>
        <v>0.43129182603980987</v>
      </c>
      <c r="P30" s="641"/>
      <c r="Q30" s="652"/>
      <c r="S30" s="695">
        <f t="shared" si="2"/>
        <v>2013</v>
      </c>
      <c r="T30" s="696">
        <f>IF(Select2=1,Food!$W32,"")</f>
        <v>0.19809277239219653</v>
      </c>
      <c r="U30" s="697">
        <f>IF(Select2=1,Paper!$W32,"")</f>
        <v>8.1635180086216619E-2</v>
      </c>
      <c r="V30" s="687">
        <f>IF(Select2=1,Nappies!$W32,"")</f>
        <v>0</v>
      </c>
      <c r="W30" s="697">
        <f>IF(Select2=1,Garden!$W32,"")</f>
        <v>0</v>
      </c>
      <c r="X30" s="687">
        <f>IF(Select2=1,Wood!$W32,"")</f>
        <v>3.9809587845882725E-2</v>
      </c>
      <c r="Y30" s="697">
        <f>IF(Select2=1,Textiles!$W32,"")</f>
        <v>1.025185982478069E-2</v>
      </c>
      <c r="Z30" s="689">
        <f>Sludge!W32</f>
        <v>0</v>
      </c>
      <c r="AA30" s="689" t="str">
        <f>IF(Select2=2,MSW!$W32,"")</f>
        <v/>
      </c>
      <c r="AB30" s="698">
        <f>Industry!$W32</f>
        <v>0</v>
      </c>
      <c r="AC30" s="699">
        <f t="shared" si="0"/>
        <v>0.32978940014907654</v>
      </c>
      <c r="AD30" s="700">
        <f>Recovery_OX!R25</f>
        <v>0</v>
      </c>
      <c r="AE30" s="650"/>
      <c r="AF30" s="702">
        <f>(AC30-AD30)*(1-Recovery_OX!U25)</f>
        <v>0.32978940014907654</v>
      </c>
    </row>
    <row r="31" spans="2:34">
      <c r="B31" s="695">
        <f t="shared" si="1"/>
        <v>2014</v>
      </c>
      <c r="C31" s="696">
        <f>IF(Select2=1,Food!$K33,"")</f>
        <v>0.30024372035944569</v>
      </c>
      <c r="D31" s="697">
        <f>IF(Select2=1,Paper!$K33,"")</f>
        <v>4.218461212995761E-2</v>
      </c>
      <c r="E31" s="687">
        <f>IF(Select2=1,Nappies!$K33,"")</f>
        <v>8.9697119688296661E-2</v>
      </c>
      <c r="F31" s="697">
        <f>IF(Select2=1,Garden!$K33,"")</f>
        <v>0</v>
      </c>
      <c r="G31" s="687">
        <f>IF(Select2=1,Wood!$K33,"")</f>
        <v>0</v>
      </c>
      <c r="H31" s="697">
        <f>IF(Select2=1,Textiles!$K33,"")</f>
        <v>9.987731898441576E-3</v>
      </c>
      <c r="I31" s="698">
        <f>Sludge!K33</f>
        <v>0</v>
      </c>
      <c r="J31" s="698" t="str">
        <f>IF(Select2=2,MSW!$K33,"")</f>
        <v/>
      </c>
      <c r="K31" s="698">
        <f>Industry!$K33</f>
        <v>0</v>
      </c>
      <c r="L31" s="699">
        <f t="shared" si="3"/>
        <v>0.44211318407614153</v>
      </c>
      <c r="M31" s="700">
        <f>Recovery_OX!C26</f>
        <v>0</v>
      </c>
      <c r="N31" s="650"/>
      <c r="O31" s="701">
        <f>(L31-M31)*(1-Recovery_OX!F26)</f>
        <v>0.44211318407614153</v>
      </c>
      <c r="P31" s="641"/>
      <c r="Q31" s="652"/>
      <c r="S31" s="695">
        <f t="shared" si="2"/>
        <v>2014</v>
      </c>
      <c r="T31" s="696">
        <f>IF(Select2=1,Food!$W33,"")</f>
        <v>0.20087670853664968</v>
      </c>
      <c r="U31" s="697">
        <f>IF(Select2=1,Paper!$W33,"")</f>
        <v>8.7158289524705806E-2</v>
      </c>
      <c r="V31" s="687">
        <f>IF(Select2=1,Nappies!$W33,"")</f>
        <v>0</v>
      </c>
      <c r="W31" s="697">
        <f>IF(Select2=1,Garden!$W33,"")</f>
        <v>0</v>
      </c>
      <c r="X31" s="687">
        <f>IF(Select2=1,Wood!$W33,"")</f>
        <v>4.3074943794231463E-2</v>
      </c>
      <c r="Y31" s="697">
        <f>IF(Select2=1,Textiles!$W33,"")</f>
        <v>1.0945459614730497E-2</v>
      </c>
      <c r="Z31" s="689">
        <f>Sludge!W33</f>
        <v>0</v>
      </c>
      <c r="AA31" s="689" t="str">
        <f>IF(Select2=2,MSW!$W33,"")</f>
        <v/>
      </c>
      <c r="AB31" s="698">
        <f>Industry!$W33</f>
        <v>0</v>
      </c>
      <c r="AC31" s="699">
        <f t="shared" si="0"/>
        <v>0.34205540147031743</v>
      </c>
      <c r="AD31" s="700">
        <f>Recovery_OX!R26</f>
        <v>0</v>
      </c>
      <c r="AE31" s="650"/>
      <c r="AF31" s="702">
        <f>(AC31-AD31)*(1-Recovery_OX!U26)</f>
        <v>0.34205540147031743</v>
      </c>
    </row>
    <row r="32" spans="2:34">
      <c r="B32" s="695">
        <f t="shared" si="1"/>
        <v>2015</v>
      </c>
      <c r="C32" s="696">
        <f>IF(Select2=1,Food!$K34,"")</f>
        <v>0.30432981843299034</v>
      </c>
      <c r="D32" s="697">
        <f>IF(Select2=1,Paper!$K34,"")</f>
        <v>4.4745174766541697E-2</v>
      </c>
      <c r="E32" s="687">
        <f>IF(Select2=1,Nappies!$K34,"")</f>
        <v>9.2741692094184008E-2</v>
      </c>
      <c r="F32" s="697">
        <f>IF(Select2=1,Garden!$K34,"")</f>
        <v>0</v>
      </c>
      <c r="G32" s="687">
        <f>IF(Select2=1,Wood!$K34,"")</f>
        <v>0</v>
      </c>
      <c r="H32" s="697">
        <f>IF(Select2=1,Textiles!$K34,"")</f>
        <v>1.0593976968197874E-2</v>
      </c>
      <c r="I32" s="698">
        <f>Sludge!K34</f>
        <v>0</v>
      </c>
      <c r="J32" s="698" t="str">
        <f>IF(Select2=2,MSW!$K34,"")</f>
        <v/>
      </c>
      <c r="K32" s="698">
        <f>Industry!$K34</f>
        <v>0</v>
      </c>
      <c r="L32" s="699">
        <f t="shared" si="3"/>
        <v>0.45241066226191395</v>
      </c>
      <c r="M32" s="700">
        <f>Recovery_OX!C27</f>
        <v>0</v>
      </c>
      <c r="N32" s="650"/>
      <c r="O32" s="701">
        <f>(L32-M32)*(1-Recovery_OX!F27)</f>
        <v>0.45241066226191395</v>
      </c>
      <c r="P32" s="641"/>
      <c r="Q32" s="652"/>
      <c r="S32" s="695">
        <f t="shared" si="2"/>
        <v>2015</v>
      </c>
      <c r="T32" s="696">
        <f>IF(Select2=1,Food!$W34,"")</f>
        <v>0.2036104940452656</v>
      </c>
      <c r="U32" s="697">
        <f>IF(Select2=1,Paper!$W34,"")</f>
        <v>9.2448708195334087E-2</v>
      </c>
      <c r="V32" s="687">
        <f>IF(Select2=1,Nappies!$W34,"")</f>
        <v>0</v>
      </c>
      <c r="W32" s="697">
        <f>IF(Select2=1,Garden!$W34,"")</f>
        <v>0</v>
      </c>
      <c r="X32" s="687">
        <f>IF(Select2=1,Wood!$W34,"")</f>
        <v>4.6287045843527948E-2</v>
      </c>
      <c r="Y32" s="697">
        <f>IF(Select2=1,Textiles!$W34,"")</f>
        <v>1.1609837773367536E-2</v>
      </c>
      <c r="Z32" s="689">
        <f>Sludge!W34</f>
        <v>0</v>
      </c>
      <c r="AA32" s="689" t="str">
        <f>IF(Select2=2,MSW!$W34,"")</f>
        <v/>
      </c>
      <c r="AB32" s="698">
        <f>Industry!$W34</f>
        <v>0</v>
      </c>
      <c r="AC32" s="699">
        <f t="shared" si="0"/>
        <v>0.35395608585749516</v>
      </c>
      <c r="AD32" s="700">
        <f>Recovery_OX!R27</f>
        <v>0</v>
      </c>
      <c r="AE32" s="650"/>
      <c r="AF32" s="702">
        <f>(AC32-AD32)*(1-Recovery_OX!U27)</f>
        <v>0.35395608585749516</v>
      </c>
    </row>
    <row r="33" spans="2:32">
      <c r="B33" s="695">
        <f t="shared" si="1"/>
        <v>2016</v>
      </c>
      <c r="C33" s="696">
        <f>IF(Select2=1,Food!$K35,"")</f>
        <v>0.30850253836103175</v>
      </c>
      <c r="D33" s="697">
        <f>IF(Select2=1,Paper!$K35,"")</f>
        <v>4.7207916341993533E-2</v>
      </c>
      <c r="E33" s="687">
        <f>IF(Select2=1,Nappies!$K35,"")</f>
        <v>9.5547700854972467E-2</v>
      </c>
      <c r="F33" s="697">
        <f>IF(Select2=1,Garden!$K35,"")</f>
        <v>0</v>
      </c>
      <c r="G33" s="687">
        <f>IF(Select2=1,Wood!$K35,"")</f>
        <v>0</v>
      </c>
      <c r="H33" s="697">
        <f>IF(Select2=1,Textiles!$K35,"")</f>
        <v>1.1177061684373105E-2</v>
      </c>
      <c r="I33" s="698">
        <f>Sludge!K35</f>
        <v>0</v>
      </c>
      <c r="J33" s="698" t="str">
        <f>IF(Select2=2,MSW!$K35,"")</f>
        <v/>
      </c>
      <c r="K33" s="698">
        <f>Industry!$K35</f>
        <v>0</v>
      </c>
      <c r="L33" s="699">
        <f t="shared" si="3"/>
        <v>0.46243521724237086</v>
      </c>
      <c r="M33" s="700">
        <f>Recovery_OX!C28</f>
        <v>0</v>
      </c>
      <c r="N33" s="650"/>
      <c r="O33" s="701">
        <f>(L33-M33)*(1-Recovery_OX!F28)</f>
        <v>0.46243521724237086</v>
      </c>
      <c r="P33" s="641"/>
      <c r="Q33" s="652"/>
      <c r="S33" s="695">
        <f t="shared" si="2"/>
        <v>2016</v>
      </c>
      <c r="T33" s="696">
        <f>IF(Select2=1,Food!$W35,"")</f>
        <v>0.20640223351540932</v>
      </c>
      <c r="U33" s="697">
        <f>IF(Select2=1,Paper!$W35,"")</f>
        <v>9.7537017235523826E-2</v>
      </c>
      <c r="V33" s="687">
        <f>IF(Select2=1,Nappies!$W35,"")</f>
        <v>0</v>
      </c>
      <c r="W33" s="697">
        <f>IF(Select2=1,Garden!$W35,"")</f>
        <v>0</v>
      </c>
      <c r="X33" s="687">
        <f>IF(Select2=1,Wood!$W35,"")</f>
        <v>4.9453958369468767E-2</v>
      </c>
      <c r="Y33" s="697">
        <f>IF(Select2=1,Textiles!$W35,"")</f>
        <v>1.2248834722600667E-2</v>
      </c>
      <c r="Z33" s="689">
        <f>Sludge!W35</f>
        <v>0</v>
      </c>
      <c r="AA33" s="689" t="str">
        <f>IF(Select2=2,MSW!$W35,"")</f>
        <v/>
      </c>
      <c r="AB33" s="698">
        <f>Industry!$W35</f>
        <v>0</v>
      </c>
      <c r="AC33" s="699">
        <f t="shared" si="0"/>
        <v>0.36564204384300258</v>
      </c>
      <c r="AD33" s="700">
        <f>Recovery_OX!R28</f>
        <v>0</v>
      </c>
      <c r="AE33" s="650"/>
      <c r="AF33" s="702">
        <f>(AC33-AD33)*(1-Recovery_OX!U28)</f>
        <v>0.36564204384300258</v>
      </c>
    </row>
    <row r="34" spans="2:32">
      <c r="B34" s="695">
        <f t="shared" si="1"/>
        <v>2017</v>
      </c>
      <c r="C34" s="696">
        <f>IF(Select2=1,Food!$K36,"")</f>
        <v>0.31249617508001759</v>
      </c>
      <c r="D34" s="697">
        <f>IF(Select2=1,Paper!$K36,"")</f>
        <v>4.9566996913565115E-2</v>
      </c>
      <c r="E34" s="687">
        <f>IF(Select2=1,Nappies!$K36,"")</f>
        <v>9.8113172698768805E-2</v>
      </c>
      <c r="F34" s="697">
        <f>IF(Select2=1,Garden!$K36,"")</f>
        <v>0</v>
      </c>
      <c r="G34" s="687">
        <f>IF(Select2=1,Wood!$K36,"")</f>
        <v>0</v>
      </c>
      <c r="H34" s="697">
        <f>IF(Select2=1,Textiles!$K36,"")</f>
        <v>1.1735603367845092E-2</v>
      </c>
      <c r="I34" s="698">
        <f>Sludge!K36</f>
        <v>0</v>
      </c>
      <c r="J34" s="698" t="str">
        <f>IF(Select2=2,MSW!$K36,"")</f>
        <v/>
      </c>
      <c r="K34" s="698">
        <f>Industry!$K36</f>
        <v>0</v>
      </c>
      <c r="L34" s="699">
        <f t="shared" si="3"/>
        <v>0.4719119480601966</v>
      </c>
      <c r="M34" s="700">
        <f>Recovery_OX!C29</f>
        <v>0</v>
      </c>
      <c r="N34" s="650"/>
      <c r="O34" s="701">
        <f>(L34-M34)*(1-Recovery_OX!F29)</f>
        <v>0.4719119480601966</v>
      </c>
      <c r="P34" s="641"/>
      <c r="Q34" s="652"/>
      <c r="S34" s="695">
        <f t="shared" si="2"/>
        <v>2017</v>
      </c>
      <c r="T34" s="696">
        <f>IF(Select2=1,Food!$W36,"")</f>
        <v>0.20907415817128744</v>
      </c>
      <c r="U34" s="697">
        <f>IF(Select2=1,Paper!$W36,"")</f>
        <v>0.1024111506478618</v>
      </c>
      <c r="V34" s="687">
        <f>IF(Select2=1,Nappies!$W36,"")</f>
        <v>0</v>
      </c>
      <c r="W34" s="697">
        <f>IF(Select2=1,Garden!$W36,"")</f>
        <v>0</v>
      </c>
      <c r="X34" s="687">
        <f>IF(Select2=1,Wood!$W36,"")</f>
        <v>5.2566436362235361E-2</v>
      </c>
      <c r="Y34" s="697">
        <f>IF(Select2=1,Textiles!$W36,"")</f>
        <v>1.2860935197638458E-2</v>
      </c>
      <c r="Z34" s="689">
        <f>Sludge!W36</f>
        <v>0</v>
      </c>
      <c r="AA34" s="689" t="str">
        <f>IF(Select2=2,MSW!$W36,"")</f>
        <v/>
      </c>
      <c r="AB34" s="698">
        <f>Industry!$W36</f>
        <v>0</v>
      </c>
      <c r="AC34" s="699">
        <f t="shared" si="0"/>
        <v>0.37691268037902309</v>
      </c>
      <c r="AD34" s="700">
        <f>Recovery_OX!R29</f>
        <v>0</v>
      </c>
      <c r="AE34" s="650"/>
      <c r="AF34" s="702">
        <f>(AC34-AD34)*(1-Recovery_OX!U29)</f>
        <v>0.37691268037902309</v>
      </c>
    </row>
    <row r="35" spans="2:32">
      <c r="B35" s="695">
        <f t="shared" si="1"/>
        <v>2018</v>
      </c>
      <c r="C35" s="696">
        <f>IF(Select2=1,Food!$K37,"")</f>
        <v>0.31932083315176008</v>
      </c>
      <c r="D35" s="697">
        <f>IF(Select2=1,Paper!$K37,"")</f>
        <v>5.1984392861494838E-2</v>
      </c>
      <c r="E35" s="687">
        <f>IF(Select2=1,Nappies!$K37,"")</f>
        <v>0.10096437747426262</v>
      </c>
      <c r="F35" s="697">
        <f>IF(Select2=1,Garden!$K37,"")</f>
        <v>0</v>
      </c>
      <c r="G35" s="687">
        <f>IF(Select2=1,Wood!$K37,"")</f>
        <v>0</v>
      </c>
      <c r="H35" s="697">
        <f>IF(Select2=1,Textiles!$K37,"")</f>
        <v>1.2307951942389768E-2</v>
      </c>
      <c r="I35" s="698">
        <f>Sludge!K37</f>
        <v>0</v>
      </c>
      <c r="J35" s="698" t="str">
        <f>IF(Select2=2,MSW!$K37,"")</f>
        <v/>
      </c>
      <c r="K35" s="698">
        <f>Industry!$K37</f>
        <v>0</v>
      </c>
      <c r="L35" s="699">
        <f t="shared" si="3"/>
        <v>0.48457755542990727</v>
      </c>
      <c r="M35" s="700">
        <f>Recovery_OX!C30</f>
        <v>0</v>
      </c>
      <c r="N35" s="650"/>
      <c r="O35" s="701">
        <f>(L35-M35)*(1-Recovery_OX!F30)</f>
        <v>0.48457755542990727</v>
      </c>
      <c r="P35" s="641"/>
      <c r="Q35" s="652"/>
      <c r="S35" s="695">
        <f t="shared" si="2"/>
        <v>2018</v>
      </c>
      <c r="T35" s="696">
        <f>IF(Select2=1,Food!$W37,"")</f>
        <v>0.21364016490974139</v>
      </c>
      <c r="U35" s="697">
        <f>IF(Select2=1,Paper!$W37,"")</f>
        <v>0.10740577037498938</v>
      </c>
      <c r="V35" s="687">
        <f>IF(Select2=1,Nappies!$W37,"")</f>
        <v>0</v>
      </c>
      <c r="W35" s="697">
        <f>IF(Select2=1,Garden!$W37,"")</f>
        <v>0</v>
      </c>
      <c r="X35" s="687">
        <f>IF(Select2=1,Wood!$W37,"")</f>
        <v>5.5760738373295191E-2</v>
      </c>
      <c r="Y35" s="697">
        <f>IF(Select2=1,Textiles!$W37,"")</f>
        <v>1.3488166512207966E-2</v>
      </c>
      <c r="Z35" s="689">
        <f>Sludge!W37</f>
        <v>0</v>
      </c>
      <c r="AA35" s="689" t="str">
        <f>IF(Select2=2,MSW!$W37,"")</f>
        <v/>
      </c>
      <c r="AB35" s="698">
        <f>Industry!$W37</f>
        <v>0</v>
      </c>
      <c r="AC35" s="699">
        <f t="shared" si="0"/>
        <v>0.39029484017023397</v>
      </c>
      <c r="AD35" s="700">
        <f>Recovery_OX!R30</f>
        <v>0</v>
      </c>
      <c r="AE35" s="650"/>
      <c r="AF35" s="702">
        <f>(AC35-AD35)*(1-Recovery_OX!U30)</f>
        <v>0.39029484017023397</v>
      </c>
    </row>
    <row r="36" spans="2:32">
      <c r="B36" s="695">
        <f t="shared" si="1"/>
        <v>2019</v>
      </c>
      <c r="C36" s="696">
        <f>IF(Select2=1,Food!$K38,"")</f>
        <v>0.32623001898845405</v>
      </c>
      <c r="D36" s="697">
        <f>IF(Select2=1,Paper!$K38,"")</f>
        <v>5.4360947706689436E-2</v>
      </c>
      <c r="E36" s="687">
        <f>IF(Select2=1,Nappies!$K38,"")</f>
        <v>0.10375640426984631</v>
      </c>
      <c r="F36" s="697">
        <f>IF(Select2=1,Garden!$K38,"")</f>
        <v>0</v>
      </c>
      <c r="G36" s="687">
        <f>IF(Select2=1,Wood!$K38,"")</f>
        <v>0</v>
      </c>
      <c r="H36" s="697">
        <f>IF(Select2=1,Textiles!$K38,"")</f>
        <v>1.2870630877604853E-2</v>
      </c>
      <c r="I36" s="698">
        <f>Sludge!K38</f>
        <v>0</v>
      </c>
      <c r="J36" s="698" t="str">
        <f>IF(Select2=2,MSW!$K38,"")</f>
        <v/>
      </c>
      <c r="K36" s="698">
        <f>Industry!$K38</f>
        <v>0</v>
      </c>
      <c r="L36" s="699">
        <f t="shared" si="3"/>
        <v>0.49721800184259468</v>
      </c>
      <c r="M36" s="700">
        <f>Recovery_OX!C31</f>
        <v>0</v>
      </c>
      <c r="N36" s="650"/>
      <c r="O36" s="701">
        <f>(L36-M36)*(1-Recovery_OX!F31)</f>
        <v>0.49721800184259468</v>
      </c>
      <c r="P36" s="641"/>
      <c r="Q36" s="652"/>
      <c r="S36" s="695">
        <f t="shared" si="2"/>
        <v>2019</v>
      </c>
      <c r="T36" s="696">
        <f>IF(Select2=1,Food!$W38,"")</f>
        <v>0.2182627245685464</v>
      </c>
      <c r="U36" s="697">
        <f>IF(Select2=1,Paper!$W38,"")</f>
        <v>0.11231600765844929</v>
      </c>
      <c r="V36" s="687">
        <f>IF(Select2=1,Nappies!$W38,"")</f>
        <v>0</v>
      </c>
      <c r="W36" s="697">
        <f>IF(Select2=1,Garden!$W38,"")</f>
        <v>0</v>
      </c>
      <c r="X36" s="687">
        <f>IF(Select2=1,Wood!$W38,"")</f>
        <v>5.8951481854568555E-2</v>
      </c>
      <c r="Y36" s="697">
        <f>IF(Select2=1,Textiles!$W38,"")</f>
        <v>1.4104800961758746E-2</v>
      </c>
      <c r="Z36" s="689">
        <f>Sludge!W38</f>
        <v>0</v>
      </c>
      <c r="AA36" s="689" t="str">
        <f>IF(Select2=2,MSW!$W38,"")</f>
        <v/>
      </c>
      <c r="AB36" s="698">
        <f>Industry!$W38</f>
        <v>0</v>
      </c>
      <c r="AC36" s="699">
        <f t="shared" si="0"/>
        <v>0.403635015043323</v>
      </c>
      <c r="AD36" s="700">
        <f>Recovery_OX!R31</f>
        <v>0</v>
      </c>
      <c r="AE36" s="650"/>
      <c r="AF36" s="702">
        <f>(AC36-AD36)*(1-Recovery_OX!U31)</f>
        <v>0.403635015043323</v>
      </c>
    </row>
    <row r="37" spans="2:32">
      <c r="B37" s="695">
        <f t="shared" si="1"/>
        <v>2020</v>
      </c>
      <c r="C37" s="696">
        <f>IF(Select2=1,Food!$K39,"")</f>
        <v>0.33319586548044161</v>
      </c>
      <c r="D37" s="697">
        <f>IF(Select2=1,Paper!$K39,"")</f>
        <v>5.669942256009565E-2</v>
      </c>
      <c r="E37" s="687">
        <f>IF(Select2=1,Nappies!$K39,"")</f>
        <v>0.10649850468586258</v>
      </c>
      <c r="F37" s="697">
        <f>IF(Select2=1,Garden!$K39,"")</f>
        <v>0</v>
      </c>
      <c r="G37" s="687">
        <f>IF(Select2=1,Wood!$K39,"")</f>
        <v>0</v>
      </c>
      <c r="H37" s="697">
        <f>IF(Select2=1,Textiles!$K39,"")</f>
        <v>1.3424293900868309E-2</v>
      </c>
      <c r="I37" s="698">
        <f>Sludge!K39</f>
        <v>0</v>
      </c>
      <c r="J37" s="698" t="str">
        <f>IF(Select2=2,MSW!$K39,"")</f>
        <v/>
      </c>
      <c r="K37" s="698">
        <f>Industry!$K39</f>
        <v>0</v>
      </c>
      <c r="L37" s="699">
        <f t="shared" si="3"/>
        <v>0.50981808662726813</v>
      </c>
      <c r="M37" s="700">
        <f>Recovery_OX!C32</f>
        <v>0</v>
      </c>
      <c r="N37" s="650"/>
      <c r="O37" s="701">
        <f>(L37-M37)*(1-Recovery_OX!F32)</f>
        <v>0.50981808662726813</v>
      </c>
      <c r="P37" s="641"/>
      <c r="Q37" s="652"/>
      <c r="S37" s="695">
        <f t="shared" si="2"/>
        <v>2020</v>
      </c>
      <c r="T37" s="696">
        <f>IF(Select2=1,Food!$W39,"")</f>
        <v>0.22292319278352471</v>
      </c>
      <c r="U37" s="697">
        <f>IF(Select2=1,Paper!$W39,"")</f>
        <v>0.11714756727292491</v>
      </c>
      <c r="V37" s="687">
        <f>IF(Select2=1,Nappies!$W39,"")</f>
        <v>0</v>
      </c>
      <c r="W37" s="697">
        <f>IF(Select2=1,Garden!$W39,"")</f>
        <v>0</v>
      </c>
      <c r="X37" s="687">
        <f>IF(Select2=1,Wood!$W39,"")</f>
        <v>6.2138789200206192E-2</v>
      </c>
      <c r="Y37" s="697">
        <f>IF(Select2=1,Textiles!$W39,"")</f>
        <v>1.4711554959855684E-2</v>
      </c>
      <c r="Z37" s="689">
        <f>Sludge!W39</f>
        <v>0</v>
      </c>
      <c r="AA37" s="689" t="str">
        <f>IF(Select2=2,MSW!$W39,"")</f>
        <v/>
      </c>
      <c r="AB37" s="698">
        <f>Industry!$W39</f>
        <v>0</v>
      </c>
      <c r="AC37" s="699">
        <f t="shared" si="0"/>
        <v>0.41692110421651157</v>
      </c>
      <c r="AD37" s="700">
        <f>Recovery_OX!R32</f>
        <v>0</v>
      </c>
      <c r="AE37" s="650"/>
      <c r="AF37" s="702">
        <f>(AC37-AD37)*(1-Recovery_OX!U32)</f>
        <v>0.41692110421651157</v>
      </c>
    </row>
    <row r="38" spans="2:32">
      <c r="B38" s="695">
        <f t="shared" si="1"/>
        <v>2021</v>
      </c>
      <c r="C38" s="696">
        <f>IF(Select2=1,Food!$K40,"")</f>
        <v>0.34019969274549389</v>
      </c>
      <c r="D38" s="697">
        <f>IF(Select2=1,Paper!$K40,"")</f>
        <v>5.9002391864496281E-2</v>
      </c>
      <c r="E38" s="687">
        <f>IF(Select2=1,Nappies!$K40,"")</f>
        <v>0.10919848397201777</v>
      </c>
      <c r="F38" s="697">
        <f>IF(Select2=1,Garden!$K40,"")</f>
        <v>0</v>
      </c>
      <c r="G38" s="687">
        <f>IF(Select2=1,Wood!$K40,"")</f>
        <v>0</v>
      </c>
      <c r="H38" s="697">
        <f>IF(Select2=1,Textiles!$K40,"")</f>
        <v>1.396955054354725E-2</v>
      </c>
      <c r="I38" s="698">
        <f>Sludge!K40</f>
        <v>0</v>
      </c>
      <c r="J38" s="698" t="str">
        <f>IF(Select2=2,MSW!$K40,"")</f>
        <v/>
      </c>
      <c r="K38" s="698">
        <f>Industry!$K40</f>
        <v>0</v>
      </c>
      <c r="L38" s="699">
        <f t="shared" si="3"/>
        <v>0.5223701191255552</v>
      </c>
      <c r="M38" s="700">
        <f>Recovery_OX!C33</f>
        <v>0</v>
      </c>
      <c r="N38" s="650"/>
      <c r="O38" s="701">
        <f>(L38-M38)*(1-Recovery_OX!F33)</f>
        <v>0.5223701191255552</v>
      </c>
      <c r="P38" s="641"/>
      <c r="Q38" s="652"/>
      <c r="S38" s="695">
        <f t="shared" si="2"/>
        <v>2021</v>
      </c>
      <c r="T38" s="696">
        <f>IF(Select2=1,Food!$W40,"")</f>
        <v>0.22760907186362217</v>
      </c>
      <c r="U38" s="697">
        <f>IF(Select2=1,Paper!$W40,"")</f>
        <v>0.12190576831507495</v>
      </c>
      <c r="V38" s="687">
        <f>IF(Select2=1,Nappies!$W40,"")</f>
        <v>0</v>
      </c>
      <c r="W38" s="697">
        <f>IF(Select2=1,Garden!$W40,"")</f>
        <v>0</v>
      </c>
      <c r="X38" s="687">
        <f>IF(Select2=1,Wood!$W40,"")</f>
        <v>6.5322778594662984E-2</v>
      </c>
      <c r="Y38" s="697">
        <f>IF(Select2=1,Textiles!$W40,"")</f>
        <v>1.5309096486079182E-2</v>
      </c>
      <c r="Z38" s="689">
        <f>Sludge!W40</f>
        <v>0</v>
      </c>
      <c r="AA38" s="689" t="str">
        <f>IF(Select2=2,MSW!$W40,"")</f>
        <v/>
      </c>
      <c r="AB38" s="698">
        <f>Industry!$W40</f>
        <v>0</v>
      </c>
      <c r="AC38" s="699">
        <f t="shared" si="0"/>
        <v>0.43014671525943932</v>
      </c>
      <c r="AD38" s="700">
        <f>Recovery_OX!R33</f>
        <v>0</v>
      </c>
      <c r="AE38" s="650"/>
      <c r="AF38" s="702">
        <f>(AC38-AD38)*(1-Recovery_OX!U33)</f>
        <v>0.43014671525943932</v>
      </c>
    </row>
    <row r="39" spans="2:32">
      <c r="B39" s="695">
        <f t="shared" si="1"/>
        <v>2022</v>
      </c>
      <c r="C39" s="696">
        <f>IF(Select2=1,Food!$K41,"")</f>
        <v>0.34722897928409546</v>
      </c>
      <c r="D39" s="697">
        <f>IF(Select2=1,Paper!$K41,"")</f>
        <v>6.1272256014431765E-2</v>
      </c>
      <c r="E39" s="687">
        <f>IF(Select2=1,Nappies!$K41,"")</f>
        <v>0.11186292714287389</v>
      </c>
      <c r="F39" s="697">
        <f>IF(Select2=1,Garden!$K41,"")</f>
        <v>0</v>
      </c>
      <c r="G39" s="687">
        <f>IF(Select2=1,Wood!$K41,"")</f>
        <v>0</v>
      </c>
      <c r="H39" s="697">
        <f>IF(Select2=1,Textiles!$K41,"")</f>
        <v>1.4506969128921413E-2</v>
      </c>
      <c r="I39" s="698">
        <f>Sludge!K41</f>
        <v>0</v>
      </c>
      <c r="J39" s="698" t="str">
        <f>IF(Select2=2,MSW!$K41,"")</f>
        <v/>
      </c>
      <c r="K39" s="698">
        <f>Industry!$K41</f>
        <v>0</v>
      </c>
      <c r="L39" s="699">
        <f t="shared" si="3"/>
        <v>0.53487113157032262</v>
      </c>
      <c r="M39" s="700">
        <f>Recovery_OX!C34</f>
        <v>0</v>
      </c>
      <c r="N39" s="650"/>
      <c r="O39" s="701">
        <f>(L39-M39)*(1-Recovery_OX!F34)</f>
        <v>0.53487113157032262</v>
      </c>
      <c r="P39" s="641"/>
      <c r="Q39" s="652"/>
      <c r="S39" s="695">
        <f t="shared" si="2"/>
        <v>2022</v>
      </c>
      <c r="T39" s="696">
        <f>IF(Select2=1,Food!$W41,"")</f>
        <v>0.23231198435599612</v>
      </c>
      <c r="U39" s="697">
        <f>IF(Select2=1,Paper!$W41,"")</f>
        <v>0.12659557027775156</v>
      </c>
      <c r="V39" s="687">
        <f>IF(Select2=1,Nappies!$W41,"")</f>
        <v>0</v>
      </c>
      <c r="W39" s="697">
        <f>IF(Select2=1,Garden!$W41,"")</f>
        <v>0</v>
      </c>
      <c r="X39" s="687">
        <f>IF(Select2=1,Wood!$W41,"")</f>
        <v>6.8503564157488664E-2</v>
      </c>
      <c r="Y39" s="697">
        <f>IF(Select2=1,Textiles!$W41,"")</f>
        <v>1.5898048360461822E-2</v>
      </c>
      <c r="Z39" s="689">
        <f>Sludge!W41</f>
        <v>0</v>
      </c>
      <c r="AA39" s="689" t="str">
        <f>IF(Select2=2,MSW!$W41,"")</f>
        <v/>
      </c>
      <c r="AB39" s="698">
        <f>Industry!$W41</f>
        <v>0</v>
      </c>
      <c r="AC39" s="699">
        <f t="shared" si="0"/>
        <v>0.44330916715169816</v>
      </c>
      <c r="AD39" s="700">
        <f>Recovery_OX!R34</f>
        <v>0</v>
      </c>
      <c r="AE39" s="650"/>
      <c r="AF39" s="702">
        <f>(AC39-AD39)*(1-Recovery_OX!U34)</f>
        <v>0.44330916715169816</v>
      </c>
    </row>
    <row r="40" spans="2:32">
      <c r="B40" s="695">
        <f t="shared" si="1"/>
        <v>2023</v>
      </c>
      <c r="C40" s="696">
        <f>IF(Select2=1,Food!$K42,"")</f>
        <v>0.35427533168411462</v>
      </c>
      <c r="D40" s="697">
        <f>IF(Select2=1,Paper!$K42,"")</f>
        <v>6.3511253122936887E-2</v>
      </c>
      <c r="E40" s="687">
        <f>IF(Select2=1,Nappies!$K42,"")</f>
        <v>0.11449738974353366</v>
      </c>
      <c r="F40" s="697">
        <f>IF(Select2=1,Garden!$K42,"")</f>
        <v>0</v>
      </c>
      <c r="G40" s="687">
        <f>IF(Select2=1,Wood!$K42,"")</f>
        <v>0</v>
      </c>
      <c r="H40" s="697">
        <f>IF(Select2=1,Textiles!$K42,"")</f>
        <v>1.503707955810453E-2</v>
      </c>
      <c r="I40" s="698">
        <f>Sludge!K42</f>
        <v>0</v>
      </c>
      <c r="J40" s="698" t="str">
        <f>IF(Select2=2,MSW!$K42,"")</f>
        <v/>
      </c>
      <c r="K40" s="698">
        <f>Industry!$K42</f>
        <v>0</v>
      </c>
      <c r="L40" s="699">
        <f t="shared" si="3"/>
        <v>0.5473210541086897</v>
      </c>
      <c r="M40" s="700">
        <f>Recovery_OX!C35</f>
        <v>0</v>
      </c>
      <c r="N40" s="650"/>
      <c r="O40" s="701">
        <f>(L40-M40)*(1-Recovery_OX!F35)</f>
        <v>0.5473210541086897</v>
      </c>
      <c r="P40" s="641"/>
      <c r="Q40" s="652"/>
      <c r="S40" s="695">
        <f t="shared" si="2"/>
        <v>2023</v>
      </c>
      <c r="T40" s="696">
        <f>IF(Select2=1,Food!$W42,"")</f>
        <v>0.23702631468607138</v>
      </c>
      <c r="U40" s="697">
        <f>IF(Select2=1,Paper!$W42,"")</f>
        <v>0.13122159736143985</v>
      </c>
      <c r="V40" s="687">
        <f>IF(Select2=1,Nappies!$W42,"")</f>
        <v>0</v>
      </c>
      <c r="W40" s="697">
        <f>IF(Select2=1,Garden!$W42,"")</f>
        <v>0</v>
      </c>
      <c r="X40" s="687">
        <f>IF(Select2=1,Wood!$W42,"")</f>
        <v>7.1681256083138564E-2</v>
      </c>
      <c r="Y40" s="697">
        <f>IF(Select2=1,Textiles!$W42,"")</f>
        <v>1.6478991296552909E-2</v>
      </c>
      <c r="Z40" s="689">
        <f>Sludge!W42</f>
        <v>0</v>
      </c>
      <c r="AA40" s="689" t="str">
        <f>IF(Select2=2,MSW!$W42,"")</f>
        <v/>
      </c>
      <c r="AB40" s="698">
        <f>Industry!$W42</f>
        <v>0</v>
      </c>
      <c r="AC40" s="699">
        <f t="shared" si="0"/>
        <v>0.4564081594272027</v>
      </c>
      <c r="AD40" s="700">
        <f>Recovery_OX!R35</f>
        <v>0</v>
      </c>
      <c r="AE40" s="650"/>
      <c r="AF40" s="702">
        <f>(AC40-AD40)*(1-Recovery_OX!U35)</f>
        <v>0.4564081594272027</v>
      </c>
    </row>
    <row r="41" spans="2:32">
      <c r="B41" s="695">
        <f t="shared" si="1"/>
        <v>2024</v>
      </c>
      <c r="C41" s="696">
        <f>IF(Select2=1,Food!$K43,"")</f>
        <v>0.36133312367314485</v>
      </c>
      <c r="D41" s="697">
        <f>IF(Select2=1,Paper!$K43,"")</f>
        <v>6.5721469992773576E-2</v>
      </c>
      <c r="E41" s="687">
        <f>IF(Select2=1,Nappies!$K43,"")</f>
        <v>0.11710655879193728</v>
      </c>
      <c r="F41" s="697">
        <f>IF(Select2=1,Garden!$K43,"")</f>
        <v>0</v>
      </c>
      <c r="G41" s="687">
        <f>IF(Select2=1,Wood!$K43,"")</f>
        <v>0</v>
      </c>
      <c r="H41" s="697">
        <f>IF(Select2=1,Textiles!$K43,"")</f>
        <v>1.5560375907620209E-2</v>
      </c>
      <c r="I41" s="698">
        <f>Sludge!K43</f>
        <v>0</v>
      </c>
      <c r="J41" s="698" t="str">
        <f>IF(Select2=2,MSW!$K43,"")</f>
        <v/>
      </c>
      <c r="K41" s="698">
        <f>Industry!$K43</f>
        <v>0</v>
      </c>
      <c r="L41" s="699">
        <f t="shared" si="3"/>
        <v>0.55972152836547584</v>
      </c>
      <c r="M41" s="700">
        <f>Recovery_OX!C36</f>
        <v>0</v>
      </c>
      <c r="N41" s="650"/>
      <c r="O41" s="701">
        <f>(L41-M41)*(1-Recovery_OX!F36)</f>
        <v>0.55972152836547584</v>
      </c>
      <c r="P41" s="641"/>
      <c r="Q41" s="652"/>
      <c r="S41" s="695">
        <f t="shared" si="2"/>
        <v>2024</v>
      </c>
      <c r="T41" s="696">
        <f>IF(Select2=1,Food!$W43,"")</f>
        <v>0.24174829862164021</v>
      </c>
      <c r="U41" s="697">
        <f>IF(Select2=1,Paper!$W43,"")</f>
        <v>0.13578816114209416</v>
      </c>
      <c r="V41" s="687">
        <f>IF(Select2=1,Nappies!$W43,"")</f>
        <v>0</v>
      </c>
      <c r="W41" s="697">
        <f>IF(Select2=1,Garden!$W43,"")</f>
        <v>0</v>
      </c>
      <c r="X41" s="687">
        <f>IF(Select2=1,Wood!$W43,"")</f>
        <v>7.4855960775975616E-2</v>
      </c>
      <c r="Y41" s="697">
        <f>IF(Select2=1,Textiles!$W43,"")</f>
        <v>1.7052466748076943E-2</v>
      </c>
      <c r="Z41" s="689">
        <f>Sludge!W43</f>
        <v>0</v>
      </c>
      <c r="AA41" s="689" t="str">
        <f>IF(Select2=2,MSW!$W43,"")</f>
        <v/>
      </c>
      <c r="AB41" s="698">
        <f>Industry!$W43</f>
        <v>0</v>
      </c>
      <c r="AC41" s="699">
        <f t="shared" si="0"/>
        <v>0.46944488728778694</v>
      </c>
      <c r="AD41" s="700">
        <f>Recovery_OX!R36</f>
        <v>0</v>
      </c>
      <c r="AE41" s="650"/>
      <c r="AF41" s="702">
        <f>(AC41-AD41)*(1-Recovery_OX!U36)</f>
        <v>0.46944488728778694</v>
      </c>
    </row>
    <row r="42" spans="2:32">
      <c r="B42" s="695">
        <f t="shared" si="1"/>
        <v>2025</v>
      </c>
      <c r="C42" s="696">
        <f>IF(Select2=1,Food!$K44,"")</f>
        <v>0.36839858384800761</v>
      </c>
      <c r="D42" s="697">
        <f>IF(Select2=1,Paper!$K44,"")</f>
        <v>6.7904852345940403E-2</v>
      </c>
      <c r="E42" s="687">
        <f>IF(Select2=1,Nappies!$K44,"")</f>
        <v>0.11969438856021566</v>
      </c>
      <c r="F42" s="697">
        <f>IF(Select2=1,Garden!$K44,"")</f>
        <v>0</v>
      </c>
      <c r="G42" s="687">
        <f>IF(Select2=1,Wood!$K44,"")</f>
        <v>0</v>
      </c>
      <c r="H42" s="697">
        <f>IF(Select2=1,Textiles!$K44,"")</f>
        <v>1.6077318851365624E-2</v>
      </c>
      <c r="I42" s="698">
        <f>Sludge!K44</f>
        <v>0</v>
      </c>
      <c r="J42" s="698" t="str">
        <f>IF(Select2=2,MSW!$K44,"")</f>
        <v/>
      </c>
      <c r="K42" s="698">
        <f>Industry!$K44</f>
        <v>0</v>
      </c>
      <c r="L42" s="699">
        <f t="shared" si="3"/>
        <v>0.57207514360552936</v>
      </c>
      <c r="M42" s="700">
        <f>Recovery_OX!C37</f>
        <v>0</v>
      </c>
      <c r="N42" s="650"/>
      <c r="O42" s="701">
        <f>(L42-M42)*(1-Recovery_OX!F37)</f>
        <v>0.57207514360552936</v>
      </c>
      <c r="P42" s="641"/>
      <c r="Q42" s="652"/>
      <c r="S42" s="695">
        <f t="shared" si="2"/>
        <v>2025</v>
      </c>
      <c r="T42" s="696">
        <f>IF(Select2=1,Food!$W44,"")</f>
        <v>0.24647541292239583</v>
      </c>
      <c r="U42" s="697">
        <f>IF(Select2=1,Paper!$W44,"")</f>
        <v>0.14029928170648842</v>
      </c>
      <c r="V42" s="687">
        <f>IF(Select2=1,Nappies!$W44,"")</f>
        <v>0</v>
      </c>
      <c r="W42" s="697">
        <f>IF(Select2=1,Garden!$W44,"")</f>
        <v>0</v>
      </c>
      <c r="X42" s="687">
        <f>IF(Select2=1,Wood!$W44,"")</f>
        <v>7.802778098062893E-2</v>
      </c>
      <c r="Y42" s="697">
        <f>IF(Select2=1,Textiles!$W44,"")</f>
        <v>1.7618979563140406E-2</v>
      </c>
      <c r="Z42" s="689">
        <f>Sludge!W44</f>
        <v>0</v>
      </c>
      <c r="AA42" s="689" t="str">
        <f>IF(Select2=2,MSW!$W44,"")</f>
        <v/>
      </c>
      <c r="AB42" s="698">
        <f>Industry!$W44</f>
        <v>0</v>
      </c>
      <c r="AC42" s="699">
        <f t="shared" si="0"/>
        <v>0.48242145517265356</v>
      </c>
      <c r="AD42" s="700">
        <f>Recovery_OX!R37</f>
        <v>0</v>
      </c>
      <c r="AE42" s="650"/>
      <c r="AF42" s="702">
        <f>(AC42-AD42)*(1-Recovery_OX!U37)</f>
        <v>0.48242145517265356</v>
      </c>
    </row>
    <row r="43" spans="2:32">
      <c r="B43" s="695">
        <f t="shared" si="1"/>
        <v>2026</v>
      </c>
      <c r="C43" s="696">
        <f>IF(Select2=1,Food!$K45,"")</f>
        <v>0.37546918416155073</v>
      </c>
      <c r="D43" s="697">
        <f>IF(Select2=1,Paper!$K45,"")</f>
        <v>7.0063214361604079E-2</v>
      </c>
      <c r="E43" s="687">
        <f>IF(Select2=1,Nappies!$K45,"")</f>
        <v>0.12226421512864089</v>
      </c>
      <c r="F43" s="697">
        <f>IF(Select2=1,Garden!$K45,"")</f>
        <v>0</v>
      </c>
      <c r="G43" s="687">
        <f>IF(Select2=1,Wood!$K45,"")</f>
        <v>0</v>
      </c>
      <c r="H43" s="697">
        <f>IF(Select2=1,Textiles!$K45,"")</f>
        <v>1.6588337918835485E-2</v>
      </c>
      <c r="I43" s="698">
        <f>Sludge!K45</f>
        <v>0</v>
      </c>
      <c r="J43" s="698" t="str">
        <f>IF(Select2=2,MSW!$K45,"")</f>
        <v/>
      </c>
      <c r="K43" s="698">
        <f>Industry!$K45</f>
        <v>0</v>
      </c>
      <c r="L43" s="699">
        <f t="shared" si="3"/>
        <v>0.58438495157063119</v>
      </c>
      <c r="M43" s="700">
        <f>Recovery_OX!C38</f>
        <v>0</v>
      </c>
      <c r="N43" s="650"/>
      <c r="O43" s="701">
        <f>(L43-M43)*(1-Recovery_OX!F38)</f>
        <v>0.58438495157063119</v>
      </c>
      <c r="P43" s="641"/>
      <c r="Q43" s="652"/>
      <c r="S43" s="695">
        <f t="shared" si="2"/>
        <v>2026</v>
      </c>
      <c r="T43" s="696">
        <f>IF(Select2=1,Food!$W45,"")</f>
        <v>0.25120596620977964</v>
      </c>
      <c r="U43" s="697">
        <f>IF(Select2=1,Paper!$W45,"")</f>
        <v>0.14475870735868612</v>
      </c>
      <c r="V43" s="687">
        <f>IF(Select2=1,Nappies!$W45,"")</f>
        <v>0</v>
      </c>
      <c r="W43" s="697">
        <f>IF(Select2=1,Garden!$W45,"")</f>
        <v>0</v>
      </c>
      <c r="X43" s="687">
        <f>IF(Select2=1,Wood!$W45,"")</f>
        <v>8.1196815907868897E-2</v>
      </c>
      <c r="Y43" s="697">
        <f>IF(Select2=1,Textiles!$W45,"")</f>
        <v>1.8179000458997788E-2</v>
      </c>
      <c r="Z43" s="689">
        <f>Sludge!W45</f>
        <v>0</v>
      </c>
      <c r="AA43" s="689" t="str">
        <f>IF(Select2=2,MSW!$W45,"")</f>
        <v/>
      </c>
      <c r="AB43" s="698">
        <f>Industry!$W45</f>
        <v>0</v>
      </c>
      <c r="AC43" s="699">
        <f t="shared" si="0"/>
        <v>0.49534048993533242</v>
      </c>
      <c r="AD43" s="700">
        <f>Recovery_OX!R38</f>
        <v>0</v>
      </c>
      <c r="AE43" s="650"/>
      <c r="AF43" s="702">
        <f>(AC43-AD43)*(1-Recovery_OX!U38)</f>
        <v>0.49534048993533242</v>
      </c>
    </row>
    <row r="44" spans="2:32">
      <c r="B44" s="695">
        <f t="shared" si="1"/>
        <v>2027</v>
      </c>
      <c r="C44" s="696">
        <f>IF(Select2=1,Food!$K46,"")</f>
        <v>0.38254323001309049</v>
      </c>
      <c r="D44" s="697">
        <f>IF(Select2=1,Paper!$K46,"")</f>
        <v>7.2198247569207868E-2</v>
      </c>
      <c r="E44" s="687">
        <f>IF(Select2=1,Nappies!$K46,"")</f>
        <v>0.1248188530307638</v>
      </c>
      <c r="F44" s="697">
        <f>IF(Select2=1,Garden!$K46,"")</f>
        <v>0</v>
      </c>
      <c r="G44" s="687">
        <f>IF(Select2=1,Wood!$K46,"")</f>
        <v>0</v>
      </c>
      <c r="H44" s="697">
        <f>IF(Select2=1,Textiles!$K46,"")</f>
        <v>1.7093833600676137E-2</v>
      </c>
      <c r="I44" s="698">
        <f>Sludge!K46</f>
        <v>0</v>
      </c>
      <c r="J44" s="698" t="str">
        <f>IF(Select2=2,MSW!$K46,"")</f>
        <v/>
      </c>
      <c r="K44" s="698">
        <f>Industry!$K46</f>
        <v>0</v>
      </c>
      <c r="L44" s="699">
        <f t="shared" si="3"/>
        <v>0.59665416421373829</v>
      </c>
      <c r="M44" s="700">
        <f>Recovery_OX!C39</f>
        <v>0</v>
      </c>
      <c r="N44" s="650"/>
      <c r="O44" s="701">
        <f>(L44-M44)*(1-Recovery_OX!F39)</f>
        <v>0.59665416421373829</v>
      </c>
      <c r="P44" s="641"/>
      <c r="Q44" s="652"/>
      <c r="S44" s="695">
        <f t="shared" si="2"/>
        <v>2027</v>
      </c>
      <c r="T44" s="696">
        <f>IF(Select2=1,Food!$W46,"")</f>
        <v>0.25593882471883844</v>
      </c>
      <c r="U44" s="697">
        <f>IF(Select2=1,Paper!$W46,"")</f>
        <v>0.14916993299423115</v>
      </c>
      <c r="V44" s="687">
        <f>IF(Select2=1,Nappies!$W46,"")</f>
        <v>0</v>
      </c>
      <c r="W44" s="697">
        <f>IF(Select2=1,Garden!$W46,"")</f>
        <v>0</v>
      </c>
      <c r="X44" s="687">
        <f>IF(Select2=1,Wood!$W46,"")</f>
        <v>8.4363161356152794E-2</v>
      </c>
      <c r="Y44" s="697">
        <f>IF(Select2=1,Textiles!$W46,"")</f>
        <v>1.8732968329508094E-2</v>
      </c>
      <c r="Z44" s="689">
        <f>Sludge!W46</f>
        <v>0</v>
      </c>
      <c r="AA44" s="689" t="str">
        <f>IF(Select2=2,MSW!$W46,"")</f>
        <v/>
      </c>
      <c r="AB44" s="698">
        <f>Industry!$W46</f>
        <v>0</v>
      </c>
      <c r="AC44" s="699">
        <f t="shared" si="0"/>
        <v>0.50820488739873049</v>
      </c>
      <c r="AD44" s="700">
        <f>Recovery_OX!R39</f>
        <v>0</v>
      </c>
      <c r="AE44" s="650"/>
      <c r="AF44" s="702">
        <f>(AC44-AD44)*(1-Recovery_OX!U39)</f>
        <v>0.50820488739873049</v>
      </c>
    </row>
    <row r="45" spans="2:32">
      <c r="B45" s="695">
        <f t="shared" si="1"/>
        <v>2028</v>
      </c>
      <c r="C45" s="696">
        <f>IF(Select2=1,Food!$K47,"")</f>
        <v>0.38961958547781889</v>
      </c>
      <c r="D45" s="697">
        <f>IF(Select2=1,Paper!$K47,"")</f>
        <v>7.4311529140350829E-2</v>
      </c>
      <c r="E45" s="687">
        <f>IF(Select2=1,Nappies!$K47,"")</f>
        <v>0.12736067678951646</v>
      </c>
      <c r="F45" s="697">
        <f>IF(Select2=1,Garden!$K47,"")</f>
        <v>0</v>
      </c>
      <c r="G45" s="687">
        <f>IF(Select2=1,Wood!$K47,"")</f>
        <v>0</v>
      </c>
      <c r="H45" s="697">
        <f>IF(Select2=1,Textiles!$K47,"")</f>
        <v>1.7594179311891157E-2</v>
      </c>
      <c r="I45" s="698">
        <f>Sludge!K47</f>
        <v>0</v>
      </c>
      <c r="J45" s="698" t="str">
        <f>IF(Select2=2,MSW!$K47,"")</f>
        <v/>
      </c>
      <c r="K45" s="698">
        <f>Industry!$K47</f>
        <v>0</v>
      </c>
      <c r="L45" s="699">
        <f t="shared" si="3"/>
        <v>0.60888597071957729</v>
      </c>
      <c r="M45" s="700">
        <f>Recovery_OX!C40</f>
        <v>0</v>
      </c>
      <c r="N45" s="650"/>
      <c r="O45" s="701">
        <f>(L45-M45)*(1-Recovery_OX!F40)</f>
        <v>0.60888597071957729</v>
      </c>
      <c r="P45" s="641"/>
      <c r="Q45" s="652"/>
      <c r="S45" s="695">
        <f t="shared" si="2"/>
        <v>2028</v>
      </c>
      <c r="T45" s="696">
        <f>IF(Select2=1,Food!$W47,"")</f>
        <v>0.26067322846419644</v>
      </c>
      <c r="U45" s="697">
        <f>IF(Select2=1,Paper!$W47,"")</f>
        <v>0.15353621723212985</v>
      </c>
      <c r="V45" s="687">
        <f>IF(Select2=1,Nappies!$W47,"")</f>
        <v>0</v>
      </c>
      <c r="W45" s="697">
        <f>IF(Select2=1,Garden!$W47,"")</f>
        <v>0</v>
      </c>
      <c r="X45" s="687">
        <f>IF(Select2=1,Wood!$W47,"")</f>
        <v>8.7526909828989766E-2</v>
      </c>
      <c r="Y45" s="697">
        <f>IF(Select2=1,Textiles!$W47,"")</f>
        <v>1.9281292396593045E-2</v>
      </c>
      <c r="Z45" s="689">
        <f>Sludge!W47</f>
        <v>0</v>
      </c>
      <c r="AA45" s="689" t="str">
        <f>IF(Select2=2,MSW!$W47,"")</f>
        <v/>
      </c>
      <c r="AB45" s="698">
        <f>Industry!$W47</f>
        <v>0</v>
      </c>
      <c r="AC45" s="699">
        <f t="shared" si="0"/>
        <v>0.52101764792190908</v>
      </c>
      <c r="AD45" s="700">
        <f>Recovery_OX!R40</f>
        <v>0</v>
      </c>
      <c r="AE45" s="650"/>
      <c r="AF45" s="702">
        <f>(AC45-AD45)*(1-Recovery_OX!U40)</f>
        <v>0.52101764792190908</v>
      </c>
    </row>
    <row r="46" spans="2:32">
      <c r="B46" s="695">
        <f t="shared" si="1"/>
        <v>2029</v>
      </c>
      <c r="C46" s="696">
        <f>IF(Select2=1,Food!$K48,"")</f>
        <v>0.3966974891225663</v>
      </c>
      <c r="D46" s="697">
        <f>IF(Select2=1,Paper!$K48,"")</f>
        <v>7.6404529620084885E-2</v>
      </c>
      <c r="E46" s="687">
        <f>IF(Select2=1,Nappies!$K48,"")</f>
        <v>0.12989168970635284</v>
      </c>
      <c r="F46" s="697">
        <f>IF(Select2=1,Garden!$K48,"")</f>
        <v>0</v>
      </c>
      <c r="G46" s="687">
        <f>IF(Select2=1,Wood!$K48,"")</f>
        <v>0</v>
      </c>
      <c r="H46" s="697">
        <f>IF(Select2=1,Textiles!$K48,"")</f>
        <v>1.8089723222322135E-2</v>
      </c>
      <c r="I46" s="698">
        <f>Sludge!K48</f>
        <v>0</v>
      </c>
      <c r="J46" s="698" t="str">
        <f>IF(Select2=2,MSW!$K48,"")</f>
        <v/>
      </c>
      <c r="K46" s="698">
        <f>Industry!$K48</f>
        <v>0</v>
      </c>
      <c r="L46" s="699">
        <f t="shared" si="3"/>
        <v>0.62108343167132618</v>
      </c>
      <c r="M46" s="700">
        <f>Recovery_OX!C41</f>
        <v>0</v>
      </c>
      <c r="N46" s="650"/>
      <c r="O46" s="701">
        <f>(L46-M46)*(1-Recovery_OX!F41)</f>
        <v>0.62108343167132618</v>
      </c>
      <c r="P46" s="641"/>
      <c r="Q46" s="652"/>
      <c r="S46" s="695">
        <f t="shared" si="2"/>
        <v>2029</v>
      </c>
      <c r="T46" s="696">
        <f>IF(Select2=1,Food!$W48,"")</f>
        <v>0.26540866801242169</v>
      </c>
      <c r="U46" s="697">
        <f>IF(Select2=1,Paper!$W48,"")</f>
        <v>0.15786059838860514</v>
      </c>
      <c r="V46" s="687">
        <f>IF(Select2=1,Nappies!$W48,"")</f>
        <v>0</v>
      </c>
      <c r="W46" s="697">
        <f>IF(Select2=1,Garden!$W48,"")</f>
        <v>0</v>
      </c>
      <c r="X46" s="687">
        <f>IF(Select2=1,Wood!$W48,"")</f>
        <v>9.0688150648269308E-2</v>
      </c>
      <c r="Y46" s="697">
        <f>IF(Select2=1,Textiles!$W48,"")</f>
        <v>1.9824354216243435E-2</v>
      </c>
      <c r="Z46" s="689">
        <f>Sludge!W48</f>
        <v>0</v>
      </c>
      <c r="AA46" s="689" t="str">
        <f>IF(Select2=2,MSW!$W48,"")</f>
        <v/>
      </c>
      <c r="AB46" s="698">
        <f>Industry!$W48</f>
        <v>0</v>
      </c>
      <c r="AC46" s="699">
        <f t="shared" si="0"/>
        <v>0.5337817712655395</v>
      </c>
      <c r="AD46" s="700">
        <f>Recovery_OX!R41</f>
        <v>0</v>
      </c>
      <c r="AE46" s="650"/>
      <c r="AF46" s="702">
        <f>(AC46-AD46)*(1-Recovery_OX!U41)</f>
        <v>0.5337817712655395</v>
      </c>
    </row>
    <row r="47" spans="2:32">
      <c r="B47" s="695">
        <f t="shared" si="1"/>
        <v>2030</v>
      </c>
      <c r="C47" s="696">
        <f>IF(Select2=1,Food!$K49,"")</f>
        <v>0.40377643054341517</v>
      </c>
      <c r="D47" s="697">
        <f>IF(Select2=1,Paper!$K49,"")</f>
        <v>7.8478620135528324E-2</v>
      </c>
      <c r="E47" s="687">
        <f>IF(Select2=1,Nappies!$K49,"")</f>
        <v>0.13241358189622665</v>
      </c>
      <c r="F47" s="697">
        <f>IF(Select2=1,Garden!$K49,"")</f>
        <v>0</v>
      </c>
      <c r="G47" s="687">
        <f>IF(Select2=1,Wood!$K49,"")</f>
        <v>0</v>
      </c>
      <c r="H47" s="697">
        <f>IF(Select2=1,Textiles!$K49,"")</f>
        <v>1.8580789963377663E-2</v>
      </c>
      <c r="I47" s="698">
        <f>Sludge!K49</f>
        <v>0</v>
      </c>
      <c r="J47" s="698" t="str">
        <f>IF(Select2=2,MSW!$K49,"")</f>
        <v/>
      </c>
      <c r="K47" s="698">
        <f>Industry!$K49</f>
        <v>0</v>
      </c>
      <c r="L47" s="699">
        <f t="shared" si="3"/>
        <v>0.63324942253854777</v>
      </c>
      <c r="M47" s="700">
        <f>Recovery_OX!C42</f>
        <v>0</v>
      </c>
      <c r="N47" s="650"/>
      <c r="O47" s="701">
        <f>(L47-M47)*(1-Recovery_OX!F42)</f>
        <v>0.63324942253854777</v>
      </c>
      <c r="P47" s="641"/>
      <c r="Q47" s="652"/>
      <c r="S47" s="695">
        <f t="shared" si="2"/>
        <v>2030</v>
      </c>
      <c r="T47" s="696">
        <f>IF(Select2=1,Food!$W49,"")</f>
        <v>0.27014480188007262</v>
      </c>
      <c r="U47" s="697">
        <f>IF(Select2=1,Paper!$W49,"")</f>
        <v>0.16214590937092629</v>
      </c>
      <c r="V47" s="687">
        <f>IF(Select2=1,Nappies!$W49,"")</f>
        <v>0</v>
      </c>
      <c r="W47" s="697">
        <f>IF(Select2=1,Garden!$W49,"")</f>
        <v>0</v>
      </c>
      <c r="X47" s="687">
        <f>IF(Select2=1,Wood!$W49,"")</f>
        <v>9.3846970063691693E-2</v>
      </c>
      <c r="Y47" s="697">
        <f>IF(Select2=1,Textiles!$W49,"")</f>
        <v>2.0362509548907025E-2</v>
      </c>
      <c r="Z47" s="689">
        <f>Sludge!W49</f>
        <v>0</v>
      </c>
      <c r="AA47" s="689" t="str">
        <f>IF(Select2=2,MSW!$W49,"")</f>
        <v/>
      </c>
      <c r="AB47" s="698">
        <f>Industry!$W49</f>
        <v>0</v>
      </c>
      <c r="AC47" s="699">
        <f t="shared" si="0"/>
        <v>0.54650019086359769</v>
      </c>
      <c r="AD47" s="700">
        <f>Recovery_OX!R42</f>
        <v>0</v>
      </c>
      <c r="AE47" s="650"/>
      <c r="AF47" s="702">
        <f>(AC47-AD47)*(1-Recovery_OX!U42)</f>
        <v>0.54650019086359769</v>
      </c>
    </row>
    <row r="48" spans="2:32">
      <c r="B48" s="695">
        <f t="shared" si="1"/>
        <v>2031</v>
      </c>
      <c r="C48" s="696">
        <f>IF(Select2=1,Food!$K50,"")</f>
        <v>0.41085606760638826</v>
      </c>
      <c r="D48" s="697">
        <f>IF(Select2=1,Paper!$K50,"")</f>
        <v>8.0535079117132563E-2</v>
      </c>
      <c r="E48" s="687">
        <f>IF(Select2=1,Nappies!$K50,"")</f>
        <v>0.13492777924966037</v>
      </c>
      <c r="F48" s="697">
        <f>IF(Select2=1,Garden!$K50,"")</f>
        <v>0</v>
      </c>
      <c r="G48" s="687">
        <f>IF(Select2=1,Wood!$K50,"")</f>
        <v>0</v>
      </c>
      <c r="H48" s="697">
        <f>IF(Select2=1,Textiles!$K50,"")</f>
        <v>1.9067682219376839E-2</v>
      </c>
      <c r="I48" s="698">
        <f>Sludge!K50</f>
        <v>0</v>
      </c>
      <c r="J48" s="698" t="str">
        <f>IF(Select2=2,MSW!$K50,"")</f>
        <v/>
      </c>
      <c r="K48" s="698">
        <f>Industry!$K50</f>
        <v>0</v>
      </c>
      <c r="L48" s="699">
        <f t="shared" si="3"/>
        <v>0.645386608192558</v>
      </c>
      <c r="M48" s="700">
        <f>Recovery_OX!C43</f>
        <v>0</v>
      </c>
      <c r="N48" s="650"/>
      <c r="O48" s="701">
        <f>(L48-M48)*(1-Recovery_OX!F43)</f>
        <v>0.645386608192558</v>
      </c>
      <c r="P48" s="641"/>
      <c r="Q48" s="652"/>
      <c r="S48" s="695">
        <f t="shared" si="2"/>
        <v>2031</v>
      </c>
      <c r="T48" s="696">
        <f>IF(Select2=1,Food!$W50,"")</f>
        <v>0.27488140116395293</v>
      </c>
      <c r="U48" s="697">
        <f>IF(Select2=1,Paper!$W50,"")</f>
        <v>0.16639479156432349</v>
      </c>
      <c r="V48" s="687">
        <f>IF(Select2=1,Nappies!$W50,"")</f>
        <v>0</v>
      </c>
      <c r="W48" s="697">
        <f>IF(Select2=1,Garden!$W50,"")</f>
        <v>0</v>
      </c>
      <c r="X48" s="687">
        <f>IF(Select2=1,Wood!$W50,"")</f>
        <v>9.7003451358434661E-2</v>
      </c>
      <c r="Y48" s="697">
        <f>IF(Select2=1,Textiles!$W50,"")</f>
        <v>2.0896090103426669E-2</v>
      </c>
      <c r="Z48" s="689">
        <f>Sludge!W50</f>
        <v>0</v>
      </c>
      <c r="AA48" s="689" t="str">
        <f>IF(Select2=2,MSW!$W50,"")</f>
        <v/>
      </c>
      <c r="AB48" s="698">
        <f>Industry!$W50</f>
        <v>0</v>
      </c>
      <c r="AC48" s="699">
        <f t="shared" si="0"/>
        <v>0.55917573419013777</v>
      </c>
      <c r="AD48" s="700">
        <f>Recovery_OX!R43</f>
        <v>0</v>
      </c>
      <c r="AE48" s="650"/>
      <c r="AF48" s="702">
        <f>(AC48-AD48)*(1-Recovery_OX!U43)</f>
        <v>0.55917573419013777</v>
      </c>
    </row>
    <row r="49" spans="2:32">
      <c r="B49" s="695">
        <f t="shared" si="1"/>
        <v>2032</v>
      </c>
      <c r="C49" s="696">
        <f>IF(Select2=1,Food!$K51,"")</f>
        <v>0.27540505815193594</v>
      </c>
      <c r="D49" s="697">
        <f>IF(Select2=1,Paper!$K51,"")</f>
        <v>7.5090410054450996E-2</v>
      </c>
      <c r="E49" s="687">
        <f>IF(Select2=1,Nappies!$K51,"")</f>
        <v>0.11383382013442206</v>
      </c>
      <c r="F49" s="697">
        <f>IF(Select2=1,Garden!$K51,"")</f>
        <v>0</v>
      </c>
      <c r="G49" s="687">
        <f>IF(Select2=1,Wood!$K51,"")</f>
        <v>0</v>
      </c>
      <c r="H49" s="697">
        <f>IF(Select2=1,Textiles!$K51,"")</f>
        <v>1.7778589061277501E-2</v>
      </c>
      <c r="I49" s="698">
        <f>Sludge!K51</f>
        <v>0</v>
      </c>
      <c r="J49" s="698" t="str">
        <f>IF(Select2=2,MSW!$K51,"")</f>
        <v/>
      </c>
      <c r="K49" s="698">
        <f>Industry!$K51</f>
        <v>0</v>
      </c>
      <c r="L49" s="699">
        <f t="shared" si="3"/>
        <v>0.48210787740208649</v>
      </c>
      <c r="M49" s="700">
        <f>Recovery_OX!C44</f>
        <v>0</v>
      </c>
      <c r="N49" s="650"/>
      <c r="O49" s="701">
        <f>(L49-M49)*(1-Recovery_OX!F44)</f>
        <v>0.48210787740208649</v>
      </c>
      <c r="P49" s="641"/>
      <c r="Q49" s="652"/>
      <c r="S49" s="695">
        <f t="shared" si="2"/>
        <v>2032</v>
      </c>
      <c r="T49" s="696">
        <f>IF(Select2=1,Food!$W51,"")</f>
        <v>0.18425851348256198</v>
      </c>
      <c r="U49" s="697">
        <f>IF(Select2=1,Paper!$W51,"")</f>
        <v>0.15514547531911363</v>
      </c>
      <c r="V49" s="687">
        <f>IF(Select2=1,Nappies!$W51,"")</f>
        <v>0</v>
      </c>
      <c r="W49" s="697">
        <f>IF(Select2=1,Garden!$W51,"")</f>
        <v>0</v>
      </c>
      <c r="X49" s="687">
        <f>IF(Select2=1,Wood!$W51,"")</f>
        <v>9.36670580273819E-2</v>
      </c>
      <c r="Y49" s="697">
        <f>IF(Select2=1,Textiles!$W51,"")</f>
        <v>1.9483385272632874E-2</v>
      </c>
      <c r="Z49" s="689">
        <f>Sludge!W51</f>
        <v>0</v>
      </c>
      <c r="AA49" s="689" t="str">
        <f>IF(Select2=2,MSW!$W51,"")</f>
        <v/>
      </c>
      <c r="AB49" s="698">
        <f>Industry!$W51</f>
        <v>0</v>
      </c>
      <c r="AC49" s="699">
        <f t="shared" ref="AC49:AC80" si="4">SUM(T49:AA49)</f>
        <v>0.45255443210169038</v>
      </c>
      <c r="AD49" s="700">
        <f>Recovery_OX!R44</f>
        <v>0</v>
      </c>
      <c r="AE49" s="650"/>
      <c r="AF49" s="702">
        <f>(AC49-AD49)*(1-Recovery_OX!U44)</f>
        <v>0.45255443210169038</v>
      </c>
    </row>
    <row r="50" spans="2:32">
      <c r="B50" s="695">
        <f t="shared" si="1"/>
        <v>2033</v>
      </c>
      <c r="C50" s="696">
        <f>IF(Select2=1,Food!$K52,"")</f>
        <v>0.18460953125885363</v>
      </c>
      <c r="D50" s="697">
        <f>IF(Select2=1,Paper!$K52,"")</f>
        <v>7.001383426897359E-2</v>
      </c>
      <c r="E50" s="687">
        <f>IF(Select2=1,Nappies!$K52,"")</f>
        <v>9.60375889861729E-2</v>
      </c>
      <c r="F50" s="697">
        <f>IF(Select2=1,Garden!$K52,"")</f>
        <v>0</v>
      </c>
      <c r="G50" s="687">
        <f>IF(Select2=1,Wood!$K52,"")</f>
        <v>0</v>
      </c>
      <c r="H50" s="697">
        <f>IF(Select2=1,Textiles!$K52,"")</f>
        <v>1.6576646567382634E-2</v>
      </c>
      <c r="I50" s="698">
        <f>Sludge!K52</f>
        <v>0</v>
      </c>
      <c r="J50" s="698" t="str">
        <f>IF(Select2=2,MSW!$K52,"")</f>
        <v/>
      </c>
      <c r="K50" s="698">
        <f>Industry!$K52</f>
        <v>0</v>
      </c>
      <c r="L50" s="699">
        <f t="shared" si="3"/>
        <v>0.36723760108138276</v>
      </c>
      <c r="M50" s="700">
        <f>Recovery_OX!C45</f>
        <v>0</v>
      </c>
      <c r="N50" s="650"/>
      <c r="O50" s="701">
        <f>(L50-M50)*(1-Recovery_OX!F45)</f>
        <v>0.36723760108138276</v>
      </c>
      <c r="P50" s="641"/>
      <c r="Q50" s="652"/>
      <c r="S50" s="695">
        <f t="shared" si="2"/>
        <v>2033</v>
      </c>
      <c r="T50" s="696">
        <f>IF(Select2=1,Food!$W52,"")</f>
        <v>0.12351217524008942</v>
      </c>
      <c r="U50" s="697">
        <f>IF(Select2=1,Paper!$W52,"")</f>
        <v>0.14465668237391238</v>
      </c>
      <c r="V50" s="687">
        <f>IF(Select2=1,Nappies!$W52,"")</f>
        <v>0</v>
      </c>
      <c r="W50" s="697">
        <f>IF(Select2=1,Garden!$W52,"")</f>
        <v>0</v>
      </c>
      <c r="X50" s="687">
        <f>IF(Select2=1,Wood!$W52,"")</f>
        <v>9.0445418556151735E-2</v>
      </c>
      <c r="Y50" s="697">
        <f>IF(Select2=1,Textiles!$W52,"")</f>
        <v>1.8166188019049463E-2</v>
      </c>
      <c r="Z50" s="689">
        <f>Sludge!W52</f>
        <v>0</v>
      </c>
      <c r="AA50" s="689" t="str">
        <f>IF(Select2=2,MSW!$W52,"")</f>
        <v/>
      </c>
      <c r="AB50" s="698">
        <f>Industry!$W52</f>
        <v>0</v>
      </c>
      <c r="AC50" s="699">
        <f t="shared" si="4"/>
        <v>0.37678046418920297</v>
      </c>
      <c r="AD50" s="700">
        <f>Recovery_OX!R45</f>
        <v>0</v>
      </c>
      <c r="AE50" s="650"/>
      <c r="AF50" s="702">
        <f>(AC50-AD50)*(1-Recovery_OX!U45)</f>
        <v>0.37678046418920297</v>
      </c>
    </row>
    <row r="51" spans="2:32">
      <c r="B51" s="695">
        <f t="shared" si="1"/>
        <v>2034</v>
      </c>
      <c r="C51" s="696">
        <f>IF(Select2=1,Food!$K53,"")</f>
        <v>0.12374746949205256</v>
      </c>
      <c r="D51" s="697">
        <f>IF(Select2=1,Paper!$K53,"")</f>
        <v>6.5280466380310265E-2</v>
      </c>
      <c r="E51" s="687">
        <f>IF(Select2=1,Nappies!$K53,"")</f>
        <v>8.1023534898378435E-2</v>
      </c>
      <c r="F51" s="697">
        <f>IF(Select2=1,Garden!$K53,"")</f>
        <v>0</v>
      </c>
      <c r="G51" s="687">
        <f>IF(Select2=1,Wood!$K53,"")</f>
        <v>0</v>
      </c>
      <c r="H51" s="697">
        <f>IF(Select2=1,Textiles!$K53,"")</f>
        <v>1.545596281419272E-2</v>
      </c>
      <c r="I51" s="698">
        <f>Sludge!K53</f>
        <v>0</v>
      </c>
      <c r="J51" s="698" t="str">
        <f>IF(Select2=2,MSW!$K53,"")</f>
        <v/>
      </c>
      <c r="K51" s="698">
        <f>Industry!$K53</f>
        <v>0</v>
      </c>
      <c r="L51" s="699">
        <f t="shared" si="3"/>
        <v>0.28550743358493397</v>
      </c>
      <c r="M51" s="700">
        <f>Recovery_OX!C46</f>
        <v>0</v>
      </c>
      <c r="N51" s="650"/>
      <c r="O51" s="701">
        <f>(L51-M51)*(1-Recovery_OX!F46)</f>
        <v>0.28550743358493397</v>
      </c>
      <c r="P51" s="641"/>
      <c r="Q51" s="652"/>
      <c r="S51" s="695">
        <f t="shared" si="2"/>
        <v>2034</v>
      </c>
      <c r="T51" s="696">
        <f>IF(Select2=1,Food!$W53,"")</f>
        <v>8.2792686992898698E-2</v>
      </c>
      <c r="U51" s="697">
        <f>IF(Select2=1,Paper!$W53,"")</f>
        <v>0.13487699665353362</v>
      </c>
      <c r="V51" s="687">
        <f>IF(Select2=1,Nappies!$W53,"")</f>
        <v>0</v>
      </c>
      <c r="W51" s="697">
        <f>IF(Select2=1,Garden!$W53,"")</f>
        <v>0</v>
      </c>
      <c r="X51" s="687">
        <f>IF(Select2=1,Wood!$W53,"")</f>
        <v>8.7334586033502706E-2</v>
      </c>
      <c r="Y51" s="697">
        <f>IF(Select2=1,Textiles!$W53,"")</f>
        <v>1.6938041440211198E-2</v>
      </c>
      <c r="Z51" s="689">
        <f>Sludge!W53</f>
        <v>0</v>
      </c>
      <c r="AA51" s="689" t="str">
        <f>IF(Select2=2,MSW!$W53,"")</f>
        <v/>
      </c>
      <c r="AB51" s="698">
        <f>Industry!$W53</f>
        <v>0</v>
      </c>
      <c r="AC51" s="699">
        <f t="shared" si="4"/>
        <v>0.32194231112014621</v>
      </c>
      <c r="AD51" s="700">
        <f>Recovery_OX!R46</f>
        <v>0</v>
      </c>
      <c r="AE51" s="650"/>
      <c r="AF51" s="702">
        <f>(AC51-AD51)*(1-Recovery_OX!U46)</f>
        <v>0.32194231112014621</v>
      </c>
    </row>
    <row r="52" spans="2:32">
      <c r="B52" s="695">
        <f t="shared" si="1"/>
        <v>2035</v>
      </c>
      <c r="C52" s="696">
        <f>IF(Select2=1,Food!$K54,"")</f>
        <v>8.2950409446706549E-2</v>
      </c>
      <c r="D52" s="697">
        <f>IF(Select2=1,Paper!$K54,"")</f>
        <v>6.0867103413579322E-2</v>
      </c>
      <c r="E52" s="687">
        <f>IF(Select2=1,Nappies!$K54,"")</f>
        <v>6.8356705710031135E-2</v>
      </c>
      <c r="F52" s="697">
        <f>IF(Select2=1,Garden!$K54,"")</f>
        <v>0</v>
      </c>
      <c r="G52" s="687">
        <f>IF(Select2=1,Wood!$K54,"")</f>
        <v>0</v>
      </c>
      <c r="H52" s="697">
        <f>IF(Select2=1,Textiles!$K54,"")</f>
        <v>1.4411044208649439E-2</v>
      </c>
      <c r="I52" s="698">
        <f>Sludge!K54</f>
        <v>0</v>
      </c>
      <c r="J52" s="698" t="str">
        <f>IF(Select2=2,MSW!$K54,"")</f>
        <v/>
      </c>
      <c r="K52" s="698">
        <f>Industry!$K54</f>
        <v>0</v>
      </c>
      <c r="L52" s="699">
        <f t="shared" si="3"/>
        <v>0.22658526277896646</v>
      </c>
      <c r="M52" s="700">
        <f>Recovery_OX!C47</f>
        <v>0</v>
      </c>
      <c r="N52" s="650"/>
      <c r="O52" s="701">
        <f>(L52-M52)*(1-Recovery_OX!F47)</f>
        <v>0.22658526277896646</v>
      </c>
      <c r="P52" s="641"/>
      <c r="Q52" s="652"/>
      <c r="S52" s="695">
        <f t="shared" si="2"/>
        <v>2035</v>
      </c>
      <c r="T52" s="696">
        <f>IF(Select2=1,Food!$W54,"")</f>
        <v>5.5497597756494134E-2</v>
      </c>
      <c r="U52" s="697">
        <f>IF(Select2=1,Paper!$W54,"")</f>
        <v>0.12575847812723001</v>
      </c>
      <c r="V52" s="687">
        <f>IF(Select2=1,Nappies!$W54,"")</f>
        <v>0</v>
      </c>
      <c r="W52" s="697">
        <f>IF(Select2=1,Garden!$W54,"")</f>
        <v>0</v>
      </c>
      <c r="X52" s="687">
        <f>IF(Select2=1,Wood!$W54,"")</f>
        <v>8.4330749300562627E-2</v>
      </c>
      <c r="Y52" s="697">
        <f>IF(Select2=1,Textiles!$W54,"")</f>
        <v>1.579292516016377E-2</v>
      </c>
      <c r="Z52" s="689">
        <f>Sludge!W54</f>
        <v>0</v>
      </c>
      <c r="AA52" s="689" t="str">
        <f>IF(Select2=2,MSW!$W54,"")</f>
        <v/>
      </c>
      <c r="AB52" s="698">
        <f>Industry!$W54</f>
        <v>0</v>
      </c>
      <c r="AC52" s="699">
        <f t="shared" si="4"/>
        <v>0.28137975034445056</v>
      </c>
      <c r="AD52" s="700">
        <f>Recovery_OX!R47</f>
        <v>0</v>
      </c>
      <c r="AE52" s="650"/>
      <c r="AF52" s="702">
        <f>(AC52-AD52)*(1-Recovery_OX!U47)</f>
        <v>0.28137975034445056</v>
      </c>
    </row>
    <row r="53" spans="2:32">
      <c r="B53" s="695">
        <f t="shared" si="1"/>
        <v>2036</v>
      </c>
      <c r="C53" s="696">
        <f>IF(Select2=1,Food!$K55,"")</f>
        <v>5.5603322278991466E-2</v>
      </c>
      <c r="D53" s="697">
        <f>IF(Select2=1,Paper!$K55,"")</f>
        <v>5.6752111058397614E-2</v>
      </c>
      <c r="E53" s="687">
        <f>IF(Select2=1,Nappies!$K55,"")</f>
        <v>5.7670147585986389E-2</v>
      </c>
      <c r="F53" s="697">
        <f>IF(Select2=1,Garden!$K55,"")</f>
        <v>0</v>
      </c>
      <c r="G53" s="687">
        <f>IF(Select2=1,Wood!$K55,"")</f>
        <v>0</v>
      </c>
      <c r="H53" s="697">
        <f>IF(Select2=1,Textiles!$K55,"")</f>
        <v>1.3436768558536146E-2</v>
      </c>
      <c r="I53" s="698">
        <f>Sludge!K55</f>
        <v>0</v>
      </c>
      <c r="J53" s="698" t="str">
        <f>IF(Select2=2,MSW!$K55,"")</f>
        <v/>
      </c>
      <c r="K53" s="698">
        <f>Industry!$K55</f>
        <v>0</v>
      </c>
      <c r="L53" s="699">
        <f t="shared" si="3"/>
        <v>0.18346234948191162</v>
      </c>
      <c r="M53" s="700">
        <f>Recovery_OX!C48</f>
        <v>0</v>
      </c>
      <c r="N53" s="650"/>
      <c r="O53" s="701">
        <f>(L53-M53)*(1-Recovery_OX!F48)</f>
        <v>0.18346234948191162</v>
      </c>
      <c r="P53" s="641"/>
      <c r="Q53" s="652"/>
      <c r="S53" s="695">
        <f t="shared" si="2"/>
        <v>2036</v>
      </c>
      <c r="T53" s="696">
        <f>IF(Select2=1,Food!$W55,"")</f>
        <v>3.7201152283000541E-2</v>
      </c>
      <c r="U53" s="697">
        <f>IF(Select2=1,Paper!$W55,"")</f>
        <v>0.11725642780660664</v>
      </c>
      <c r="V53" s="687">
        <f>IF(Select2=1,Nappies!$W55,"")</f>
        <v>0</v>
      </c>
      <c r="W53" s="697">
        <f>IF(Select2=1,Garden!$W55,"")</f>
        <v>0</v>
      </c>
      <c r="X53" s="687">
        <f>IF(Select2=1,Wood!$W55,"")</f>
        <v>8.1430228281682268E-2</v>
      </c>
      <c r="Y53" s="697">
        <f>IF(Select2=1,Textiles!$W55,"")</f>
        <v>1.4725225817573857E-2</v>
      </c>
      <c r="Z53" s="689">
        <f>Sludge!W55</f>
        <v>0</v>
      </c>
      <c r="AA53" s="689" t="str">
        <f>IF(Select2=2,MSW!$W55,"")</f>
        <v/>
      </c>
      <c r="AB53" s="698">
        <f>Industry!$W55</f>
        <v>0</v>
      </c>
      <c r="AC53" s="699">
        <f t="shared" si="4"/>
        <v>0.25061303418886333</v>
      </c>
      <c r="AD53" s="700">
        <f>Recovery_OX!R48</f>
        <v>0</v>
      </c>
      <c r="AE53" s="650"/>
      <c r="AF53" s="702">
        <f>(AC53-AD53)*(1-Recovery_OX!U48)</f>
        <v>0.25061303418886333</v>
      </c>
    </row>
    <row r="54" spans="2:32">
      <c r="B54" s="695">
        <f t="shared" si="1"/>
        <v>2037</v>
      </c>
      <c r="C54" s="696">
        <f>IF(Select2=1,Food!$K56,"")</f>
        <v>3.7272021549788051E-2</v>
      </c>
      <c r="D54" s="697">
        <f>IF(Select2=1,Paper!$K56,"")</f>
        <v>5.2915317617465957E-2</v>
      </c>
      <c r="E54" s="687">
        <f>IF(Select2=1,Nappies!$K56,"")</f>
        <v>4.8654274486217591E-2</v>
      </c>
      <c r="F54" s="697">
        <f>IF(Select2=1,Garden!$K56,"")</f>
        <v>0</v>
      </c>
      <c r="G54" s="687">
        <f>IF(Select2=1,Wood!$K56,"")</f>
        <v>0</v>
      </c>
      <c r="H54" s="697">
        <f>IF(Select2=1,Textiles!$K56,"")</f>
        <v>1.2528359963485659E-2</v>
      </c>
      <c r="I54" s="698">
        <f>Sludge!K56</f>
        <v>0</v>
      </c>
      <c r="J54" s="698" t="str">
        <f>IF(Select2=2,MSW!$K56,"")</f>
        <v/>
      </c>
      <c r="K54" s="698">
        <f>Industry!$K56</f>
        <v>0</v>
      </c>
      <c r="L54" s="699">
        <f t="shared" si="3"/>
        <v>0.15136997361695725</v>
      </c>
      <c r="M54" s="700">
        <f>Recovery_OX!C49</f>
        <v>0</v>
      </c>
      <c r="N54" s="650"/>
      <c r="O54" s="701">
        <f>(L54-M54)*(1-Recovery_OX!F49)</f>
        <v>0.15136997361695725</v>
      </c>
      <c r="P54" s="641"/>
      <c r="Q54" s="652"/>
      <c r="S54" s="695">
        <f t="shared" si="2"/>
        <v>2037</v>
      </c>
      <c r="T54" s="696">
        <f>IF(Select2=1,Food!$W56,"")</f>
        <v>2.4936678110919753E-2</v>
      </c>
      <c r="U54" s="697">
        <f>IF(Select2=1,Paper!$W56,"")</f>
        <v>0.10932916863112803</v>
      </c>
      <c r="V54" s="687">
        <f>IF(Select2=1,Nappies!$W56,"")</f>
        <v>0</v>
      </c>
      <c r="W54" s="697">
        <f>IF(Select2=1,Garden!$W56,"")</f>
        <v>0</v>
      </c>
      <c r="X54" s="687">
        <f>IF(Select2=1,Wood!$W56,"")</f>
        <v>7.8629469475882466E-2</v>
      </c>
      <c r="Y54" s="697">
        <f>IF(Select2=1,Textiles!$W56,"")</f>
        <v>1.372970954902538E-2</v>
      </c>
      <c r="Z54" s="689">
        <f>Sludge!W56</f>
        <v>0</v>
      </c>
      <c r="AA54" s="689" t="str">
        <f>IF(Select2=2,MSW!$W56,"")</f>
        <v/>
      </c>
      <c r="AB54" s="698">
        <f>Industry!$W56</f>
        <v>0</v>
      </c>
      <c r="AC54" s="699">
        <f t="shared" si="4"/>
        <v>0.22662502576695562</v>
      </c>
      <c r="AD54" s="700">
        <f>Recovery_OX!R49</f>
        <v>0</v>
      </c>
      <c r="AE54" s="650"/>
      <c r="AF54" s="702">
        <f>(AC54-AD54)*(1-Recovery_OX!U49)</f>
        <v>0.22662502576695562</v>
      </c>
    </row>
    <row r="55" spans="2:32">
      <c r="B55" s="695">
        <f t="shared" si="1"/>
        <v>2038</v>
      </c>
      <c r="C55" s="696">
        <f>IF(Select2=1,Food!$K57,"")</f>
        <v>2.4984183201095266E-2</v>
      </c>
      <c r="D55" s="697">
        <f>IF(Select2=1,Paper!$K57,"")</f>
        <v>4.9337915124885598E-2</v>
      </c>
      <c r="E55" s="687">
        <f>IF(Select2=1,Nappies!$K57,"")</f>
        <v>4.1047899561044876E-2</v>
      </c>
      <c r="F55" s="697">
        <f>IF(Select2=1,Garden!$K57,"")</f>
        <v>0</v>
      </c>
      <c r="G55" s="687">
        <f>IF(Select2=1,Wood!$K57,"")</f>
        <v>0</v>
      </c>
      <c r="H55" s="697">
        <f>IF(Select2=1,Textiles!$K57,"")</f>
        <v>1.168136540351114E-2</v>
      </c>
      <c r="I55" s="698">
        <f>Sludge!K57</f>
        <v>0</v>
      </c>
      <c r="J55" s="698" t="str">
        <f>IF(Select2=2,MSW!$K57,"")</f>
        <v/>
      </c>
      <c r="K55" s="698">
        <f>Industry!$K57</f>
        <v>0</v>
      </c>
      <c r="L55" s="699">
        <f t="shared" si="3"/>
        <v>0.12705136329053687</v>
      </c>
      <c r="M55" s="700">
        <f>Recovery_OX!C50</f>
        <v>0</v>
      </c>
      <c r="N55" s="650"/>
      <c r="O55" s="701">
        <f>(L55-M55)*(1-Recovery_OX!F50)</f>
        <v>0.12705136329053687</v>
      </c>
      <c r="P55" s="641"/>
      <c r="Q55" s="652"/>
      <c r="S55" s="695">
        <f t="shared" si="2"/>
        <v>2038</v>
      </c>
      <c r="T55" s="696">
        <f>IF(Select2=1,Food!$W57,"")</f>
        <v>1.6715555219287651E-2</v>
      </c>
      <c r="U55" s="697">
        <f>IF(Select2=1,Paper!$W57,"")</f>
        <v>0.10193784116711903</v>
      </c>
      <c r="V55" s="687">
        <f>IF(Select2=1,Nappies!$W57,"")</f>
        <v>0</v>
      </c>
      <c r="W55" s="697">
        <f>IF(Select2=1,Garden!$W57,"")</f>
        <v>0</v>
      </c>
      <c r="X55" s="687">
        <f>IF(Select2=1,Wood!$W57,"")</f>
        <v>7.5925041603371102E-2</v>
      </c>
      <c r="Y55" s="697">
        <f>IF(Select2=1,Textiles!$W57,"")</f>
        <v>1.2801496332614948E-2</v>
      </c>
      <c r="Z55" s="689">
        <f>Sludge!W57</f>
        <v>0</v>
      </c>
      <c r="AA55" s="689" t="str">
        <f>IF(Select2=2,MSW!$W57,"")</f>
        <v/>
      </c>
      <c r="AB55" s="698">
        <f>Industry!$W57</f>
        <v>0</v>
      </c>
      <c r="AC55" s="699">
        <f t="shared" si="4"/>
        <v>0.20737993432239274</v>
      </c>
      <c r="AD55" s="700">
        <f>Recovery_OX!R50</f>
        <v>0</v>
      </c>
      <c r="AE55" s="650"/>
      <c r="AF55" s="702">
        <f>(AC55-AD55)*(1-Recovery_OX!U50)</f>
        <v>0.20737993432239274</v>
      </c>
    </row>
    <row r="56" spans="2:32">
      <c r="B56" s="695">
        <f t="shared" si="1"/>
        <v>2039</v>
      </c>
      <c r="C56" s="696">
        <f>IF(Select2=1,Food!$K58,"")</f>
        <v>1.6747398833521027E-2</v>
      </c>
      <c r="D56" s="697">
        <f>IF(Select2=1,Paper!$K58,"")</f>
        <v>4.600236714948755E-2</v>
      </c>
      <c r="E56" s="687">
        <f>IF(Select2=1,Nappies!$K58,"")</f>
        <v>3.4630668654835703E-2</v>
      </c>
      <c r="F56" s="697">
        <f>IF(Select2=1,Garden!$K58,"")</f>
        <v>0</v>
      </c>
      <c r="G56" s="687">
        <f>IF(Select2=1,Wood!$K58,"")</f>
        <v>0</v>
      </c>
      <c r="H56" s="697">
        <f>IF(Select2=1,Textiles!$K58,"")</f>
        <v>1.089163291029694E-2</v>
      </c>
      <c r="I56" s="698">
        <f>Sludge!K58</f>
        <v>0</v>
      </c>
      <c r="J56" s="698" t="str">
        <f>IF(Select2=2,MSW!$K58,"")</f>
        <v/>
      </c>
      <c r="K56" s="698">
        <f>Industry!$K58</f>
        <v>0</v>
      </c>
      <c r="L56" s="699">
        <f t="shared" si="3"/>
        <v>0.10827206754814123</v>
      </c>
      <c r="M56" s="700">
        <f>Recovery_OX!C51</f>
        <v>0</v>
      </c>
      <c r="N56" s="650"/>
      <c r="O56" s="701">
        <f>(L56-M56)*(1-Recovery_OX!F51)</f>
        <v>0.10827206754814123</v>
      </c>
      <c r="P56" s="641"/>
      <c r="Q56" s="652"/>
      <c r="S56" s="695">
        <f t="shared" si="2"/>
        <v>2039</v>
      </c>
      <c r="T56" s="696">
        <f>IF(Select2=1,Food!$W58,"")</f>
        <v>1.1204771744104169E-2</v>
      </c>
      <c r="U56" s="697">
        <f>IF(Select2=1,Paper!$W58,"")</f>
        <v>9.5046213118775924E-2</v>
      </c>
      <c r="V56" s="687">
        <f>IF(Select2=1,Nappies!$W58,"")</f>
        <v>0</v>
      </c>
      <c r="W56" s="697">
        <f>IF(Select2=1,Garden!$W58,"")</f>
        <v>0</v>
      </c>
      <c r="X56" s="687">
        <f>IF(Select2=1,Wood!$W58,"")</f>
        <v>7.3313631401796198E-2</v>
      </c>
      <c r="Y56" s="697">
        <f>IF(Select2=1,Textiles!$W58,"")</f>
        <v>1.1936036066078837E-2</v>
      </c>
      <c r="Z56" s="689">
        <f>Sludge!W58</f>
        <v>0</v>
      </c>
      <c r="AA56" s="689" t="str">
        <f>IF(Select2=2,MSW!$W58,"")</f>
        <v/>
      </c>
      <c r="AB56" s="698">
        <f>Industry!$W58</f>
        <v>0</v>
      </c>
      <c r="AC56" s="699">
        <f t="shared" si="4"/>
        <v>0.19150065233075514</v>
      </c>
      <c r="AD56" s="700">
        <f>Recovery_OX!R51</f>
        <v>0</v>
      </c>
      <c r="AE56" s="650"/>
      <c r="AF56" s="702">
        <f>(AC56-AD56)*(1-Recovery_OX!U51)</f>
        <v>0.19150065233075514</v>
      </c>
    </row>
    <row r="57" spans="2:32">
      <c r="B57" s="695">
        <f t="shared" si="1"/>
        <v>2040</v>
      </c>
      <c r="C57" s="696">
        <f>IF(Select2=1,Food!$K59,"")</f>
        <v>1.1226117157063025E-2</v>
      </c>
      <c r="D57" s="697">
        <f>IF(Select2=1,Paper!$K59,"")</f>
        <v>4.2892322831226598E-2</v>
      </c>
      <c r="E57" s="687">
        <f>IF(Select2=1,Nappies!$K59,"")</f>
        <v>2.9216676719292099E-2</v>
      </c>
      <c r="F57" s="697">
        <f>IF(Select2=1,Garden!$K59,"")</f>
        <v>0</v>
      </c>
      <c r="G57" s="687">
        <f>IF(Select2=1,Wood!$K59,"")</f>
        <v>0</v>
      </c>
      <c r="H57" s="697">
        <f>IF(Select2=1,Textiles!$K59,"")</f>
        <v>1.0155291214245105E-2</v>
      </c>
      <c r="I57" s="698">
        <f>Sludge!K59</f>
        <v>0</v>
      </c>
      <c r="J57" s="698" t="str">
        <f>IF(Select2=2,MSW!$K59,"")</f>
        <v/>
      </c>
      <c r="K57" s="698">
        <f>Industry!$K59</f>
        <v>0</v>
      </c>
      <c r="L57" s="699">
        <f t="shared" si="3"/>
        <v>9.3490407921826821E-2</v>
      </c>
      <c r="M57" s="700">
        <f>Recovery_OX!C52</f>
        <v>0</v>
      </c>
      <c r="N57" s="650"/>
      <c r="O57" s="701">
        <f>(L57-M57)*(1-Recovery_OX!F52)</f>
        <v>9.3490407921826821E-2</v>
      </c>
      <c r="P57" s="641"/>
      <c r="Q57" s="652"/>
      <c r="S57" s="695">
        <f t="shared" si="2"/>
        <v>2040</v>
      </c>
      <c r="T57" s="696">
        <f>IF(Select2=1,Food!$W59,"")</f>
        <v>7.5107831113267378E-3</v>
      </c>
      <c r="U57" s="697">
        <f>IF(Select2=1,Paper!$W59,"")</f>
        <v>8.8620501717410344E-2</v>
      </c>
      <c r="V57" s="687">
        <f>IF(Select2=1,Nappies!$W59,"")</f>
        <v>0</v>
      </c>
      <c r="W57" s="697">
        <f>IF(Select2=1,Garden!$W59,"")</f>
        <v>0</v>
      </c>
      <c r="X57" s="687">
        <f>IF(Select2=1,Wood!$W59,"")</f>
        <v>7.0792039567085227E-2</v>
      </c>
      <c r="Y57" s="697">
        <f>IF(Select2=1,Textiles!$W59,"")</f>
        <v>1.1129086262186417E-2</v>
      </c>
      <c r="Z57" s="689">
        <f>Sludge!W59</f>
        <v>0</v>
      </c>
      <c r="AA57" s="689" t="str">
        <f>IF(Select2=2,MSW!$W59,"")</f>
        <v/>
      </c>
      <c r="AB57" s="698">
        <f>Industry!$W59</f>
        <v>0</v>
      </c>
      <c r="AC57" s="699">
        <f t="shared" si="4"/>
        <v>0.17805241065800873</v>
      </c>
      <c r="AD57" s="700">
        <f>Recovery_OX!R52</f>
        <v>0</v>
      </c>
      <c r="AE57" s="650"/>
      <c r="AF57" s="702">
        <f>(AC57-AD57)*(1-Recovery_OX!U52)</f>
        <v>0.17805241065800873</v>
      </c>
    </row>
    <row r="58" spans="2:32">
      <c r="B58" s="695">
        <f t="shared" si="1"/>
        <v>2041</v>
      </c>
      <c r="C58" s="696">
        <f>IF(Select2=1,Food!$K60,"")</f>
        <v>7.5250913695239681E-3</v>
      </c>
      <c r="D58" s="697">
        <f>IF(Select2=1,Paper!$K60,"")</f>
        <v>3.9992536729246492E-2</v>
      </c>
      <c r="E58" s="687">
        <f>IF(Select2=1,Nappies!$K60,"")</f>
        <v>2.4649082205937402E-2</v>
      </c>
      <c r="F58" s="697">
        <f>IF(Select2=1,Garden!$K60,"")</f>
        <v>0</v>
      </c>
      <c r="G58" s="687">
        <f>IF(Select2=1,Wood!$K60,"")</f>
        <v>0</v>
      </c>
      <c r="H58" s="697">
        <f>IF(Select2=1,Textiles!$K60,"")</f>
        <v>9.4687307675073093E-3</v>
      </c>
      <c r="I58" s="698">
        <f>Sludge!K60</f>
        <v>0</v>
      </c>
      <c r="J58" s="698" t="str">
        <f>IF(Select2=2,MSW!$K60,"")</f>
        <v/>
      </c>
      <c r="K58" s="698">
        <f>Industry!$K60</f>
        <v>0</v>
      </c>
      <c r="L58" s="699">
        <f t="shared" si="3"/>
        <v>8.1635441072215181E-2</v>
      </c>
      <c r="M58" s="700">
        <f>Recovery_OX!C53</f>
        <v>0</v>
      </c>
      <c r="N58" s="650"/>
      <c r="O58" s="701">
        <f>(L58-M58)*(1-Recovery_OX!F53)</f>
        <v>8.1635441072215181E-2</v>
      </c>
      <c r="P58" s="641"/>
      <c r="Q58" s="652"/>
      <c r="S58" s="695">
        <f t="shared" si="2"/>
        <v>2041</v>
      </c>
      <c r="T58" s="696">
        <f>IF(Select2=1,Food!$W60,"")</f>
        <v>5.0346284809482406E-3</v>
      </c>
      <c r="U58" s="697">
        <f>IF(Select2=1,Paper!$W60,"")</f>
        <v>8.2629208118277883E-2</v>
      </c>
      <c r="V58" s="687">
        <f>IF(Select2=1,Nappies!$W60,"")</f>
        <v>0</v>
      </c>
      <c r="W58" s="697">
        <f>IF(Select2=1,Garden!$W60,"")</f>
        <v>0</v>
      </c>
      <c r="X58" s="687">
        <f>IF(Select2=1,Wood!$W60,"")</f>
        <v>6.8357176833897443E-2</v>
      </c>
      <c r="Y58" s="697">
        <f>IF(Select2=1,Textiles!$W60,"")</f>
        <v>1.0376691252062805E-2</v>
      </c>
      <c r="Z58" s="689">
        <f>Sludge!W60</f>
        <v>0</v>
      </c>
      <c r="AA58" s="689" t="str">
        <f>IF(Select2=2,MSW!$W60,"")</f>
        <v/>
      </c>
      <c r="AB58" s="698">
        <f>Industry!$W60</f>
        <v>0</v>
      </c>
      <c r="AC58" s="699">
        <f t="shared" si="4"/>
        <v>0.16639770468518639</v>
      </c>
      <c r="AD58" s="700">
        <f>Recovery_OX!R53</f>
        <v>0</v>
      </c>
      <c r="AE58" s="650"/>
      <c r="AF58" s="702">
        <f>(AC58-AD58)*(1-Recovery_OX!U53)</f>
        <v>0.16639770468518639</v>
      </c>
    </row>
    <row r="59" spans="2:32">
      <c r="B59" s="695">
        <f t="shared" si="1"/>
        <v>2042</v>
      </c>
      <c r="C59" s="696">
        <f>IF(Select2=1,Food!$K61,"")</f>
        <v>5.0442195932416979E-3</v>
      </c>
      <c r="D59" s="697">
        <f>IF(Select2=1,Paper!$K61,"")</f>
        <v>3.7288794088711073E-2</v>
      </c>
      <c r="E59" s="687">
        <f>IF(Select2=1,Nappies!$K61,"")</f>
        <v>2.0795563418541364E-2</v>
      </c>
      <c r="F59" s="697">
        <f>IF(Select2=1,Garden!$K61,"")</f>
        <v>0</v>
      </c>
      <c r="G59" s="687">
        <f>IF(Select2=1,Wood!$K61,"")</f>
        <v>0</v>
      </c>
      <c r="H59" s="697">
        <f>IF(Select2=1,Textiles!$K61,"")</f>
        <v>8.8285860499771208E-3</v>
      </c>
      <c r="I59" s="698">
        <f>Sludge!K61</f>
        <v>0</v>
      </c>
      <c r="J59" s="698" t="str">
        <f>IF(Select2=2,MSW!$K61,"")</f>
        <v/>
      </c>
      <c r="K59" s="698">
        <f>Industry!$K61</f>
        <v>0</v>
      </c>
      <c r="L59" s="699">
        <f t="shared" si="3"/>
        <v>7.1957163150471251E-2</v>
      </c>
      <c r="M59" s="700">
        <f>Recovery_OX!C54</f>
        <v>0</v>
      </c>
      <c r="N59" s="650"/>
      <c r="O59" s="701">
        <f>(L59-M59)*(1-Recovery_OX!F54)</f>
        <v>7.1957163150471251E-2</v>
      </c>
      <c r="P59" s="641"/>
      <c r="Q59" s="652"/>
      <c r="S59" s="695">
        <f t="shared" si="2"/>
        <v>2042</v>
      </c>
      <c r="T59" s="696">
        <f>IF(Select2=1,Food!$W61,"")</f>
        <v>3.3748123951215661E-3</v>
      </c>
      <c r="U59" s="697">
        <f>IF(Select2=1,Paper!$W61,"")</f>
        <v>7.7042962993204706E-2</v>
      </c>
      <c r="V59" s="687">
        <f>IF(Select2=1,Nappies!$W61,"")</f>
        <v>0</v>
      </c>
      <c r="W59" s="697">
        <f>IF(Select2=1,Garden!$W61,"")</f>
        <v>0</v>
      </c>
      <c r="X59" s="687">
        <f>IF(Select2=1,Wood!$W61,"")</f>
        <v>6.6006060190887617E-2</v>
      </c>
      <c r="Y59" s="697">
        <f>IF(Select2=1,Textiles!$W61,"")</f>
        <v>9.6751627944954739E-3</v>
      </c>
      <c r="Z59" s="689">
        <f>Sludge!W61</f>
        <v>0</v>
      </c>
      <c r="AA59" s="689" t="str">
        <f>IF(Select2=2,MSW!$W61,"")</f>
        <v/>
      </c>
      <c r="AB59" s="698">
        <f>Industry!$W61</f>
        <v>0</v>
      </c>
      <c r="AC59" s="699">
        <f t="shared" si="4"/>
        <v>0.15609899837370939</v>
      </c>
      <c r="AD59" s="700">
        <f>Recovery_OX!R54</f>
        <v>0</v>
      </c>
      <c r="AE59" s="650"/>
      <c r="AF59" s="702">
        <f>(AC59-AD59)*(1-Recovery_OX!U54)</f>
        <v>0.15609899837370939</v>
      </c>
    </row>
    <row r="60" spans="2:32">
      <c r="B60" s="695">
        <f t="shared" si="1"/>
        <v>2043</v>
      </c>
      <c r="C60" s="696">
        <f>IF(Select2=1,Food!$K62,"")</f>
        <v>3.381241509955649E-3</v>
      </c>
      <c r="D60" s="697">
        <f>IF(Select2=1,Paper!$K62,"")</f>
        <v>3.4767841160059661E-2</v>
      </c>
      <c r="E60" s="687">
        <f>IF(Select2=1,Nappies!$K62,"")</f>
        <v>1.7544485197522164E-2</v>
      </c>
      <c r="F60" s="697">
        <f>IF(Select2=1,Garden!$K62,"")</f>
        <v>0</v>
      </c>
      <c r="G60" s="687">
        <f>IF(Select2=1,Wood!$K62,"")</f>
        <v>0</v>
      </c>
      <c r="H60" s="697">
        <f>IF(Select2=1,Textiles!$K62,"")</f>
        <v>8.2317190715065353E-3</v>
      </c>
      <c r="I60" s="698">
        <f>Sludge!K62</f>
        <v>0</v>
      </c>
      <c r="J60" s="698" t="str">
        <f>IF(Select2=2,MSW!$K62,"")</f>
        <v/>
      </c>
      <c r="K60" s="698">
        <f>Industry!$K62</f>
        <v>0</v>
      </c>
      <c r="L60" s="699">
        <f t="shared" si="3"/>
        <v>6.3925286939044007E-2</v>
      </c>
      <c r="M60" s="700">
        <f>Recovery_OX!C55</f>
        <v>0</v>
      </c>
      <c r="N60" s="650"/>
      <c r="O60" s="701">
        <f>(L60-M60)*(1-Recovery_OX!F55)</f>
        <v>6.3925286939044007E-2</v>
      </c>
      <c r="P60" s="641"/>
      <c r="Q60" s="652"/>
      <c r="S60" s="695">
        <f t="shared" si="2"/>
        <v>2043</v>
      </c>
      <c r="T60" s="696">
        <f>IF(Select2=1,Food!$W62,"")</f>
        <v>2.2622044000595344E-3</v>
      </c>
      <c r="U60" s="697">
        <f>IF(Select2=1,Paper!$W62,"")</f>
        <v>7.1834382562106752E-2</v>
      </c>
      <c r="V60" s="687">
        <f>IF(Select2=1,Nappies!$W62,"")</f>
        <v>0</v>
      </c>
      <c r="W60" s="697">
        <f>IF(Select2=1,Garden!$W62,"")</f>
        <v>0</v>
      </c>
      <c r="X60" s="687">
        <f>IF(Select2=1,Wood!$W62,"")</f>
        <v>6.3735809226144025E-2</v>
      </c>
      <c r="Y60" s="697">
        <f>IF(Select2=1,Textiles!$W62,"")</f>
        <v>9.0210619961715449E-3</v>
      </c>
      <c r="Z60" s="689">
        <f>Sludge!W62</f>
        <v>0</v>
      </c>
      <c r="AA60" s="689" t="str">
        <f>IF(Select2=2,MSW!$W62,"")</f>
        <v/>
      </c>
      <c r="AB60" s="698">
        <f>Industry!$W62</f>
        <v>0</v>
      </c>
      <c r="AC60" s="699">
        <f t="shared" si="4"/>
        <v>0.14685345818448187</v>
      </c>
      <c r="AD60" s="700">
        <f>Recovery_OX!R55</f>
        <v>0</v>
      </c>
      <c r="AE60" s="650"/>
      <c r="AF60" s="702">
        <f>(AC60-AD60)*(1-Recovery_OX!U55)</f>
        <v>0.14685345818448187</v>
      </c>
    </row>
    <row r="61" spans="2:32">
      <c r="B61" s="695">
        <f t="shared" si="1"/>
        <v>2044</v>
      </c>
      <c r="C61" s="696">
        <f>IF(Select2=1,Food!$K63,"")</f>
        <v>2.266513964611085E-3</v>
      </c>
      <c r="D61" s="697">
        <f>IF(Select2=1,Paper!$K63,"")</f>
        <v>3.2417320229111285E-2</v>
      </c>
      <c r="E61" s="687">
        <f>IF(Select2=1,Nappies!$K63,"")</f>
        <v>1.4801664886445508E-2</v>
      </c>
      <c r="F61" s="697">
        <f>IF(Select2=1,Garden!$K63,"")</f>
        <v>0</v>
      </c>
      <c r="G61" s="687">
        <f>IF(Select2=1,Wood!$K63,"")</f>
        <v>0</v>
      </c>
      <c r="H61" s="697">
        <f>IF(Select2=1,Textiles!$K63,"")</f>
        <v>7.675203989474624E-3</v>
      </c>
      <c r="I61" s="698">
        <f>Sludge!K63</f>
        <v>0</v>
      </c>
      <c r="J61" s="698" t="str">
        <f>IF(Select2=2,MSW!$K63,"")</f>
        <v/>
      </c>
      <c r="K61" s="698">
        <f>Industry!$K63</f>
        <v>0</v>
      </c>
      <c r="L61" s="699">
        <f t="shared" si="3"/>
        <v>5.71607030696425E-2</v>
      </c>
      <c r="M61" s="700">
        <f>Recovery_OX!C56</f>
        <v>0</v>
      </c>
      <c r="N61" s="650"/>
      <c r="O61" s="701">
        <f>(L61-M61)*(1-Recovery_OX!F56)</f>
        <v>5.71607030696425E-2</v>
      </c>
      <c r="P61" s="641"/>
      <c r="Q61" s="652"/>
      <c r="S61" s="695">
        <f t="shared" si="2"/>
        <v>2044</v>
      </c>
      <c r="T61" s="696">
        <f>IF(Select2=1,Food!$W63,"")</f>
        <v>1.5164009575899329E-3</v>
      </c>
      <c r="U61" s="697">
        <f>IF(Select2=1,Paper!$W63,"")</f>
        <v>6.6977934357667954E-2</v>
      </c>
      <c r="V61" s="687">
        <f>IF(Select2=1,Nappies!$W63,"")</f>
        <v>0</v>
      </c>
      <c r="W61" s="697">
        <f>IF(Select2=1,Garden!$W63,"")</f>
        <v>0</v>
      </c>
      <c r="X61" s="687">
        <f>IF(Select2=1,Wood!$W63,"")</f>
        <v>6.154364259832365E-2</v>
      </c>
      <c r="Y61" s="697">
        <f>IF(Select2=1,Textiles!$W63,"")</f>
        <v>8.4111824542187647E-3</v>
      </c>
      <c r="Z61" s="689">
        <f>Sludge!W63</f>
        <v>0</v>
      </c>
      <c r="AA61" s="689" t="str">
        <f>IF(Select2=2,MSW!$W63,"")</f>
        <v/>
      </c>
      <c r="AB61" s="698">
        <f>Industry!$W63</f>
        <v>0</v>
      </c>
      <c r="AC61" s="699">
        <f t="shared" si="4"/>
        <v>0.13844916036780031</v>
      </c>
      <c r="AD61" s="700">
        <f>Recovery_OX!R56</f>
        <v>0</v>
      </c>
      <c r="AE61" s="650"/>
      <c r="AF61" s="702">
        <f>(AC61-AD61)*(1-Recovery_OX!U56)</f>
        <v>0.13844916036780031</v>
      </c>
    </row>
    <row r="62" spans="2:32">
      <c r="B62" s="695">
        <f t="shared" si="1"/>
        <v>2045</v>
      </c>
      <c r="C62" s="696">
        <f>IF(Select2=1,Food!$K64,"")</f>
        <v>1.519289745098522E-3</v>
      </c>
      <c r="D62" s="697">
        <f>IF(Select2=1,Paper!$K64,"")</f>
        <v>3.0225709039535437E-2</v>
      </c>
      <c r="E62" s="687">
        <f>IF(Select2=1,Nappies!$K64,"")</f>
        <v>1.248764389174418E-2</v>
      </c>
      <c r="F62" s="697">
        <f>IF(Select2=1,Garden!$K64,"")</f>
        <v>0</v>
      </c>
      <c r="G62" s="687">
        <f>IF(Select2=1,Wood!$K64,"")</f>
        <v>0</v>
      </c>
      <c r="H62" s="697">
        <f>IF(Select2=1,Textiles!$K64,"")</f>
        <v>7.1563127663036175E-3</v>
      </c>
      <c r="I62" s="698">
        <f>Sludge!K64</f>
        <v>0</v>
      </c>
      <c r="J62" s="698" t="str">
        <f>IF(Select2=2,MSW!$K64,"")</f>
        <v/>
      </c>
      <c r="K62" s="698">
        <f>Industry!$K64</f>
        <v>0</v>
      </c>
      <c r="L62" s="699">
        <f t="shared" si="3"/>
        <v>5.1388955442681752E-2</v>
      </c>
      <c r="M62" s="700">
        <f>Recovery_OX!C57</f>
        <v>0</v>
      </c>
      <c r="N62" s="650"/>
      <c r="O62" s="701">
        <f>(L62-M62)*(1-Recovery_OX!F57)</f>
        <v>5.1388955442681752E-2</v>
      </c>
      <c r="P62" s="641"/>
      <c r="Q62" s="652"/>
      <c r="S62" s="695">
        <f t="shared" si="2"/>
        <v>2045</v>
      </c>
      <c r="T62" s="696">
        <f>IF(Select2=1,Food!$W64,"")</f>
        <v>1.0164739597001713E-3</v>
      </c>
      <c r="U62" s="697">
        <f>IF(Select2=1,Paper!$W64,"")</f>
        <v>6.2449812065155888E-2</v>
      </c>
      <c r="V62" s="687">
        <f>IF(Select2=1,Nappies!$W64,"")</f>
        <v>0</v>
      </c>
      <c r="W62" s="697">
        <f>IF(Select2=1,Garden!$W64,"")</f>
        <v>0</v>
      </c>
      <c r="X62" s="687">
        <f>IF(Select2=1,Wood!$W64,"")</f>
        <v>5.9426874629161214E-2</v>
      </c>
      <c r="Y62" s="697">
        <f>IF(Select2=1,Textiles!$W64,"")</f>
        <v>7.842534538414922E-3</v>
      </c>
      <c r="Z62" s="689">
        <f>Sludge!W64</f>
        <v>0</v>
      </c>
      <c r="AA62" s="689" t="str">
        <f>IF(Select2=2,MSW!$W64,"")</f>
        <v/>
      </c>
      <c r="AB62" s="698">
        <f>Industry!$W64</f>
        <v>0</v>
      </c>
      <c r="AC62" s="699">
        <f t="shared" si="4"/>
        <v>0.13073569519243219</v>
      </c>
      <c r="AD62" s="700">
        <f>Recovery_OX!R57</f>
        <v>0</v>
      </c>
      <c r="AE62" s="650"/>
      <c r="AF62" s="702">
        <f>(AC62-AD62)*(1-Recovery_OX!U57)</f>
        <v>0.13073569519243219</v>
      </c>
    </row>
    <row r="63" spans="2:32">
      <c r="B63" s="695">
        <f t="shared" si="1"/>
        <v>2046</v>
      </c>
      <c r="C63" s="696">
        <f>IF(Select2=1,Food!$K65,"")</f>
        <v>1.0184103718759159E-3</v>
      </c>
      <c r="D63" s="697">
        <f>IF(Select2=1,Paper!$K65,"")</f>
        <v>2.8182264310738198E-2</v>
      </c>
      <c r="E63" s="687">
        <f>IF(Select2=1,Nappies!$K65,"")</f>
        <v>1.0535385793649307E-2</v>
      </c>
      <c r="F63" s="697">
        <f>IF(Select2=1,Garden!$K65,"")</f>
        <v>0</v>
      </c>
      <c r="G63" s="687">
        <f>IF(Select2=1,Wood!$K65,"")</f>
        <v>0</v>
      </c>
      <c r="H63" s="697">
        <f>IF(Select2=1,Textiles!$K65,"")</f>
        <v>6.6725017966155348E-3</v>
      </c>
      <c r="I63" s="698">
        <f>Sludge!K65</f>
        <v>0</v>
      </c>
      <c r="J63" s="698" t="str">
        <f>IF(Select2=2,MSW!$K65,"")</f>
        <v/>
      </c>
      <c r="K63" s="698">
        <f>Industry!$K65</f>
        <v>0</v>
      </c>
      <c r="L63" s="699">
        <f t="shared" si="3"/>
        <v>4.6408562272878956E-2</v>
      </c>
      <c r="M63" s="700">
        <f>Recovery_OX!C58</f>
        <v>0</v>
      </c>
      <c r="N63" s="650"/>
      <c r="O63" s="701">
        <f>(L63-M63)*(1-Recovery_OX!F58)</f>
        <v>4.6408562272878956E-2</v>
      </c>
      <c r="P63" s="641"/>
      <c r="Q63" s="652"/>
      <c r="S63" s="695">
        <f t="shared" si="2"/>
        <v>2046</v>
      </c>
      <c r="T63" s="696">
        <f>IF(Select2=1,Food!$W65,"")</f>
        <v>6.8136287146024742E-4</v>
      </c>
      <c r="U63" s="697">
        <f>IF(Select2=1,Paper!$W65,"")</f>
        <v>5.8227818823839275E-2</v>
      </c>
      <c r="V63" s="687">
        <f>IF(Select2=1,Nappies!$W65,"")</f>
        <v>0</v>
      </c>
      <c r="W63" s="697">
        <f>IF(Select2=1,Garden!$W65,"")</f>
        <v>0</v>
      </c>
      <c r="X63" s="687">
        <f>IF(Select2=1,Wood!$W65,"")</f>
        <v>5.7382912013177419E-2</v>
      </c>
      <c r="Y63" s="697">
        <f>IF(Select2=1,Textiles!$W65,"")</f>
        <v>7.3123307360170222E-3</v>
      </c>
      <c r="Z63" s="689">
        <f>Sludge!W65</f>
        <v>0</v>
      </c>
      <c r="AA63" s="689" t="str">
        <f>IF(Select2=2,MSW!$W65,"")</f>
        <v/>
      </c>
      <c r="AB63" s="698">
        <f>Industry!$W65</f>
        <v>0</v>
      </c>
      <c r="AC63" s="699">
        <f t="shared" si="4"/>
        <v>0.12360442444449396</v>
      </c>
      <c r="AD63" s="700">
        <f>Recovery_OX!R58</f>
        <v>0</v>
      </c>
      <c r="AE63" s="650"/>
      <c r="AF63" s="702">
        <f>(AC63-AD63)*(1-Recovery_OX!U58)</f>
        <v>0.12360442444449396</v>
      </c>
    </row>
    <row r="64" spans="2:32">
      <c r="B64" s="695">
        <f t="shared" si="1"/>
        <v>2047</v>
      </c>
      <c r="C64" s="696">
        <f>IF(Select2=1,Food!$K66,"")</f>
        <v>6.8266088735903648E-4</v>
      </c>
      <c r="D64" s="697">
        <f>IF(Select2=1,Paper!$K66,"")</f>
        <v>2.627696907428826E-2</v>
      </c>
      <c r="E64" s="687">
        <f>IF(Select2=1,Nappies!$K66,"")</f>
        <v>8.8883343233712893E-3</v>
      </c>
      <c r="F64" s="697">
        <f>IF(Select2=1,Garden!$K66,"")</f>
        <v>0</v>
      </c>
      <c r="G64" s="687">
        <f>IF(Select2=1,Wood!$K66,"")</f>
        <v>0</v>
      </c>
      <c r="H64" s="697">
        <f>IF(Select2=1,Textiles!$K66,"")</f>
        <v>6.221399438475661E-3</v>
      </c>
      <c r="I64" s="698">
        <f>Sludge!K66</f>
        <v>0</v>
      </c>
      <c r="J64" s="698" t="str">
        <f>IF(Select2=2,MSW!$K66,"")</f>
        <v/>
      </c>
      <c r="K64" s="698">
        <f>Industry!$K66</f>
        <v>0</v>
      </c>
      <c r="L64" s="699">
        <f t="shared" si="3"/>
        <v>4.2069363723494249E-2</v>
      </c>
      <c r="M64" s="700">
        <f>Recovery_OX!C59</f>
        <v>0</v>
      </c>
      <c r="N64" s="650"/>
      <c r="O64" s="701">
        <f>(L64-M64)*(1-Recovery_OX!F59)</f>
        <v>4.2069363723494249E-2</v>
      </c>
      <c r="P64" s="641"/>
      <c r="Q64" s="652"/>
      <c r="S64" s="695">
        <f t="shared" si="2"/>
        <v>2047</v>
      </c>
      <c r="T64" s="696">
        <f>IF(Select2=1,Food!$W66,"")</f>
        <v>4.5673119136420838E-4</v>
      </c>
      <c r="U64" s="697">
        <f>IF(Select2=1,Paper!$W66,"")</f>
        <v>5.4291258417950988E-2</v>
      </c>
      <c r="V64" s="687">
        <f>IF(Select2=1,Nappies!$W66,"")</f>
        <v>0</v>
      </c>
      <c r="W64" s="697">
        <f>IF(Select2=1,Garden!$W66,"")</f>
        <v>0</v>
      </c>
      <c r="X64" s="687">
        <f>IF(Select2=1,Wood!$W66,"")</f>
        <v>5.5409250640555498E-2</v>
      </c>
      <c r="Y64" s="697">
        <f>IF(Select2=1,Textiles!$W66,"")</f>
        <v>6.8179719873705871E-3</v>
      </c>
      <c r="Z64" s="689">
        <f>Sludge!W66</f>
        <v>0</v>
      </c>
      <c r="AA64" s="689" t="str">
        <f>IF(Select2=2,MSW!$W66,"")</f>
        <v/>
      </c>
      <c r="AB64" s="698">
        <f>Industry!$W66</f>
        <v>0</v>
      </c>
      <c r="AC64" s="699">
        <f t="shared" si="4"/>
        <v>0.11697521223724128</v>
      </c>
      <c r="AD64" s="700">
        <f>Recovery_OX!R59</f>
        <v>0</v>
      </c>
      <c r="AE64" s="650"/>
      <c r="AF64" s="702">
        <f>(AC64-AD64)*(1-Recovery_OX!U59)</f>
        <v>0.11697521223724128</v>
      </c>
    </row>
    <row r="65" spans="2:32">
      <c r="B65" s="695">
        <f t="shared" si="1"/>
        <v>2048</v>
      </c>
      <c r="C65" s="696">
        <f>IF(Select2=1,Food!$K67,"")</f>
        <v>4.5760127744123977E-4</v>
      </c>
      <c r="D65" s="697">
        <f>IF(Select2=1,Paper!$K67,"")</f>
        <v>2.4500483570726102E-2</v>
      </c>
      <c r="E65" s="687">
        <f>IF(Select2=1,Nappies!$K67,"")</f>
        <v>7.4987749467743808E-3</v>
      </c>
      <c r="F65" s="697">
        <f>IF(Select2=1,Garden!$K67,"")</f>
        <v>0</v>
      </c>
      <c r="G65" s="687">
        <f>IF(Select2=1,Wood!$K67,"")</f>
        <v>0</v>
      </c>
      <c r="H65" s="697">
        <f>IF(Select2=1,Textiles!$K67,"")</f>
        <v>5.8007943876010439E-3</v>
      </c>
      <c r="I65" s="698">
        <f>Sludge!K67</f>
        <v>0</v>
      </c>
      <c r="J65" s="698" t="str">
        <f>IF(Select2=2,MSW!$K67,"")</f>
        <v/>
      </c>
      <c r="K65" s="698">
        <f>Industry!$K67</f>
        <v>0</v>
      </c>
      <c r="L65" s="699">
        <f t="shared" si="3"/>
        <v>3.8257654182542768E-2</v>
      </c>
      <c r="M65" s="700">
        <f>Recovery_OX!C60</f>
        <v>0</v>
      </c>
      <c r="N65" s="650"/>
      <c r="O65" s="701">
        <f>(L65-M65)*(1-Recovery_OX!F60)</f>
        <v>3.8257654182542768E-2</v>
      </c>
      <c r="P65" s="641"/>
      <c r="Q65" s="652"/>
      <c r="S65" s="695">
        <f t="shared" si="2"/>
        <v>2048</v>
      </c>
      <c r="T65" s="696">
        <f>IF(Select2=1,Food!$W67,"")</f>
        <v>3.0615607322116852E-4</v>
      </c>
      <c r="U65" s="697">
        <f>IF(Select2=1,Paper!$W67,"")</f>
        <v>5.0620833823814285E-2</v>
      </c>
      <c r="V65" s="687">
        <f>IF(Select2=1,Nappies!$W67,"")</f>
        <v>0</v>
      </c>
      <c r="W65" s="697">
        <f>IF(Select2=1,Garden!$W67,"")</f>
        <v>0</v>
      </c>
      <c r="X65" s="687">
        <f>IF(Select2=1,Wood!$W67,"")</f>
        <v>5.3503472529293418E-2</v>
      </c>
      <c r="Y65" s="697">
        <f>IF(Select2=1,Textiles!$W67,"")</f>
        <v>6.35703494531621E-3</v>
      </c>
      <c r="Z65" s="689">
        <f>Sludge!W67</f>
        <v>0</v>
      </c>
      <c r="AA65" s="689" t="str">
        <f>IF(Select2=2,MSW!$W67,"")</f>
        <v/>
      </c>
      <c r="AB65" s="698">
        <f>Industry!$W67</f>
        <v>0</v>
      </c>
      <c r="AC65" s="699">
        <f t="shared" si="4"/>
        <v>0.11078749737164507</v>
      </c>
      <c r="AD65" s="700">
        <f>Recovery_OX!R60</f>
        <v>0</v>
      </c>
      <c r="AE65" s="650"/>
      <c r="AF65" s="702">
        <f>(AC65-AD65)*(1-Recovery_OX!U60)</f>
        <v>0.11078749737164507</v>
      </c>
    </row>
    <row r="66" spans="2:32">
      <c r="B66" s="695">
        <f t="shared" si="1"/>
        <v>2049</v>
      </c>
      <c r="C66" s="696">
        <f>IF(Select2=1,Food!$K68,"")</f>
        <v>3.0673930936037921E-4</v>
      </c>
      <c r="D66" s="697">
        <f>IF(Select2=1,Paper!$K68,"")</f>
        <v>2.2844099466052238E-2</v>
      </c>
      <c r="E66" s="687">
        <f>IF(Select2=1,Nappies!$K68,"")</f>
        <v>6.3264525901679646E-3</v>
      </c>
      <c r="F66" s="697">
        <f>IF(Select2=1,Garden!$K68,"")</f>
        <v>0</v>
      </c>
      <c r="G66" s="687">
        <f>IF(Select2=1,Wood!$K68,"")</f>
        <v>0</v>
      </c>
      <c r="H66" s="697">
        <f>IF(Select2=1,Textiles!$K68,"")</f>
        <v>5.4086248375443229E-3</v>
      </c>
      <c r="I66" s="698">
        <f>Sludge!K68</f>
        <v>0</v>
      </c>
      <c r="J66" s="698" t="str">
        <f>IF(Select2=2,MSW!$K68,"")</f>
        <v/>
      </c>
      <c r="K66" s="698">
        <f>Industry!$K68</f>
        <v>0</v>
      </c>
      <c r="L66" s="699">
        <f t="shared" si="3"/>
        <v>3.4885916203124909E-2</v>
      </c>
      <c r="M66" s="700">
        <f>Recovery_OX!C61</f>
        <v>0</v>
      </c>
      <c r="N66" s="650"/>
      <c r="O66" s="701">
        <f>(L66-M66)*(1-Recovery_OX!F61)</f>
        <v>3.4885916203124909E-2</v>
      </c>
      <c r="P66" s="641"/>
      <c r="Q66" s="652"/>
      <c r="S66" s="695">
        <f t="shared" si="2"/>
        <v>2049</v>
      </c>
      <c r="T66" s="696">
        <f>IF(Select2=1,Food!$W68,"")</f>
        <v>2.0522255309570427E-4</v>
      </c>
      <c r="U66" s="697">
        <f>IF(Select2=1,Paper!$W68,"")</f>
        <v>4.7198552615810435E-2</v>
      </c>
      <c r="V66" s="687">
        <f>IF(Select2=1,Nappies!$W68,"")</f>
        <v>0</v>
      </c>
      <c r="W66" s="697">
        <f>IF(Select2=1,Garden!$W68,"")</f>
        <v>0</v>
      </c>
      <c r="X66" s="687">
        <f>IF(Select2=1,Wood!$W68,"")</f>
        <v>5.1663242862873646E-2</v>
      </c>
      <c r="Y66" s="697">
        <f>IF(Select2=1,Textiles!$W68,"")</f>
        <v>5.9272600959389826E-3</v>
      </c>
      <c r="Z66" s="689">
        <f>Sludge!W68</f>
        <v>0</v>
      </c>
      <c r="AA66" s="689" t="str">
        <f>IF(Select2=2,MSW!$W68,"")</f>
        <v/>
      </c>
      <c r="AB66" s="698">
        <f>Industry!$W68</f>
        <v>0</v>
      </c>
      <c r="AC66" s="699">
        <f t="shared" si="4"/>
        <v>0.10499427812771876</v>
      </c>
      <c r="AD66" s="700">
        <f>Recovery_OX!R61</f>
        <v>0</v>
      </c>
      <c r="AE66" s="650"/>
      <c r="AF66" s="702">
        <f>(AC66-AD66)*(1-Recovery_OX!U61)</f>
        <v>0.10499427812771876</v>
      </c>
    </row>
    <row r="67" spans="2:32">
      <c r="B67" s="695">
        <f t="shared" si="1"/>
        <v>2050</v>
      </c>
      <c r="C67" s="696">
        <f>IF(Select2=1,Food!$K69,"")</f>
        <v>2.0561350797138961E-4</v>
      </c>
      <c r="D67" s="697">
        <f>IF(Select2=1,Paper!$K69,"")</f>
        <v>2.1299697163463881E-2</v>
      </c>
      <c r="E67" s="687">
        <f>IF(Select2=1,Nappies!$K69,"")</f>
        <v>5.3374054641897716E-3</v>
      </c>
      <c r="F67" s="697">
        <f>IF(Select2=1,Garden!$K69,"")</f>
        <v>0</v>
      </c>
      <c r="G67" s="687">
        <f>IF(Select2=1,Wood!$K69,"")</f>
        <v>0</v>
      </c>
      <c r="H67" s="697">
        <f>IF(Select2=1,Textiles!$K69,"")</f>
        <v>5.0429683727161402E-3</v>
      </c>
      <c r="I67" s="698">
        <f>Sludge!K69</f>
        <v>0</v>
      </c>
      <c r="J67" s="698" t="str">
        <f>IF(Select2=2,MSW!$K69,"")</f>
        <v/>
      </c>
      <c r="K67" s="698">
        <f>Industry!$K69</f>
        <v>0</v>
      </c>
      <c r="L67" s="699">
        <f t="shared" si="3"/>
        <v>3.1885684508341179E-2</v>
      </c>
      <c r="M67" s="700">
        <f>Recovery_OX!C62</f>
        <v>0</v>
      </c>
      <c r="N67" s="650"/>
      <c r="O67" s="701">
        <f>(L67-M67)*(1-Recovery_OX!F62)</f>
        <v>3.1885684508341179E-2</v>
      </c>
      <c r="P67" s="641"/>
      <c r="Q67" s="652"/>
      <c r="S67" s="695">
        <f t="shared" si="2"/>
        <v>2050</v>
      </c>
      <c r="T67" s="696">
        <f>IF(Select2=1,Food!$W69,"")</f>
        <v>1.3756479123866393E-4</v>
      </c>
      <c r="U67" s="697">
        <f>IF(Select2=1,Paper!$W69,"")</f>
        <v>4.4007638767487374E-2</v>
      </c>
      <c r="V67" s="687">
        <f>IF(Select2=1,Nappies!$W69,"")</f>
        <v>0</v>
      </c>
      <c r="W67" s="697">
        <f>IF(Select2=1,Garden!$W69,"")</f>
        <v>0</v>
      </c>
      <c r="X67" s="687">
        <f>IF(Select2=1,Wood!$W69,"")</f>
        <v>4.9886307129820853E-2</v>
      </c>
      <c r="Y67" s="697">
        <f>IF(Select2=1,Textiles!$W69,"")</f>
        <v>5.5265406824286456E-3</v>
      </c>
      <c r="Z67" s="689">
        <f>Sludge!W69</f>
        <v>0</v>
      </c>
      <c r="AA67" s="689" t="str">
        <f>IF(Select2=2,MSW!$W69,"")</f>
        <v/>
      </c>
      <c r="AB67" s="698">
        <f>Industry!$W69</f>
        <v>0</v>
      </c>
      <c r="AC67" s="699">
        <f t="shared" si="4"/>
        <v>9.955805137097555E-2</v>
      </c>
      <c r="AD67" s="700">
        <f>Recovery_OX!R62</f>
        <v>0</v>
      </c>
      <c r="AE67" s="650"/>
      <c r="AF67" s="702">
        <f>(AC67-AD67)*(1-Recovery_OX!U62)</f>
        <v>9.955805137097555E-2</v>
      </c>
    </row>
    <row r="68" spans="2:32">
      <c r="B68" s="695">
        <f t="shared" si="1"/>
        <v>2051</v>
      </c>
      <c r="C68" s="696">
        <f>IF(Select2=1,Food!$K70,"")</f>
        <v>1.3782685612893117E-4</v>
      </c>
      <c r="D68" s="697">
        <f>IF(Select2=1,Paper!$K70,"")</f>
        <v>1.985970600108198E-2</v>
      </c>
      <c r="E68" s="687">
        <f>IF(Select2=1,Nappies!$K70,"")</f>
        <v>4.5029812020462006E-3</v>
      </c>
      <c r="F68" s="697">
        <f>IF(Select2=1,Garden!$K70,"")</f>
        <v>0</v>
      </c>
      <c r="G68" s="687">
        <f>IF(Select2=1,Wood!$K70,"")</f>
        <v>0</v>
      </c>
      <c r="H68" s="697">
        <f>IF(Select2=1,Textiles!$K70,"")</f>
        <v>4.7020325447016858E-3</v>
      </c>
      <c r="I68" s="698">
        <f>Sludge!K70</f>
        <v>0</v>
      </c>
      <c r="J68" s="698" t="str">
        <f>IF(Select2=2,MSW!$K70,"")</f>
        <v/>
      </c>
      <c r="K68" s="698">
        <f>Industry!$K70</f>
        <v>0</v>
      </c>
      <c r="L68" s="699">
        <f t="shared" si="3"/>
        <v>2.9202546603958799E-2</v>
      </c>
      <c r="M68" s="700">
        <f>Recovery_OX!C63</f>
        <v>0</v>
      </c>
      <c r="N68" s="650"/>
      <c r="O68" s="701">
        <f>(L68-M68)*(1-Recovery_OX!F63)</f>
        <v>2.9202546603958799E-2</v>
      </c>
      <c r="P68" s="641"/>
      <c r="Q68" s="652"/>
      <c r="S68" s="695">
        <f t="shared" si="2"/>
        <v>2051</v>
      </c>
      <c r="T68" s="696">
        <f>IF(Select2=1,Food!$W70,"")</f>
        <v>9.2212437195984321E-5</v>
      </c>
      <c r="U68" s="697">
        <f>IF(Select2=1,Paper!$W70,"")</f>
        <v>4.1032450415458652E-2</v>
      </c>
      <c r="V68" s="687">
        <f>IF(Select2=1,Nappies!$W70,"")</f>
        <v>0</v>
      </c>
      <c r="W68" s="697">
        <f>IF(Select2=1,Garden!$W70,"")</f>
        <v>0</v>
      </c>
      <c r="X68" s="687">
        <f>IF(Select2=1,Wood!$W70,"")</f>
        <v>4.8170488361643476E-2</v>
      </c>
      <c r="Y68" s="697">
        <f>IF(Select2=1,Textiles!$W70,"")</f>
        <v>5.1529123777552706E-3</v>
      </c>
      <c r="Z68" s="689">
        <f>Sludge!W70</f>
        <v>0</v>
      </c>
      <c r="AA68" s="689" t="str">
        <f>IF(Select2=2,MSW!$W70,"")</f>
        <v/>
      </c>
      <c r="AB68" s="698">
        <f>Industry!$W70</f>
        <v>0</v>
      </c>
      <c r="AC68" s="699">
        <f t="shared" si="4"/>
        <v>9.4448063592053377E-2</v>
      </c>
      <c r="AD68" s="700">
        <f>Recovery_OX!R63</f>
        <v>0</v>
      </c>
      <c r="AE68" s="650"/>
      <c r="AF68" s="702">
        <f>(AC68-AD68)*(1-Recovery_OX!U63)</f>
        <v>9.4448063592053377E-2</v>
      </c>
    </row>
    <row r="69" spans="2:32">
      <c r="B69" s="695">
        <f t="shared" si="1"/>
        <v>2052</v>
      </c>
      <c r="C69" s="696">
        <f>IF(Select2=1,Food!$K71,"")</f>
        <v>9.2388104545292586E-5</v>
      </c>
      <c r="D69" s="697">
        <f>IF(Select2=1,Paper!$K71,"")</f>
        <v>1.8517067140557911E-2</v>
      </c>
      <c r="E69" s="687">
        <f>IF(Select2=1,Nappies!$K71,"")</f>
        <v>3.7990068099612705E-3</v>
      </c>
      <c r="F69" s="697">
        <f>IF(Select2=1,Garden!$K71,"")</f>
        <v>0</v>
      </c>
      <c r="G69" s="687">
        <f>IF(Select2=1,Wood!$K71,"")</f>
        <v>0</v>
      </c>
      <c r="H69" s="697">
        <f>IF(Select2=1,Textiles!$K71,"")</f>
        <v>4.3841460856764913E-3</v>
      </c>
      <c r="I69" s="698">
        <f>Sludge!K71</f>
        <v>0</v>
      </c>
      <c r="J69" s="698" t="str">
        <f>IF(Select2=2,MSW!$K71,"")</f>
        <v/>
      </c>
      <c r="K69" s="698">
        <f>Industry!$K71</f>
        <v>0</v>
      </c>
      <c r="L69" s="699">
        <f t="shared" si="3"/>
        <v>2.6792608140740963E-2</v>
      </c>
      <c r="M69" s="700">
        <f>Recovery_OX!C64</f>
        <v>0</v>
      </c>
      <c r="N69" s="650"/>
      <c r="O69" s="701">
        <f>(L69-M69)*(1-Recovery_OX!F64)</f>
        <v>2.6792608140740963E-2</v>
      </c>
      <c r="P69" s="641"/>
      <c r="Q69" s="652"/>
      <c r="S69" s="695">
        <f t="shared" si="2"/>
        <v>2052</v>
      </c>
      <c r="T69" s="696">
        <f>IF(Select2=1,Food!$W71,"")</f>
        <v>6.1811845146270711E-5</v>
      </c>
      <c r="U69" s="697">
        <f>IF(Select2=1,Paper!$W71,"")</f>
        <v>3.8258403182970906E-2</v>
      </c>
      <c r="V69" s="687">
        <f>IF(Select2=1,Nappies!$W71,"")</f>
        <v>0</v>
      </c>
      <c r="W69" s="697">
        <f>IF(Select2=1,Garden!$W71,"")</f>
        <v>0</v>
      </c>
      <c r="X69" s="687">
        <f>IF(Select2=1,Wood!$W71,"")</f>
        <v>4.6513684465775015E-2</v>
      </c>
      <c r="Y69" s="697">
        <f>IF(Select2=1,Textiles!$W71,"")</f>
        <v>4.8045436555358796E-3</v>
      </c>
      <c r="Z69" s="689">
        <f>Sludge!W71</f>
        <v>0</v>
      </c>
      <c r="AA69" s="689" t="str">
        <f>IF(Select2=2,MSW!$W71,"")</f>
        <v/>
      </c>
      <c r="AB69" s="698">
        <f>Industry!$W71</f>
        <v>0</v>
      </c>
      <c r="AC69" s="699">
        <f t="shared" si="4"/>
        <v>8.9638443149428079E-2</v>
      </c>
      <c r="AD69" s="700">
        <f>Recovery_OX!R64</f>
        <v>0</v>
      </c>
      <c r="AE69" s="650"/>
      <c r="AF69" s="702">
        <f>(AC69-AD69)*(1-Recovery_OX!U64)</f>
        <v>8.9638443149428079E-2</v>
      </c>
    </row>
    <row r="70" spans="2:32">
      <c r="B70" s="695">
        <f t="shared" si="1"/>
        <v>2053</v>
      </c>
      <c r="C70" s="696">
        <f>IF(Select2=1,Food!$K72,"")</f>
        <v>6.192959849194598E-5</v>
      </c>
      <c r="D70" s="697">
        <f>IF(Select2=1,Paper!$K72,"")</f>
        <v>1.7265198964639707E-2</v>
      </c>
      <c r="E70" s="687">
        <f>IF(Select2=1,Nappies!$K72,"")</f>
        <v>3.205088383574388E-3</v>
      </c>
      <c r="F70" s="697">
        <f>IF(Select2=1,Garden!$K72,"")</f>
        <v>0</v>
      </c>
      <c r="G70" s="687">
        <f>IF(Select2=1,Wood!$K72,"")</f>
        <v>0</v>
      </c>
      <c r="H70" s="697">
        <f>IF(Select2=1,Textiles!$K72,"")</f>
        <v>4.0877507158496142E-3</v>
      </c>
      <c r="I70" s="698">
        <f>Sludge!K72</f>
        <v>0</v>
      </c>
      <c r="J70" s="698" t="str">
        <f>IF(Select2=2,MSW!$K72,"")</f>
        <v/>
      </c>
      <c r="K70" s="698">
        <f>Industry!$K72</f>
        <v>0</v>
      </c>
      <c r="L70" s="699">
        <f t="shared" si="3"/>
        <v>2.4619967662555656E-2</v>
      </c>
      <c r="M70" s="700">
        <f>Recovery_OX!C65</f>
        <v>0</v>
      </c>
      <c r="N70" s="650"/>
      <c r="O70" s="701">
        <f>(L70-M70)*(1-Recovery_OX!F65)</f>
        <v>2.4619967662555656E-2</v>
      </c>
      <c r="P70" s="641"/>
      <c r="Q70" s="652"/>
      <c r="S70" s="695">
        <f t="shared" si="2"/>
        <v>2053</v>
      </c>
      <c r="T70" s="696">
        <f>IF(Select2=1,Food!$W72,"")</f>
        <v>4.1433718883995993E-5</v>
      </c>
      <c r="U70" s="697">
        <f>IF(Select2=1,Paper!$W72,"")</f>
        <v>3.5671898687272136E-2</v>
      </c>
      <c r="V70" s="687">
        <f>IF(Select2=1,Nappies!$W72,"")</f>
        <v>0</v>
      </c>
      <c r="W70" s="697">
        <f>IF(Select2=1,Garden!$W72,"")</f>
        <v>0</v>
      </c>
      <c r="X70" s="687">
        <f>IF(Select2=1,Wood!$W72,"")</f>
        <v>4.4913865650247783E-2</v>
      </c>
      <c r="Y70" s="697">
        <f>IF(Select2=1,Textiles!$W72,"")</f>
        <v>4.4797268118899874E-3</v>
      </c>
      <c r="Z70" s="689">
        <f>Sludge!W72</f>
        <v>0</v>
      </c>
      <c r="AA70" s="689" t="str">
        <f>IF(Select2=2,MSW!$W72,"")</f>
        <v/>
      </c>
      <c r="AB70" s="698">
        <f>Industry!$W72</f>
        <v>0</v>
      </c>
      <c r="AC70" s="699">
        <f t="shared" si="4"/>
        <v>8.5106924868293909E-2</v>
      </c>
      <c r="AD70" s="700">
        <f>Recovery_OX!R65</f>
        <v>0</v>
      </c>
      <c r="AE70" s="650"/>
      <c r="AF70" s="702">
        <f>(AC70-AD70)*(1-Recovery_OX!U65)</f>
        <v>8.5106924868293909E-2</v>
      </c>
    </row>
    <row r="71" spans="2:32">
      <c r="B71" s="695">
        <f t="shared" si="1"/>
        <v>2054</v>
      </c>
      <c r="C71" s="696">
        <f>IF(Select2=1,Food!$K73,"")</f>
        <v>4.1512651312089885E-5</v>
      </c>
      <c r="D71" s="697">
        <f>IF(Select2=1,Paper!$K73,"")</f>
        <v>1.6097964814076639E-2</v>
      </c>
      <c r="E71" s="687">
        <f>IF(Select2=1,Nappies!$K73,"")</f>
        <v>2.7040203033034862E-3</v>
      </c>
      <c r="F71" s="697">
        <f>IF(Select2=1,Garden!$K73,"")</f>
        <v>0</v>
      </c>
      <c r="G71" s="687">
        <f>IF(Select2=1,Wood!$K73,"")</f>
        <v>0</v>
      </c>
      <c r="H71" s="697">
        <f>IF(Select2=1,Textiles!$K73,"")</f>
        <v>3.8113935047742967E-3</v>
      </c>
      <c r="I71" s="698">
        <f>Sludge!K73</f>
        <v>0</v>
      </c>
      <c r="J71" s="698" t="str">
        <f>IF(Select2=2,MSW!$K73,"")</f>
        <v/>
      </c>
      <c r="K71" s="698">
        <f>Industry!$K73</f>
        <v>0</v>
      </c>
      <c r="L71" s="699">
        <f t="shared" si="3"/>
        <v>2.265489127346651E-2</v>
      </c>
      <c r="M71" s="700">
        <f>Recovery_OX!C66</f>
        <v>0</v>
      </c>
      <c r="N71" s="650"/>
      <c r="O71" s="701">
        <f>(L71-M71)*(1-Recovery_OX!F66)</f>
        <v>2.265489127346651E-2</v>
      </c>
      <c r="P71" s="641"/>
      <c r="Q71" s="652"/>
      <c r="S71" s="695">
        <f t="shared" si="2"/>
        <v>2054</v>
      </c>
      <c r="T71" s="696">
        <f>IF(Select2=1,Food!$W73,"")</f>
        <v>2.7773852349747934E-5</v>
      </c>
      <c r="U71" s="697">
        <f>IF(Select2=1,Paper!$W73,"")</f>
        <v>3.3260257880323642E-2</v>
      </c>
      <c r="V71" s="687">
        <f>IF(Select2=1,Nappies!$W73,"")</f>
        <v>0</v>
      </c>
      <c r="W71" s="697">
        <f>IF(Select2=1,Garden!$W73,"")</f>
        <v>0</v>
      </c>
      <c r="X71" s="687">
        <f>IF(Select2=1,Wood!$W73,"")</f>
        <v>4.3369071936943927E-2</v>
      </c>
      <c r="Y71" s="697">
        <f>IF(Select2=1,Textiles!$W73,"")</f>
        <v>4.1768695942732007E-3</v>
      </c>
      <c r="Z71" s="689">
        <f>Sludge!W73</f>
        <v>0</v>
      </c>
      <c r="AA71" s="689" t="str">
        <f>IF(Select2=2,MSW!$W73,"")</f>
        <v/>
      </c>
      <c r="AB71" s="698">
        <f>Industry!$W73</f>
        <v>0</v>
      </c>
      <c r="AC71" s="699">
        <f t="shared" si="4"/>
        <v>8.083397326389051E-2</v>
      </c>
      <c r="AD71" s="700">
        <f>Recovery_OX!R66</f>
        <v>0</v>
      </c>
      <c r="AE71" s="650"/>
      <c r="AF71" s="702">
        <f>(AC71-AD71)*(1-Recovery_OX!U66)</f>
        <v>8.083397326389051E-2</v>
      </c>
    </row>
    <row r="72" spans="2:32">
      <c r="B72" s="695">
        <f t="shared" si="1"/>
        <v>2055</v>
      </c>
      <c r="C72" s="696">
        <f>IF(Select2=1,Food!$K74,"")</f>
        <v>2.7826762338581534E-5</v>
      </c>
      <c r="D72" s="697">
        <f>IF(Select2=1,Paper!$K74,"")</f>
        <v>1.5009642905708467E-2</v>
      </c>
      <c r="E72" s="687">
        <f>IF(Select2=1,Nappies!$K74,"")</f>
        <v>2.2812867932594334E-3</v>
      </c>
      <c r="F72" s="697">
        <f>IF(Select2=1,Garden!$K74,"")</f>
        <v>0</v>
      </c>
      <c r="G72" s="687">
        <f>IF(Select2=1,Wood!$K74,"")</f>
        <v>0</v>
      </c>
      <c r="H72" s="697">
        <f>IF(Select2=1,Textiles!$K74,"")</f>
        <v>3.5537197490812271E-3</v>
      </c>
      <c r="I72" s="698">
        <f>Sludge!K74</f>
        <v>0</v>
      </c>
      <c r="J72" s="698" t="str">
        <f>IF(Select2=2,MSW!$K74,"")</f>
        <v/>
      </c>
      <c r="K72" s="698">
        <f>Industry!$K74</f>
        <v>0</v>
      </c>
      <c r="L72" s="699">
        <f t="shared" si="3"/>
        <v>2.0872476210387708E-2</v>
      </c>
      <c r="M72" s="700">
        <f>Recovery_OX!C67</f>
        <v>0</v>
      </c>
      <c r="N72" s="650"/>
      <c r="O72" s="701">
        <f>(L72-M72)*(1-Recovery_OX!F67)</f>
        <v>2.0872476210387708E-2</v>
      </c>
      <c r="P72" s="641"/>
      <c r="Q72" s="652"/>
      <c r="S72" s="695">
        <f t="shared" si="2"/>
        <v>2055</v>
      </c>
      <c r="T72" s="696">
        <f>IF(Select2=1,Food!$W74,"")</f>
        <v>1.8617369985670087E-5</v>
      </c>
      <c r="U72" s="697">
        <f>IF(Select2=1,Paper!$W74,"")</f>
        <v>3.1011658896091882E-2</v>
      </c>
      <c r="V72" s="687">
        <f>IF(Select2=1,Nappies!$W74,"")</f>
        <v>0</v>
      </c>
      <c r="W72" s="697">
        <f>IF(Select2=1,Garden!$W74,"")</f>
        <v>0</v>
      </c>
      <c r="X72" s="687">
        <f>IF(Select2=1,Wood!$W74,"")</f>
        <v>4.1877410760377085E-2</v>
      </c>
      <c r="Y72" s="697">
        <f>IF(Select2=1,Textiles!$W74,"")</f>
        <v>3.8944873962533976E-3</v>
      </c>
      <c r="Z72" s="689">
        <f>Sludge!W74</f>
        <v>0</v>
      </c>
      <c r="AA72" s="689" t="str">
        <f>IF(Select2=2,MSW!$W74,"")</f>
        <v/>
      </c>
      <c r="AB72" s="698">
        <f>Industry!$W74</f>
        <v>0</v>
      </c>
      <c r="AC72" s="699">
        <f t="shared" si="4"/>
        <v>7.6802174422708036E-2</v>
      </c>
      <c r="AD72" s="700">
        <f>Recovery_OX!R67</f>
        <v>0</v>
      </c>
      <c r="AE72" s="650"/>
      <c r="AF72" s="702">
        <f>(AC72-AD72)*(1-Recovery_OX!U67)</f>
        <v>7.6802174422708036E-2</v>
      </c>
    </row>
    <row r="73" spans="2:32">
      <c r="B73" s="695">
        <f t="shared" si="1"/>
        <v>2056</v>
      </c>
      <c r="C73" s="696">
        <f>IF(Select2=1,Food!$K75,"")</f>
        <v>1.8652836611820768E-5</v>
      </c>
      <c r="D73" s="697">
        <f>IF(Select2=1,Paper!$K75,"")</f>
        <v>1.3994898284277735E-2</v>
      </c>
      <c r="E73" s="687">
        <f>IF(Select2=1,Nappies!$K75,"")</f>
        <v>1.9246414040389721E-3</v>
      </c>
      <c r="F73" s="697">
        <f>IF(Select2=1,Garden!$K75,"")</f>
        <v>0</v>
      </c>
      <c r="G73" s="687">
        <f>IF(Select2=1,Wood!$K75,"")</f>
        <v>0</v>
      </c>
      <c r="H73" s="697">
        <f>IF(Select2=1,Textiles!$K75,"")</f>
        <v>3.3134663317210531E-3</v>
      </c>
      <c r="I73" s="698">
        <f>Sludge!K75</f>
        <v>0</v>
      </c>
      <c r="J73" s="698" t="str">
        <f>IF(Select2=2,MSW!$K75,"")</f>
        <v/>
      </c>
      <c r="K73" s="698">
        <f>Industry!$K75</f>
        <v>0</v>
      </c>
      <c r="L73" s="699">
        <f t="shared" si="3"/>
        <v>1.9251658856649582E-2</v>
      </c>
      <c r="M73" s="700">
        <f>Recovery_OX!C68</f>
        <v>0</v>
      </c>
      <c r="N73" s="650"/>
      <c r="O73" s="701">
        <f>(L73-M73)*(1-Recovery_OX!F68)</f>
        <v>1.9251658856649582E-2</v>
      </c>
      <c r="P73" s="641"/>
      <c r="Q73" s="652"/>
      <c r="S73" s="695">
        <f t="shared" si="2"/>
        <v>2056</v>
      </c>
      <c r="T73" s="696">
        <f>IF(Select2=1,Food!$W75,"")</f>
        <v>1.2479596305856901E-5</v>
      </c>
      <c r="U73" s="697">
        <f>IF(Select2=1,Paper!$W75,"")</f>
        <v>2.8915079099747391E-2</v>
      </c>
      <c r="V73" s="687">
        <f>IF(Select2=1,Nappies!$W75,"")</f>
        <v>0</v>
      </c>
      <c r="W73" s="697">
        <f>IF(Select2=1,Garden!$W75,"")</f>
        <v>0</v>
      </c>
      <c r="X73" s="687">
        <f>IF(Select2=1,Wood!$W75,"")</f>
        <v>4.0437054649063012E-2</v>
      </c>
      <c r="Y73" s="697">
        <f>IF(Select2=1,Textiles!$W75,"")</f>
        <v>3.6311959799682761E-3</v>
      </c>
      <c r="Z73" s="689">
        <f>Sludge!W75</f>
        <v>0</v>
      </c>
      <c r="AA73" s="689" t="str">
        <f>IF(Select2=2,MSW!$W75,"")</f>
        <v/>
      </c>
      <c r="AB73" s="698">
        <f>Industry!$W75</f>
        <v>0</v>
      </c>
      <c r="AC73" s="699">
        <f t="shared" si="4"/>
        <v>7.2995809325084537E-2</v>
      </c>
      <c r="AD73" s="700">
        <f>Recovery_OX!R68</f>
        <v>0</v>
      </c>
      <c r="AE73" s="650"/>
      <c r="AF73" s="702">
        <f>(AC73-AD73)*(1-Recovery_OX!U68)</f>
        <v>7.2995809325084537E-2</v>
      </c>
    </row>
    <row r="74" spans="2:32">
      <c r="B74" s="695">
        <f t="shared" si="1"/>
        <v>2057</v>
      </c>
      <c r="C74" s="696">
        <f>IF(Select2=1,Food!$K76,"")</f>
        <v>1.2503370296330957E-5</v>
      </c>
      <c r="D74" s="697">
        <f>IF(Select2=1,Paper!$K76,"")</f>
        <v>1.3048756670472922E-2</v>
      </c>
      <c r="E74" s="687">
        <f>IF(Select2=1,Nappies!$K76,"")</f>
        <v>1.6237522371523459E-3</v>
      </c>
      <c r="F74" s="697">
        <f>IF(Select2=1,Garden!$K76,"")</f>
        <v>0</v>
      </c>
      <c r="G74" s="687">
        <f>IF(Select2=1,Wood!$K76,"")</f>
        <v>0</v>
      </c>
      <c r="H74" s="697">
        <f>IF(Select2=1,Textiles!$K76,"")</f>
        <v>3.0894555301631426E-3</v>
      </c>
      <c r="I74" s="698">
        <f>Sludge!K76</f>
        <v>0</v>
      </c>
      <c r="J74" s="698" t="str">
        <f>IF(Select2=2,MSW!$K76,"")</f>
        <v/>
      </c>
      <c r="K74" s="698">
        <f>Industry!$K76</f>
        <v>0</v>
      </c>
      <c r="L74" s="699">
        <f t="shared" si="3"/>
        <v>1.777446780808474E-2</v>
      </c>
      <c r="M74" s="700">
        <f>Recovery_OX!C69</f>
        <v>0</v>
      </c>
      <c r="N74" s="650"/>
      <c r="O74" s="701">
        <f>(L74-M74)*(1-Recovery_OX!F69)</f>
        <v>1.777446780808474E-2</v>
      </c>
      <c r="P74" s="641"/>
      <c r="Q74" s="652"/>
      <c r="S74" s="695">
        <f t="shared" si="2"/>
        <v>2057</v>
      </c>
      <c r="T74" s="696">
        <f>IF(Select2=1,Food!$W76,"")</f>
        <v>8.3653235702481933E-6</v>
      </c>
      <c r="U74" s="697">
        <f>IF(Select2=1,Paper!$W76,"")</f>
        <v>2.6960241054696122E-2</v>
      </c>
      <c r="V74" s="687">
        <f>IF(Select2=1,Nappies!$W76,"")</f>
        <v>0</v>
      </c>
      <c r="W74" s="697">
        <f>IF(Select2=1,Garden!$W76,"")</f>
        <v>0</v>
      </c>
      <c r="X74" s="687">
        <f>IF(Select2=1,Wood!$W76,"")</f>
        <v>3.9046238986638448E-2</v>
      </c>
      <c r="Y74" s="697">
        <f>IF(Select2=1,Textiles!$W76,"")</f>
        <v>3.385704690589744E-3</v>
      </c>
      <c r="Z74" s="689">
        <f>Sludge!W76</f>
        <v>0</v>
      </c>
      <c r="AA74" s="689" t="str">
        <f>IF(Select2=2,MSW!$W76,"")</f>
        <v/>
      </c>
      <c r="AB74" s="698">
        <f>Industry!$W76</f>
        <v>0</v>
      </c>
      <c r="AC74" s="699">
        <f t="shared" si="4"/>
        <v>6.9400550055494559E-2</v>
      </c>
      <c r="AD74" s="700">
        <f>Recovery_OX!R69</f>
        <v>0</v>
      </c>
      <c r="AE74" s="650"/>
      <c r="AF74" s="702">
        <f>(AC74-AD74)*(1-Recovery_OX!U69)</f>
        <v>6.9400550055494559E-2</v>
      </c>
    </row>
    <row r="75" spans="2:32">
      <c r="B75" s="695">
        <f t="shared" si="1"/>
        <v>2058</v>
      </c>
      <c r="C75" s="696">
        <f>IF(Select2=1,Food!$K77,"")</f>
        <v>8.3812597526372121E-6</v>
      </c>
      <c r="D75" s="697">
        <f>IF(Select2=1,Paper!$K77,"")</f>
        <v>1.2166580077005469E-2</v>
      </c>
      <c r="E75" s="687">
        <f>IF(Select2=1,Nappies!$K77,"")</f>
        <v>1.3699026333551015E-3</v>
      </c>
      <c r="F75" s="697">
        <f>IF(Select2=1,Garden!$K77,"")</f>
        <v>0</v>
      </c>
      <c r="G75" s="687">
        <f>IF(Select2=1,Wood!$K77,"")</f>
        <v>0</v>
      </c>
      <c r="H75" s="697">
        <f>IF(Select2=1,Textiles!$K77,"")</f>
        <v>2.8805892431983692E-3</v>
      </c>
      <c r="I75" s="698">
        <f>Sludge!K77</f>
        <v>0</v>
      </c>
      <c r="J75" s="698" t="str">
        <f>IF(Select2=2,MSW!$K77,"")</f>
        <v/>
      </c>
      <c r="K75" s="698">
        <f>Industry!$K77</f>
        <v>0</v>
      </c>
      <c r="L75" s="699">
        <f t="shared" si="3"/>
        <v>1.642545321331158E-2</v>
      </c>
      <c r="M75" s="700">
        <f>Recovery_OX!C70</f>
        <v>0</v>
      </c>
      <c r="N75" s="650"/>
      <c r="O75" s="701">
        <f>(L75-M75)*(1-Recovery_OX!F70)</f>
        <v>1.642545321331158E-2</v>
      </c>
      <c r="P75" s="641"/>
      <c r="Q75" s="652"/>
      <c r="S75" s="695">
        <f t="shared" si="2"/>
        <v>2058</v>
      </c>
      <c r="T75" s="696">
        <f>IF(Select2=1,Food!$W77,"")</f>
        <v>5.6074440807117877E-6</v>
      </c>
      <c r="U75" s="697">
        <f>IF(Select2=1,Paper!$W77,"")</f>
        <v>2.5137562142573289E-2</v>
      </c>
      <c r="V75" s="687">
        <f>IF(Select2=1,Nappies!$W77,"")</f>
        <v>0</v>
      </c>
      <c r="W75" s="697">
        <f>IF(Select2=1,Garden!$W77,"")</f>
        <v>0</v>
      </c>
      <c r="X75" s="687">
        <f>IF(Select2=1,Wood!$W77,"")</f>
        <v>3.7703259849985439E-2</v>
      </c>
      <c r="Y75" s="697">
        <f>IF(Select2=1,Textiles!$W77,"")</f>
        <v>3.156810129532458E-3</v>
      </c>
      <c r="Z75" s="689">
        <f>Sludge!W77</f>
        <v>0</v>
      </c>
      <c r="AA75" s="689" t="str">
        <f>IF(Select2=2,MSW!$W77,"")</f>
        <v/>
      </c>
      <c r="AB75" s="698">
        <f>Industry!$W77</f>
        <v>0</v>
      </c>
      <c r="AC75" s="699">
        <f t="shared" si="4"/>
        <v>6.6003239566171906E-2</v>
      </c>
      <c r="AD75" s="700">
        <f>Recovery_OX!R70</f>
        <v>0</v>
      </c>
      <c r="AE75" s="650"/>
      <c r="AF75" s="702">
        <f>(AC75-AD75)*(1-Recovery_OX!U70)</f>
        <v>6.6003239566171906E-2</v>
      </c>
    </row>
    <row r="76" spans="2:32">
      <c r="B76" s="695">
        <f t="shared" si="1"/>
        <v>2059</v>
      </c>
      <c r="C76" s="696">
        <f>IF(Select2=1,Food!$K78,"")</f>
        <v>5.6181264232244276E-6</v>
      </c>
      <c r="D76" s="697">
        <f>IF(Select2=1,Paper!$K78,"")</f>
        <v>1.1344044073190736E-2</v>
      </c>
      <c r="E76" s="687">
        <f>IF(Select2=1,Nappies!$K78,"")</f>
        <v>1.1557386539244349E-3</v>
      </c>
      <c r="F76" s="697">
        <f>IF(Select2=1,Garden!$K78,"")</f>
        <v>0</v>
      </c>
      <c r="G76" s="687">
        <f>IF(Select2=1,Wood!$K78,"")</f>
        <v>0</v>
      </c>
      <c r="H76" s="697">
        <f>IF(Select2=1,Textiles!$K78,"")</f>
        <v>2.6858436080457121E-3</v>
      </c>
      <c r="I76" s="698">
        <f>Sludge!K78</f>
        <v>0</v>
      </c>
      <c r="J76" s="698" t="str">
        <f>IF(Select2=2,MSW!$K78,"")</f>
        <v/>
      </c>
      <c r="K76" s="698">
        <f>Industry!$K78</f>
        <v>0</v>
      </c>
      <c r="L76" s="699">
        <f t="shared" si="3"/>
        <v>1.5191244461584107E-2</v>
      </c>
      <c r="M76" s="700">
        <f>Recovery_OX!C71</f>
        <v>0</v>
      </c>
      <c r="N76" s="650"/>
      <c r="O76" s="701">
        <f>(L76-M76)*(1-Recovery_OX!F71)</f>
        <v>1.5191244461584107E-2</v>
      </c>
      <c r="P76" s="641"/>
      <c r="Q76" s="652"/>
      <c r="S76" s="695">
        <f t="shared" si="2"/>
        <v>2059</v>
      </c>
      <c r="T76" s="696">
        <f>IF(Select2=1,Food!$W78,"")</f>
        <v>3.7587821743249992E-6</v>
      </c>
      <c r="U76" s="697">
        <f>IF(Select2=1,Paper!$W78,"")</f>
        <v>2.3438107589237062E-2</v>
      </c>
      <c r="V76" s="687">
        <f>IF(Select2=1,Nappies!$W78,"")</f>
        <v>0</v>
      </c>
      <c r="W76" s="697">
        <f>IF(Select2=1,Garden!$W78,"")</f>
        <v>0</v>
      </c>
      <c r="X76" s="687">
        <f>IF(Select2=1,Wood!$W78,"")</f>
        <v>3.6406471921712383E-2</v>
      </c>
      <c r="Y76" s="697">
        <f>IF(Select2=1,Textiles!$W78,"")</f>
        <v>2.9433902553925601E-3</v>
      </c>
      <c r="Z76" s="689">
        <f>Sludge!W78</f>
        <v>0</v>
      </c>
      <c r="AA76" s="689" t="str">
        <f>IF(Select2=2,MSW!$W78,"")</f>
        <v/>
      </c>
      <c r="AB76" s="698">
        <f>Industry!$W78</f>
        <v>0</v>
      </c>
      <c r="AC76" s="699">
        <f t="shared" si="4"/>
        <v>6.2791728548516335E-2</v>
      </c>
      <c r="AD76" s="700">
        <f>Recovery_OX!R71</f>
        <v>0</v>
      </c>
      <c r="AE76" s="650"/>
      <c r="AF76" s="702">
        <f>(AC76-AD76)*(1-Recovery_OX!U71)</f>
        <v>6.2791728548516335E-2</v>
      </c>
    </row>
    <row r="77" spans="2:32">
      <c r="B77" s="695">
        <f t="shared" si="1"/>
        <v>2060</v>
      </c>
      <c r="C77" s="696">
        <f>IF(Select2=1,Food!$K79,"")</f>
        <v>3.7659427626498404E-6</v>
      </c>
      <c r="D77" s="697">
        <f>IF(Select2=1,Paper!$K79,"")</f>
        <v>1.0577116586583741E-2</v>
      </c>
      <c r="E77" s="687">
        <f>IF(Select2=1,Nappies!$K79,"")</f>
        <v>9.7505603949650976E-4</v>
      </c>
      <c r="F77" s="697">
        <f>IF(Select2=1,Garden!$K79,"")</f>
        <v>0</v>
      </c>
      <c r="G77" s="687">
        <f>IF(Select2=1,Wood!$K79,"")</f>
        <v>0</v>
      </c>
      <c r="H77" s="697">
        <f>IF(Select2=1,Textiles!$K79,"")</f>
        <v>2.504263981375716E-3</v>
      </c>
      <c r="I77" s="698">
        <f>Sludge!K79</f>
        <v>0</v>
      </c>
      <c r="J77" s="698" t="str">
        <f>IF(Select2=2,MSW!$K79,"")</f>
        <v/>
      </c>
      <c r="K77" s="698">
        <f>Industry!$K79</f>
        <v>0</v>
      </c>
      <c r="L77" s="699">
        <f t="shared" si="3"/>
        <v>1.4060202550218618E-2</v>
      </c>
      <c r="M77" s="700">
        <f>Recovery_OX!C72</f>
        <v>0</v>
      </c>
      <c r="N77" s="650"/>
      <c r="O77" s="701">
        <f>(L77-M77)*(1-Recovery_OX!F72)</f>
        <v>1.4060202550218618E-2</v>
      </c>
      <c r="P77" s="641"/>
      <c r="Q77" s="652"/>
      <c r="S77" s="695">
        <f t="shared" si="2"/>
        <v>2060</v>
      </c>
      <c r="T77" s="696">
        <f>IF(Select2=1,Food!$W79,"")</f>
        <v>2.5195870401314739E-6</v>
      </c>
      <c r="U77" s="697">
        <f>IF(Select2=1,Paper!$W79,"")</f>
        <v>2.185354666649534E-2</v>
      </c>
      <c r="V77" s="687">
        <f>IF(Select2=1,Nappies!$W79,"")</f>
        <v>0</v>
      </c>
      <c r="W77" s="697">
        <f>IF(Select2=1,Garden!$W79,"")</f>
        <v>0</v>
      </c>
      <c r="X77" s="687">
        <f>IF(Select2=1,Wood!$W79,"")</f>
        <v>3.5154286474434492E-2</v>
      </c>
      <c r="Y77" s="697">
        <f>IF(Select2=1,Textiles!$W79,"")</f>
        <v>2.7443988836994143E-3</v>
      </c>
      <c r="Z77" s="689">
        <f>Sludge!W79</f>
        <v>0</v>
      </c>
      <c r="AA77" s="689" t="str">
        <f>IF(Select2=2,MSW!$W79,"")</f>
        <v/>
      </c>
      <c r="AB77" s="698">
        <f>Industry!$W79</f>
        <v>0</v>
      </c>
      <c r="AC77" s="699">
        <f t="shared" si="4"/>
        <v>5.9754751611669377E-2</v>
      </c>
      <c r="AD77" s="700">
        <f>Recovery_OX!R72</f>
        <v>0</v>
      </c>
      <c r="AE77" s="650"/>
      <c r="AF77" s="702">
        <f>(AC77-AD77)*(1-Recovery_OX!U72)</f>
        <v>5.9754751611669377E-2</v>
      </c>
    </row>
    <row r="78" spans="2:32">
      <c r="B78" s="695">
        <f t="shared" si="1"/>
        <v>2061</v>
      </c>
      <c r="C78" s="696">
        <f>IF(Select2=1,Food!$K80,"")</f>
        <v>2.5243869260270239E-6</v>
      </c>
      <c r="D78" s="697">
        <f>IF(Select2=1,Paper!$K80,"")</f>
        <v>9.8620381377553801E-3</v>
      </c>
      <c r="E78" s="687">
        <f>IF(Select2=1,Nappies!$K80,"")</f>
        <v>8.2262047473301921E-4</v>
      </c>
      <c r="F78" s="697">
        <f>IF(Select2=1,Garden!$K80,"")</f>
        <v>0</v>
      </c>
      <c r="G78" s="687">
        <f>IF(Select2=1,Wood!$K80,"")</f>
        <v>0</v>
      </c>
      <c r="H78" s="697">
        <f>IF(Select2=1,Textiles!$K80,"")</f>
        <v>2.3349602596477825E-3</v>
      </c>
      <c r="I78" s="698">
        <f>Sludge!K80</f>
        <v>0</v>
      </c>
      <c r="J78" s="698" t="str">
        <f>IF(Select2=2,MSW!$K80,"")</f>
        <v/>
      </c>
      <c r="K78" s="698">
        <f>Industry!$K80</f>
        <v>0</v>
      </c>
      <c r="L78" s="699">
        <f t="shared" si="3"/>
        <v>1.3022143259062209E-2</v>
      </c>
      <c r="M78" s="700">
        <f>Recovery_OX!C73</f>
        <v>0</v>
      </c>
      <c r="N78" s="650"/>
      <c r="O78" s="701">
        <f>(L78-M78)*(1-Recovery_OX!F73)</f>
        <v>1.3022143259062209E-2</v>
      </c>
      <c r="P78" s="641"/>
      <c r="Q78" s="652"/>
      <c r="S78" s="695">
        <f t="shared" si="2"/>
        <v>2061</v>
      </c>
      <c r="T78" s="696">
        <f>IF(Select2=1,Food!$W80,"")</f>
        <v>1.6889297007317297E-6</v>
      </c>
      <c r="U78" s="697">
        <f>IF(Select2=1,Paper!$W80,"")</f>
        <v>2.0376111854866492E-2</v>
      </c>
      <c r="V78" s="687">
        <f>IF(Select2=1,Nappies!$W80,"")</f>
        <v>0</v>
      </c>
      <c r="W78" s="697">
        <f>IF(Select2=1,Garden!$W80,"")</f>
        <v>0</v>
      </c>
      <c r="X78" s="687">
        <f>IF(Select2=1,Wood!$W80,"")</f>
        <v>3.3945169424384053E-2</v>
      </c>
      <c r="Y78" s="697">
        <f>IF(Select2=1,Textiles!$W80,"")</f>
        <v>2.5588605585181168E-3</v>
      </c>
      <c r="Z78" s="689">
        <f>Sludge!W80</f>
        <v>0</v>
      </c>
      <c r="AA78" s="689" t="str">
        <f>IF(Select2=2,MSW!$W80,"")</f>
        <v/>
      </c>
      <c r="AB78" s="698">
        <f>Industry!$W80</f>
        <v>0</v>
      </c>
      <c r="AC78" s="699">
        <f t="shared" si="4"/>
        <v>5.6881830767469395E-2</v>
      </c>
      <c r="AD78" s="700">
        <f>Recovery_OX!R73</f>
        <v>0</v>
      </c>
      <c r="AE78" s="650"/>
      <c r="AF78" s="702">
        <f>(AC78-AD78)*(1-Recovery_OX!U73)</f>
        <v>5.6881830767469395E-2</v>
      </c>
    </row>
    <row r="79" spans="2:32">
      <c r="B79" s="695">
        <f t="shared" si="1"/>
        <v>2062</v>
      </c>
      <c r="C79" s="696">
        <f>IF(Select2=1,Food!$K81,"")</f>
        <v>1.6921471604662006E-6</v>
      </c>
      <c r="D79" s="697">
        <f>IF(Select2=1,Paper!$K81,"")</f>
        <v>9.1953034113198828E-3</v>
      </c>
      <c r="E79" s="687">
        <f>IF(Select2=1,Nappies!$K81,"")</f>
        <v>6.9401595194406272E-4</v>
      </c>
      <c r="F79" s="697">
        <f>IF(Select2=1,Garden!$K81,"")</f>
        <v>0</v>
      </c>
      <c r="G79" s="687">
        <f>IF(Select2=1,Wood!$K81,"")</f>
        <v>0</v>
      </c>
      <c r="H79" s="697">
        <f>IF(Select2=1,Textiles!$K81,"")</f>
        <v>2.177102515821581E-3</v>
      </c>
      <c r="I79" s="698">
        <f>Sludge!K81</f>
        <v>0</v>
      </c>
      <c r="J79" s="698" t="str">
        <f>IF(Select2=2,MSW!$K81,"")</f>
        <v/>
      </c>
      <c r="K79" s="698">
        <f>Industry!$K81</f>
        <v>0</v>
      </c>
      <c r="L79" s="699">
        <f t="shared" si="3"/>
        <v>1.2068114026245993E-2</v>
      </c>
      <c r="M79" s="700">
        <f>Recovery_OX!C74</f>
        <v>0</v>
      </c>
      <c r="N79" s="650"/>
      <c r="O79" s="701">
        <f>(L79-M79)*(1-Recovery_OX!F74)</f>
        <v>1.2068114026245993E-2</v>
      </c>
      <c r="P79" s="641"/>
      <c r="Q79" s="652"/>
      <c r="S79" s="695">
        <f t="shared" si="2"/>
        <v>2062</v>
      </c>
      <c r="T79" s="696">
        <f>IF(Select2=1,Food!$W81,"")</f>
        <v>1.1321234347454515E-6</v>
      </c>
      <c r="U79" s="697">
        <f>IF(Select2=1,Paper!$W81,"")</f>
        <v>1.8998560767189844E-2</v>
      </c>
      <c r="V79" s="687">
        <f>IF(Select2=1,Nappies!$W81,"")</f>
        <v>0</v>
      </c>
      <c r="W79" s="697">
        <f>IF(Select2=1,Garden!$W81,"")</f>
        <v>0</v>
      </c>
      <c r="X79" s="687">
        <f>IF(Select2=1,Wood!$W81,"")</f>
        <v>3.2777639451965983E-2</v>
      </c>
      <c r="Y79" s="697">
        <f>IF(Select2=1,Textiles!$W81,"")</f>
        <v>2.385865770763375E-3</v>
      </c>
      <c r="Z79" s="689">
        <f>Sludge!W81</f>
        <v>0</v>
      </c>
      <c r="AA79" s="689" t="str">
        <f>IF(Select2=2,MSW!$W81,"")</f>
        <v/>
      </c>
      <c r="AB79" s="698">
        <f>Industry!$W81</f>
        <v>0</v>
      </c>
      <c r="AC79" s="699">
        <f t="shared" si="4"/>
        <v>5.4163198113353954E-2</v>
      </c>
      <c r="AD79" s="700">
        <f>Recovery_OX!R74</f>
        <v>0</v>
      </c>
      <c r="AE79" s="650"/>
      <c r="AF79" s="702">
        <f>(AC79-AD79)*(1-Recovery_OX!U74)</f>
        <v>5.4163198113353954E-2</v>
      </c>
    </row>
    <row r="80" spans="2:32">
      <c r="B80" s="695">
        <f t="shared" si="1"/>
        <v>2063</v>
      </c>
      <c r="C80" s="696">
        <f>IF(Select2=1,Food!$K82,"")</f>
        <v>1.1342801625027798E-6</v>
      </c>
      <c r="D80" s="697">
        <f>IF(Select2=1,Paper!$K82,"")</f>
        <v>8.5736440728747428E-3</v>
      </c>
      <c r="E80" s="687">
        <f>IF(Select2=1,Nappies!$K82,"")</f>
        <v>5.8551684081185234E-4</v>
      </c>
      <c r="F80" s="697">
        <f>IF(Select2=1,Garden!$K82,"")</f>
        <v>0</v>
      </c>
      <c r="G80" s="687">
        <f>IF(Select2=1,Wood!$K82,"")</f>
        <v>0</v>
      </c>
      <c r="H80" s="697">
        <f>IF(Select2=1,Textiles!$K82,"")</f>
        <v>2.0299169310537338E-3</v>
      </c>
      <c r="I80" s="698">
        <f>Sludge!K82</f>
        <v>0</v>
      </c>
      <c r="J80" s="698" t="str">
        <f>IF(Select2=2,MSW!$K82,"")</f>
        <v/>
      </c>
      <c r="K80" s="698">
        <f>Industry!$K82</f>
        <v>0</v>
      </c>
      <c r="L80" s="699">
        <f t="shared" si="3"/>
        <v>1.1190212124902831E-2</v>
      </c>
      <c r="M80" s="700">
        <f>Recovery_OX!C75</f>
        <v>0</v>
      </c>
      <c r="N80" s="650"/>
      <c r="O80" s="701">
        <f>(L80-M80)*(1-Recovery_OX!F75)</f>
        <v>1.1190212124902831E-2</v>
      </c>
      <c r="P80" s="641"/>
      <c r="Q80" s="652"/>
      <c r="S80" s="695">
        <f t="shared" si="2"/>
        <v>2063</v>
      </c>
      <c r="T80" s="696">
        <f>IF(Select2=1,Food!$W82,"")</f>
        <v>7.5888503289659715E-7</v>
      </c>
      <c r="U80" s="697">
        <f>IF(Select2=1,Paper!$W82,"")</f>
        <v>1.7714140646435422E-2</v>
      </c>
      <c r="V80" s="687">
        <f>IF(Select2=1,Nappies!$W82,"")</f>
        <v>0</v>
      </c>
      <c r="W80" s="697">
        <f>IF(Select2=1,Garden!$W82,"")</f>
        <v>0</v>
      </c>
      <c r="X80" s="687">
        <f>IF(Select2=1,Wood!$W82,"")</f>
        <v>3.1650266186956044E-2</v>
      </c>
      <c r="Y80" s="697">
        <f>IF(Select2=1,Textiles!$W82,"")</f>
        <v>2.224566499784913E-3</v>
      </c>
      <c r="Z80" s="689">
        <f>Sludge!W82</f>
        <v>0</v>
      </c>
      <c r="AA80" s="689" t="str">
        <f>IF(Select2=2,MSW!$W82,"")</f>
        <v/>
      </c>
      <c r="AB80" s="698">
        <f>Industry!$W82</f>
        <v>0</v>
      </c>
      <c r="AC80" s="699">
        <f t="shared" si="4"/>
        <v>5.1589732218209276E-2</v>
      </c>
      <c r="AD80" s="700">
        <f>Recovery_OX!R75</f>
        <v>0</v>
      </c>
      <c r="AE80" s="650"/>
      <c r="AF80" s="702">
        <f>(AC80-AD80)*(1-Recovery_OX!U75)</f>
        <v>5.1589732218209276E-2</v>
      </c>
    </row>
    <row r="81" spans="2:32">
      <c r="B81" s="695">
        <f t="shared" si="1"/>
        <v>2064</v>
      </c>
      <c r="C81" s="696">
        <f>IF(Select2=1,Food!$K83,"")</f>
        <v>7.6033073074617592E-7</v>
      </c>
      <c r="D81" s="697">
        <f>IF(Select2=1,Paper!$K83,"")</f>
        <v>7.9940127476216746E-3</v>
      </c>
      <c r="E81" s="687">
        <f>IF(Select2=1,Nappies!$K83,"")</f>
        <v>4.9397995811762535E-4</v>
      </c>
      <c r="F81" s="697">
        <f>IF(Select2=1,Garden!$K83,"")</f>
        <v>0</v>
      </c>
      <c r="G81" s="687">
        <f>IF(Select2=1,Wood!$K83,"")</f>
        <v>0</v>
      </c>
      <c r="H81" s="697">
        <f>IF(Select2=1,Textiles!$K83,"")</f>
        <v>1.8926820014369503E-3</v>
      </c>
      <c r="I81" s="698">
        <f>Sludge!K83</f>
        <v>0</v>
      </c>
      <c r="J81" s="698" t="str">
        <f>IF(Select2=2,MSW!$K83,"")</f>
        <v/>
      </c>
      <c r="K81" s="698">
        <f>Industry!$K83</f>
        <v>0</v>
      </c>
      <c r="L81" s="699">
        <f t="shared" si="3"/>
        <v>1.0381435037906997E-2</v>
      </c>
      <c r="M81" s="700">
        <f>Recovery_OX!C76</f>
        <v>0</v>
      </c>
      <c r="N81" s="650"/>
      <c r="O81" s="701">
        <f>(L81-M81)*(1-Recovery_OX!F76)</f>
        <v>1.0381435037906997E-2</v>
      </c>
      <c r="P81" s="641"/>
      <c r="Q81" s="652"/>
      <c r="S81" s="695">
        <f t="shared" si="2"/>
        <v>2064</v>
      </c>
      <c r="T81" s="696">
        <f>IF(Select2=1,Food!$W83,"")</f>
        <v>5.0869585018700473E-7</v>
      </c>
      <c r="U81" s="697">
        <f>IF(Select2=1,Paper!$W83,"")</f>
        <v>1.6516555263681149E-2</v>
      </c>
      <c r="V81" s="687">
        <f>IF(Select2=1,Nappies!$W83,"")</f>
        <v>0</v>
      </c>
      <c r="W81" s="697">
        <f>IF(Select2=1,Garden!$W83,"")</f>
        <v>0</v>
      </c>
      <c r="X81" s="687">
        <f>IF(Select2=1,Wood!$W83,"")</f>
        <v>3.0561668456118476E-2</v>
      </c>
      <c r="Y81" s="697">
        <f>IF(Select2=1,Textiles!$W83,"")</f>
        <v>2.0741720563692599E-3</v>
      </c>
      <c r="Z81" s="689">
        <f>Sludge!W83</f>
        <v>0</v>
      </c>
      <c r="AA81" s="689" t="str">
        <f>IF(Select2=2,MSW!$W83,"")</f>
        <v/>
      </c>
      <c r="AB81" s="698">
        <f>Industry!$W83</f>
        <v>0</v>
      </c>
      <c r="AC81" s="699">
        <f t="shared" ref="AC81:AC97" si="5">SUM(T81:AA81)</f>
        <v>4.9152904472019074E-2</v>
      </c>
      <c r="AD81" s="700">
        <f>Recovery_OX!R76</f>
        <v>0</v>
      </c>
      <c r="AE81" s="650"/>
      <c r="AF81" s="702">
        <f>(AC81-AD81)*(1-Recovery_OX!U76)</f>
        <v>4.9152904472019074E-2</v>
      </c>
    </row>
    <row r="82" spans="2:32">
      <c r="B82" s="695">
        <f t="shared" ref="B82:B97" si="6">B81+1</f>
        <v>2065</v>
      </c>
      <c r="C82" s="696">
        <f>IF(Select2=1,Food!$K84,"")</f>
        <v>5.0966493043608794E-7</v>
      </c>
      <c r="D82" s="697">
        <f>IF(Select2=1,Paper!$K84,"")</f>
        <v>7.4535680821318177E-3</v>
      </c>
      <c r="E82" s="687">
        <f>IF(Select2=1,Nappies!$K84,"")</f>
        <v>4.1675351076759571E-4</v>
      </c>
      <c r="F82" s="697">
        <f>IF(Select2=1,Garden!$K84,"")</f>
        <v>0</v>
      </c>
      <c r="G82" s="687">
        <f>IF(Select2=1,Wood!$K84,"")</f>
        <v>0</v>
      </c>
      <c r="H82" s="697">
        <f>IF(Select2=1,Textiles!$K84,"")</f>
        <v>1.7647250011870335E-3</v>
      </c>
      <c r="I82" s="698">
        <f>Sludge!K84</f>
        <v>0</v>
      </c>
      <c r="J82" s="698" t="str">
        <f>IF(Select2=2,MSW!$K84,"")</f>
        <v/>
      </c>
      <c r="K82" s="698">
        <f>Industry!$K84</f>
        <v>0</v>
      </c>
      <c r="L82" s="699">
        <f t="shared" si="3"/>
        <v>9.6355562590168826E-3</v>
      </c>
      <c r="M82" s="700">
        <f>Recovery_OX!C77</f>
        <v>0</v>
      </c>
      <c r="N82" s="650"/>
      <c r="O82" s="701">
        <f>(L82-M82)*(1-Recovery_OX!F77)</f>
        <v>9.6355562590168826E-3</v>
      </c>
      <c r="P82" s="641"/>
      <c r="Q82" s="652"/>
      <c r="S82" s="695">
        <f t="shared" ref="S82:S97" si="7">S81+1</f>
        <v>2065</v>
      </c>
      <c r="T82" s="696">
        <f>IF(Select2=1,Food!$W84,"")</f>
        <v>3.4098902571549169E-7</v>
      </c>
      <c r="U82" s="697">
        <f>IF(Select2=1,Paper!$W84,"")</f>
        <v>1.5399934053991361E-2</v>
      </c>
      <c r="V82" s="687">
        <f>IF(Select2=1,Nappies!$W84,"")</f>
        <v>0</v>
      </c>
      <c r="W82" s="697">
        <f>IF(Select2=1,Garden!$W84,"")</f>
        <v>0</v>
      </c>
      <c r="X82" s="687">
        <f>IF(Select2=1,Wood!$W84,"")</f>
        <v>2.9510512591096015E-2</v>
      </c>
      <c r="Y82" s="697">
        <f>IF(Select2=1,Textiles!$W84,"")</f>
        <v>1.9339452067803102E-3</v>
      </c>
      <c r="Z82" s="689">
        <f>Sludge!W84</f>
        <v>0</v>
      </c>
      <c r="AA82" s="689" t="str">
        <f>IF(Select2=2,MSW!$W84,"")</f>
        <v/>
      </c>
      <c r="AB82" s="698">
        <f>Industry!$W84</f>
        <v>0</v>
      </c>
      <c r="AC82" s="699">
        <f t="shared" si="5"/>
        <v>4.6844732840893397E-2</v>
      </c>
      <c r="AD82" s="700">
        <f>Recovery_OX!R77</f>
        <v>0</v>
      </c>
      <c r="AE82" s="650"/>
      <c r="AF82" s="702">
        <f>(AC82-AD82)*(1-Recovery_OX!U77)</f>
        <v>4.6844732840893397E-2</v>
      </c>
    </row>
    <row r="83" spans="2:32">
      <c r="B83" s="695">
        <f t="shared" si="6"/>
        <v>2066</v>
      </c>
      <c r="C83" s="696">
        <f>IF(Select2=1,Food!$K85,"")</f>
        <v>3.4163861963266934E-7</v>
      </c>
      <c r="D83" s="697">
        <f>IF(Select2=1,Paper!$K85,"")</f>
        <v>6.9496608160279378E-3</v>
      </c>
      <c r="E83" s="687">
        <f>IF(Select2=1,Nappies!$K85,"")</f>
        <v>3.5160027422764269E-4</v>
      </c>
      <c r="F83" s="697">
        <f>IF(Select2=1,Garden!$K85,"")</f>
        <v>0</v>
      </c>
      <c r="G83" s="687">
        <f>IF(Select2=1,Wood!$K85,"")</f>
        <v>0</v>
      </c>
      <c r="H83" s="697">
        <f>IF(Select2=1,Textiles!$K85,"")</f>
        <v>1.6454186849403072E-3</v>
      </c>
      <c r="I83" s="698">
        <f>Sludge!K85</f>
        <v>0</v>
      </c>
      <c r="J83" s="698" t="str">
        <f>IF(Select2=2,MSW!$K85,"")</f>
        <v/>
      </c>
      <c r="K83" s="698">
        <f>Industry!$K85</f>
        <v>0</v>
      </c>
      <c r="L83" s="699">
        <f t="shared" ref="L83:L97" si="8">SUM(C83:K83)</f>
        <v>8.9470214138155212E-3</v>
      </c>
      <c r="M83" s="700">
        <f>Recovery_OX!C78</f>
        <v>0</v>
      </c>
      <c r="N83" s="650"/>
      <c r="O83" s="701">
        <f>(L83-M83)*(1-Recovery_OX!F78)</f>
        <v>8.9470214138155212E-3</v>
      </c>
      <c r="P83" s="641"/>
      <c r="Q83" s="652"/>
      <c r="S83" s="695">
        <f t="shared" si="7"/>
        <v>2066</v>
      </c>
      <c r="T83" s="696">
        <f>IF(Select2=1,Food!$W85,"")</f>
        <v>2.2857177941525624E-7</v>
      </c>
      <c r="U83" s="697">
        <f>IF(Select2=1,Paper!$W85,"")</f>
        <v>1.4358803338900702E-2</v>
      </c>
      <c r="V83" s="687">
        <f>IF(Select2=1,Nappies!$W85,"")</f>
        <v>0</v>
      </c>
      <c r="W83" s="697">
        <f>IF(Select2=1,Garden!$W85,"")</f>
        <v>0</v>
      </c>
      <c r="X83" s="687">
        <f>IF(Select2=1,Wood!$W85,"")</f>
        <v>2.8495510794499426E-2</v>
      </c>
      <c r="Y83" s="697">
        <f>IF(Select2=1,Textiles!$W85,"")</f>
        <v>1.8031985588386921E-3</v>
      </c>
      <c r="Z83" s="689">
        <f>Sludge!W85</f>
        <v>0</v>
      </c>
      <c r="AA83" s="689" t="str">
        <f>IF(Select2=2,MSW!$W85,"")</f>
        <v/>
      </c>
      <c r="AB83" s="698">
        <f>Industry!$W85</f>
        <v>0</v>
      </c>
      <c r="AC83" s="699">
        <f t="shared" si="5"/>
        <v>4.4657741264018232E-2</v>
      </c>
      <c r="AD83" s="700">
        <f>Recovery_OX!R78</f>
        <v>0</v>
      </c>
      <c r="AE83" s="650"/>
      <c r="AF83" s="702">
        <f>(AC83-AD83)*(1-Recovery_OX!U78)</f>
        <v>4.4657741264018232E-2</v>
      </c>
    </row>
    <row r="84" spans="2:32">
      <c r="B84" s="695">
        <f t="shared" si="6"/>
        <v>2067</v>
      </c>
      <c r="C84" s="696">
        <f>IF(Select2=1,Food!$K86,"")</f>
        <v>2.2900721523972321E-7</v>
      </c>
      <c r="D84" s="697">
        <f>IF(Select2=1,Paper!$K86,"")</f>
        <v>6.4798207953069781E-3</v>
      </c>
      <c r="E84" s="687">
        <f>IF(Select2=1,Nappies!$K86,"")</f>
        <v>2.9663278087150235E-4</v>
      </c>
      <c r="F84" s="697">
        <f>IF(Select2=1,Garden!$K86,"")</f>
        <v>0</v>
      </c>
      <c r="G84" s="687">
        <f>IF(Select2=1,Wood!$K86,"")</f>
        <v>0</v>
      </c>
      <c r="H84" s="697">
        <f>IF(Select2=1,Textiles!$K86,"")</f>
        <v>1.5341782129961149E-3</v>
      </c>
      <c r="I84" s="698">
        <f>Sludge!K86</f>
        <v>0</v>
      </c>
      <c r="J84" s="698" t="str">
        <f>IF(Select2=2,MSW!$K86,"")</f>
        <v/>
      </c>
      <c r="K84" s="698">
        <f>Industry!$K86</f>
        <v>0</v>
      </c>
      <c r="L84" s="699">
        <f t="shared" si="8"/>
        <v>8.3108607963898358E-3</v>
      </c>
      <c r="M84" s="700">
        <f>Recovery_OX!C79</f>
        <v>0</v>
      </c>
      <c r="N84" s="650"/>
      <c r="O84" s="701">
        <f>(L84-M84)*(1-Recovery_OX!F79)</f>
        <v>8.3108607963898358E-3</v>
      </c>
      <c r="P84" s="641"/>
      <c r="Q84" s="652"/>
      <c r="S84" s="695">
        <f t="shared" si="7"/>
        <v>2067</v>
      </c>
      <c r="T84" s="696">
        <f>IF(Select2=1,Food!$W86,"")</f>
        <v>1.5321624570008255E-7</v>
      </c>
      <c r="U84" s="697">
        <f>IF(Select2=1,Paper!$W86,"")</f>
        <v>1.338805949443591E-2</v>
      </c>
      <c r="V84" s="687">
        <f>IF(Select2=1,Nappies!$W86,"")</f>
        <v>0</v>
      </c>
      <c r="W84" s="697">
        <f>IF(Select2=1,Garden!$W86,"")</f>
        <v>0</v>
      </c>
      <c r="X84" s="687">
        <f>IF(Select2=1,Wood!$W86,"")</f>
        <v>2.7515419562194596E-2</v>
      </c>
      <c r="Y84" s="697">
        <f>IF(Select2=1,Textiles!$W86,"")</f>
        <v>1.6812911923245089E-3</v>
      </c>
      <c r="Z84" s="689">
        <f>Sludge!W86</f>
        <v>0</v>
      </c>
      <c r="AA84" s="689" t="str">
        <f>IF(Select2=2,MSW!$W86,"")</f>
        <v/>
      </c>
      <c r="AB84" s="698">
        <f>Industry!$W86</f>
        <v>0</v>
      </c>
      <c r="AC84" s="699">
        <f t="shared" si="5"/>
        <v>4.2584923465200715E-2</v>
      </c>
      <c r="AD84" s="700">
        <f>Recovery_OX!R79</f>
        <v>0</v>
      </c>
      <c r="AE84" s="650"/>
      <c r="AF84" s="702">
        <f>(AC84-AD84)*(1-Recovery_OX!U79)</f>
        <v>4.2584923465200715E-2</v>
      </c>
    </row>
    <row r="85" spans="2:32">
      <c r="B85" s="695">
        <f t="shared" si="6"/>
        <v>2068</v>
      </c>
      <c r="C85" s="696">
        <f>IF(Select2=1,Food!$K87,"")</f>
        <v>1.5350812706198482E-7</v>
      </c>
      <c r="D85" s="697">
        <f>IF(Select2=1,Paper!$K87,"")</f>
        <v>6.0417448636422739E-3</v>
      </c>
      <c r="E85" s="687">
        <f>IF(Select2=1,Nappies!$K87,"")</f>
        <v>2.5025864067043131E-4</v>
      </c>
      <c r="F85" s="697">
        <f>IF(Select2=1,Garden!$K87,"")</f>
        <v>0</v>
      </c>
      <c r="G85" s="687">
        <f>IF(Select2=1,Wood!$K87,"")</f>
        <v>0</v>
      </c>
      <c r="H85" s="697">
        <f>IF(Select2=1,Textiles!$K87,"")</f>
        <v>1.4304582844319293E-3</v>
      </c>
      <c r="I85" s="698">
        <f>Sludge!K87</f>
        <v>0</v>
      </c>
      <c r="J85" s="698" t="str">
        <f>IF(Select2=2,MSW!$K87,"")</f>
        <v/>
      </c>
      <c r="K85" s="698">
        <f>Industry!$K87</f>
        <v>0</v>
      </c>
      <c r="L85" s="699">
        <f t="shared" si="8"/>
        <v>7.7226152968716969E-3</v>
      </c>
      <c r="M85" s="700">
        <f>Recovery_OX!C80</f>
        <v>0</v>
      </c>
      <c r="N85" s="650"/>
      <c r="O85" s="701">
        <f>(L85-M85)*(1-Recovery_OX!F80)</f>
        <v>7.7226152968716969E-3</v>
      </c>
      <c r="P85" s="641"/>
      <c r="Q85" s="652"/>
      <c r="S85" s="695">
        <f t="shared" si="7"/>
        <v>2068</v>
      </c>
      <c r="T85" s="696">
        <f>IF(Select2=1,Food!$W87,"")</f>
        <v>1.0270392087108717E-7</v>
      </c>
      <c r="U85" s="697">
        <f>IF(Select2=1,Paper!$W87,"")</f>
        <v>1.2482943933145193E-2</v>
      </c>
      <c r="V85" s="687">
        <f>IF(Select2=1,Nappies!$W87,"")</f>
        <v>0</v>
      </c>
      <c r="W85" s="697">
        <f>IF(Select2=1,Garden!$W87,"")</f>
        <v>0</v>
      </c>
      <c r="X85" s="687">
        <f>IF(Select2=1,Wood!$W87,"")</f>
        <v>2.6569038159854497E-2</v>
      </c>
      <c r="Y85" s="697">
        <f>IF(Select2=1,Textiles!$W87,"")</f>
        <v>1.5676255171856752E-3</v>
      </c>
      <c r="Z85" s="689">
        <f>Sludge!W87</f>
        <v>0</v>
      </c>
      <c r="AA85" s="689" t="str">
        <f>IF(Select2=2,MSW!$W87,"")</f>
        <v/>
      </c>
      <c r="AB85" s="698">
        <f>Industry!$W87</f>
        <v>0</v>
      </c>
      <c r="AC85" s="699">
        <f t="shared" si="5"/>
        <v>4.061971031410623E-2</v>
      </c>
      <c r="AD85" s="700">
        <f>Recovery_OX!R80</f>
        <v>0</v>
      </c>
      <c r="AE85" s="650"/>
      <c r="AF85" s="702">
        <f>(AC85-AD85)*(1-Recovery_OX!U80)</f>
        <v>4.061971031410623E-2</v>
      </c>
    </row>
    <row r="86" spans="2:32">
      <c r="B86" s="695">
        <f t="shared" si="6"/>
        <v>2069</v>
      </c>
      <c r="C86" s="696">
        <f>IF(Select2=1,Food!$K88,"")</f>
        <v>1.0289957479903444E-7</v>
      </c>
      <c r="D86" s="697">
        <f>IF(Select2=1,Paper!$K88,"")</f>
        <v>5.6332855723085617E-3</v>
      </c>
      <c r="E86" s="687">
        <f>IF(Select2=1,Nappies!$K88,"")</f>
        <v>2.1113441018287974E-4</v>
      </c>
      <c r="F86" s="697">
        <f>IF(Select2=1,Garden!$K88,"")</f>
        <v>0</v>
      </c>
      <c r="G86" s="687">
        <f>IF(Select2=1,Wood!$K88,"")</f>
        <v>0</v>
      </c>
      <c r="H86" s="697">
        <f>IF(Select2=1,Textiles!$K88,"")</f>
        <v>1.333750464037596E-3</v>
      </c>
      <c r="I86" s="698">
        <f>Sludge!K88</f>
        <v>0</v>
      </c>
      <c r="J86" s="698" t="str">
        <f>IF(Select2=2,MSW!$K88,"")</f>
        <v/>
      </c>
      <c r="K86" s="698">
        <f>Industry!$K88</f>
        <v>0</v>
      </c>
      <c r="L86" s="699">
        <f t="shared" si="8"/>
        <v>7.1782733461038372E-3</v>
      </c>
      <c r="M86" s="700">
        <f>Recovery_OX!C81</f>
        <v>0</v>
      </c>
      <c r="N86" s="650"/>
      <c r="O86" s="701">
        <f>(L86-M86)*(1-Recovery_OX!F81)</f>
        <v>7.1782733461038372E-3</v>
      </c>
      <c r="P86" s="641"/>
      <c r="Q86" s="652"/>
      <c r="S86" s="695">
        <f t="shared" si="7"/>
        <v>2069</v>
      </c>
      <c r="T86" s="696">
        <f>IF(Select2=1,Food!$W88,"")</f>
        <v>6.8844496966347812E-8</v>
      </c>
      <c r="U86" s="697">
        <f>IF(Select2=1,Paper!$W88,"")</f>
        <v>1.1639019777497029E-2</v>
      </c>
      <c r="V86" s="687">
        <f>IF(Select2=1,Nappies!$W88,"")</f>
        <v>0</v>
      </c>
      <c r="W86" s="697">
        <f>IF(Select2=1,Garden!$W88,"")</f>
        <v>0</v>
      </c>
      <c r="X86" s="687">
        <f>IF(Select2=1,Wood!$W88,"")</f>
        <v>2.565520715190947E-2</v>
      </c>
      <c r="Y86" s="697">
        <f>IF(Select2=1,Textiles!$W88,"")</f>
        <v>1.4616443441507893E-3</v>
      </c>
      <c r="Z86" s="689">
        <f>Sludge!W88</f>
        <v>0</v>
      </c>
      <c r="AA86" s="689" t="str">
        <f>IF(Select2=2,MSW!$W88,"")</f>
        <v/>
      </c>
      <c r="AB86" s="698">
        <f>Industry!$W88</f>
        <v>0</v>
      </c>
      <c r="AC86" s="699">
        <f t="shared" si="5"/>
        <v>3.8755940118054256E-2</v>
      </c>
      <c r="AD86" s="700">
        <f>Recovery_OX!R81</f>
        <v>0</v>
      </c>
      <c r="AE86" s="650"/>
      <c r="AF86" s="702">
        <f>(AC86-AD86)*(1-Recovery_OX!U81)</f>
        <v>3.8755940118054256E-2</v>
      </c>
    </row>
    <row r="87" spans="2:32">
      <c r="B87" s="695">
        <f t="shared" si="6"/>
        <v>2070</v>
      </c>
      <c r="C87" s="696">
        <f>IF(Select2=1,Food!$K89,"")</f>
        <v>6.8975647716336477E-8</v>
      </c>
      <c r="D87" s="697">
        <f>IF(Select2=1,Paper!$K89,"")</f>
        <v>5.2524406533858469E-3</v>
      </c>
      <c r="E87" s="687">
        <f>IF(Select2=1,Nappies!$K89,"")</f>
        <v>1.7812667344412487E-4</v>
      </c>
      <c r="F87" s="697">
        <f>IF(Select2=1,Garden!$K89,"")</f>
        <v>0</v>
      </c>
      <c r="G87" s="687">
        <f>IF(Select2=1,Wood!$K89,"")</f>
        <v>0</v>
      </c>
      <c r="H87" s="697">
        <f>IF(Select2=1,Textiles!$K89,"")</f>
        <v>1.243580689965345E-3</v>
      </c>
      <c r="I87" s="698">
        <f>Sludge!K89</f>
        <v>0</v>
      </c>
      <c r="J87" s="698" t="str">
        <f>IF(Select2=2,MSW!$K89,"")</f>
        <v/>
      </c>
      <c r="K87" s="698">
        <f>Industry!$K89</f>
        <v>0</v>
      </c>
      <c r="L87" s="699">
        <f t="shared" si="8"/>
        <v>6.6742169924430324E-3</v>
      </c>
      <c r="M87" s="700">
        <f>Recovery_OX!C82</f>
        <v>0</v>
      </c>
      <c r="N87" s="650"/>
      <c r="O87" s="701">
        <f>(L87-M87)*(1-Recovery_OX!F82)</f>
        <v>6.6742169924430324E-3</v>
      </c>
      <c r="P87" s="641"/>
      <c r="Q87" s="652"/>
      <c r="S87" s="695">
        <f t="shared" si="7"/>
        <v>2070</v>
      </c>
      <c r="T87" s="696">
        <f>IF(Select2=1,Food!$W89,"")</f>
        <v>4.6147846375782694E-8</v>
      </c>
      <c r="U87" s="697">
        <f>IF(Select2=1,Paper!$W89,"")</f>
        <v>1.0852150110301335E-2</v>
      </c>
      <c r="V87" s="687">
        <f>IF(Select2=1,Nappies!$W89,"")</f>
        <v>0</v>
      </c>
      <c r="W87" s="697">
        <f>IF(Select2=1,Garden!$W89,"")</f>
        <v>0</v>
      </c>
      <c r="X87" s="687">
        <f>IF(Select2=1,Wood!$W89,"")</f>
        <v>2.4772806981093635E-2</v>
      </c>
      <c r="Y87" s="697">
        <f>IF(Select2=1,Textiles!$W89,"")</f>
        <v>1.3628281533866787E-3</v>
      </c>
      <c r="Z87" s="689">
        <f>Sludge!W89</f>
        <v>0</v>
      </c>
      <c r="AA87" s="689" t="str">
        <f>IF(Select2=2,MSW!$W89,"")</f>
        <v/>
      </c>
      <c r="AB87" s="698">
        <f>Industry!$W89</f>
        <v>0</v>
      </c>
      <c r="AC87" s="699">
        <f t="shared" si="5"/>
        <v>3.6987831392628026E-2</v>
      </c>
      <c r="AD87" s="700">
        <f>Recovery_OX!R82</f>
        <v>0</v>
      </c>
      <c r="AE87" s="650"/>
      <c r="AF87" s="702">
        <f>(AC87-AD87)*(1-Recovery_OX!U82)</f>
        <v>3.6987831392628026E-2</v>
      </c>
    </row>
    <row r="88" spans="2:32">
      <c r="B88" s="695">
        <f t="shared" si="6"/>
        <v>2071</v>
      </c>
      <c r="C88" s="696">
        <f>IF(Select2=1,Food!$K90,"")</f>
        <v>4.6235759352552712E-8</v>
      </c>
      <c r="D88" s="697">
        <f>IF(Select2=1,Paper!$K90,"")</f>
        <v>4.8973432046397246E-3</v>
      </c>
      <c r="E88" s="687">
        <f>IF(Select2=1,Nappies!$K90,"")</f>
        <v>1.5027920728216156E-4</v>
      </c>
      <c r="F88" s="697">
        <f>IF(Select2=1,Garden!$K90,"")</f>
        <v>0</v>
      </c>
      <c r="G88" s="687">
        <f>IF(Select2=1,Wood!$K90,"")</f>
        <v>0</v>
      </c>
      <c r="H88" s="697">
        <f>IF(Select2=1,Textiles!$K90,"")</f>
        <v>1.159506949878063E-3</v>
      </c>
      <c r="I88" s="698">
        <f>Sludge!K90</f>
        <v>0</v>
      </c>
      <c r="J88" s="698" t="str">
        <f>IF(Select2=2,MSW!$K90,"")</f>
        <v/>
      </c>
      <c r="K88" s="698">
        <f>Industry!$K90</f>
        <v>0</v>
      </c>
      <c r="L88" s="699">
        <f t="shared" si="8"/>
        <v>6.2071755975593012E-3</v>
      </c>
      <c r="M88" s="700">
        <f>Recovery_OX!C83</f>
        <v>0</v>
      </c>
      <c r="N88" s="650"/>
      <c r="O88" s="701">
        <f>(L88-M88)*(1-Recovery_OX!F83)</f>
        <v>6.2071755975593012E-3</v>
      </c>
      <c r="P88" s="641"/>
      <c r="Q88" s="652"/>
      <c r="S88" s="695">
        <f t="shared" si="7"/>
        <v>2071</v>
      </c>
      <c r="T88" s="696">
        <f>IF(Select2=1,Food!$W90,"")</f>
        <v>3.0933826507060268E-8</v>
      </c>
      <c r="U88" s="697">
        <f>IF(Select2=1,Paper!$W90,"")</f>
        <v>1.011847769553662E-2</v>
      </c>
      <c r="V88" s="687">
        <f>IF(Select2=1,Nappies!$W90,"")</f>
        <v>0</v>
      </c>
      <c r="W88" s="697">
        <f>IF(Select2=1,Garden!$W90,"")</f>
        <v>0</v>
      </c>
      <c r="X88" s="687">
        <f>IF(Select2=1,Wood!$W90,"")</f>
        <v>2.3920756596847267E-2</v>
      </c>
      <c r="Y88" s="697">
        <f>IF(Select2=1,Textiles!$W90,"")</f>
        <v>1.2706925478115751E-3</v>
      </c>
      <c r="Z88" s="689">
        <f>Sludge!W90</f>
        <v>0</v>
      </c>
      <c r="AA88" s="689" t="str">
        <f>IF(Select2=2,MSW!$W90,"")</f>
        <v/>
      </c>
      <c r="AB88" s="698">
        <f>Industry!$W90</f>
        <v>0</v>
      </c>
      <c r="AC88" s="699">
        <f t="shared" si="5"/>
        <v>3.5309957774021974E-2</v>
      </c>
      <c r="AD88" s="700">
        <f>Recovery_OX!R83</f>
        <v>0</v>
      </c>
      <c r="AE88" s="650"/>
      <c r="AF88" s="702">
        <f>(AC88-AD88)*(1-Recovery_OX!U83)</f>
        <v>3.5309957774021974E-2</v>
      </c>
    </row>
    <row r="89" spans="2:32">
      <c r="B89" s="695">
        <f t="shared" si="6"/>
        <v>2072</v>
      </c>
      <c r="C89" s="696">
        <f>IF(Select2=1,Food!$K91,"")</f>
        <v>3.099275633769587E-8</v>
      </c>
      <c r="D89" s="697">
        <f>IF(Select2=1,Paper!$K91,"")</f>
        <v>4.5662525379644714E-3</v>
      </c>
      <c r="E89" s="687">
        <f>IF(Select2=1,Nappies!$K91,"")</f>
        <v>1.2678527984995476E-4</v>
      </c>
      <c r="F89" s="697">
        <f>IF(Select2=1,Garden!$K91,"")</f>
        <v>0</v>
      </c>
      <c r="G89" s="687">
        <f>IF(Select2=1,Wood!$K91,"")</f>
        <v>0</v>
      </c>
      <c r="H89" s="697">
        <f>IF(Select2=1,Textiles!$K91,"")</f>
        <v>1.081117114204302E-3</v>
      </c>
      <c r="I89" s="698">
        <f>Sludge!K91</f>
        <v>0</v>
      </c>
      <c r="J89" s="698" t="str">
        <f>IF(Select2=2,MSW!$K91,"")</f>
        <v/>
      </c>
      <c r="K89" s="698">
        <f>Industry!$K91</f>
        <v>0</v>
      </c>
      <c r="L89" s="699">
        <f t="shared" si="8"/>
        <v>5.7741859247750658E-3</v>
      </c>
      <c r="M89" s="700">
        <f>Recovery_OX!C84</f>
        <v>0</v>
      </c>
      <c r="N89" s="650"/>
      <c r="O89" s="701">
        <f>(L89-M89)*(1-Recovery_OX!F84)</f>
        <v>5.7741859247750658E-3</v>
      </c>
      <c r="P89" s="641"/>
      <c r="Q89" s="652"/>
      <c r="S89" s="695">
        <f t="shared" si="7"/>
        <v>2072</v>
      </c>
      <c r="T89" s="696">
        <f>IF(Select2=1,Food!$W91,"")</f>
        <v>2.0735564008271119E-8</v>
      </c>
      <c r="U89" s="697">
        <f>IF(Select2=1,Paper!$W91,"")</f>
        <v>9.4344060701745253E-3</v>
      </c>
      <c r="V89" s="687">
        <f>IF(Select2=1,Nappies!$W91,"")</f>
        <v>0</v>
      </c>
      <c r="W89" s="697">
        <f>IF(Select2=1,Garden!$W91,"")</f>
        <v>0</v>
      </c>
      <c r="X89" s="687">
        <f>IF(Select2=1,Wood!$W91,"")</f>
        <v>2.3098012130894633E-2</v>
      </c>
      <c r="Y89" s="697">
        <f>IF(Select2=1,Textiles!$W91,"")</f>
        <v>1.1847858785800562E-3</v>
      </c>
      <c r="Z89" s="689">
        <f>Sludge!W91</f>
        <v>0</v>
      </c>
      <c r="AA89" s="689" t="str">
        <f>IF(Select2=2,MSW!$W91,"")</f>
        <v/>
      </c>
      <c r="AB89" s="698">
        <f>Industry!$W91</f>
        <v>0</v>
      </c>
      <c r="AC89" s="699">
        <f t="shared" si="5"/>
        <v>3.3717224815213227E-2</v>
      </c>
      <c r="AD89" s="700">
        <f>Recovery_OX!R84</f>
        <v>0</v>
      </c>
      <c r="AE89" s="650"/>
      <c r="AF89" s="702">
        <f>(AC89-AD89)*(1-Recovery_OX!U84)</f>
        <v>3.3717224815213227E-2</v>
      </c>
    </row>
    <row r="90" spans="2:32">
      <c r="B90" s="695">
        <f t="shared" si="6"/>
        <v>2073</v>
      </c>
      <c r="C90" s="696">
        <f>IF(Select2=1,Food!$K92,"")</f>
        <v>2.077506585505565E-8</v>
      </c>
      <c r="D90" s="697">
        <f>IF(Select2=1,Paper!$K92,"")</f>
        <v>4.2575456465279247E-3</v>
      </c>
      <c r="E90" s="687">
        <f>IF(Select2=1,Nappies!$K92,"")</f>
        <v>1.0696427987173325E-4</v>
      </c>
      <c r="F90" s="697">
        <f>IF(Select2=1,Garden!$K92,"")</f>
        <v>0</v>
      </c>
      <c r="G90" s="687">
        <f>IF(Select2=1,Wood!$K92,"")</f>
        <v>0</v>
      </c>
      <c r="H90" s="697">
        <f>IF(Select2=1,Textiles!$K92,"")</f>
        <v>1.0080269158786444E-3</v>
      </c>
      <c r="I90" s="698">
        <f>Sludge!K92</f>
        <v>0</v>
      </c>
      <c r="J90" s="698" t="str">
        <f>IF(Select2=2,MSW!$K92,"")</f>
        <v/>
      </c>
      <c r="K90" s="698">
        <f>Industry!$K92</f>
        <v>0</v>
      </c>
      <c r="L90" s="699">
        <f t="shared" si="8"/>
        <v>5.3725576173441576E-3</v>
      </c>
      <c r="M90" s="700">
        <f>Recovery_OX!C85</f>
        <v>0</v>
      </c>
      <c r="N90" s="650"/>
      <c r="O90" s="701">
        <f>(L90-M90)*(1-Recovery_OX!F85)</f>
        <v>5.3725576173441576E-3</v>
      </c>
      <c r="P90" s="641"/>
      <c r="Q90" s="652"/>
      <c r="S90" s="695">
        <f t="shared" si="7"/>
        <v>2073</v>
      </c>
      <c r="T90" s="696">
        <f>IF(Select2=1,Food!$W92,"")</f>
        <v>1.3899464220599244E-8</v>
      </c>
      <c r="U90" s="697">
        <f>IF(Select2=1,Paper!$W92,"")</f>
        <v>8.7965819143138932E-3</v>
      </c>
      <c r="V90" s="687">
        <f>IF(Select2=1,Nappies!$W92,"")</f>
        <v>0</v>
      </c>
      <c r="W90" s="697">
        <f>IF(Select2=1,Garden!$W92,"")</f>
        <v>0</v>
      </c>
      <c r="X90" s="687">
        <f>IF(Select2=1,Wood!$W92,"")</f>
        <v>2.2303565618374828E-2</v>
      </c>
      <c r="Y90" s="697">
        <f>IF(Select2=1,Textiles!$W92,"")</f>
        <v>1.1046870310998835E-3</v>
      </c>
      <c r="Z90" s="689">
        <f>Sludge!W92</f>
        <v>0</v>
      </c>
      <c r="AA90" s="689" t="str">
        <f>IF(Select2=2,MSW!$W92,"")</f>
        <v/>
      </c>
      <c r="AB90" s="698">
        <f>Industry!$W92</f>
        <v>0</v>
      </c>
      <c r="AC90" s="699">
        <f t="shared" si="5"/>
        <v>3.2204848463252826E-2</v>
      </c>
      <c r="AD90" s="700">
        <f>Recovery_OX!R85</f>
        <v>0</v>
      </c>
      <c r="AE90" s="650"/>
      <c r="AF90" s="702">
        <f>(AC90-AD90)*(1-Recovery_OX!U85)</f>
        <v>3.2204848463252826E-2</v>
      </c>
    </row>
    <row r="91" spans="2:32">
      <c r="B91" s="695">
        <f t="shared" si="6"/>
        <v>2074</v>
      </c>
      <c r="C91" s="696">
        <f>IF(Select2=1,Food!$K93,"")</f>
        <v>1.3925943100354341E-8</v>
      </c>
      <c r="D91" s="697">
        <f>IF(Select2=1,Paper!$K93,"")</f>
        <v>3.9697092487901119E-3</v>
      </c>
      <c r="E91" s="687">
        <f>IF(Select2=1,Nappies!$K93,"")</f>
        <v>9.0241999560350091E-5</v>
      </c>
      <c r="F91" s="697">
        <f>IF(Select2=1,Garden!$K93,"")</f>
        <v>0</v>
      </c>
      <c r="G91" s="687">
        <f>IF(Select2=1,Wood!$K93,"")</f>
        <v>0</v>
      </c>
      <c r="H91" s="697">
        <f>IF(Select2=1,Textiles!$K93,"")</f>
        <v>9.3987806666410133E-4</v>
      </c>
      <c r="I91" s="698">
        <f>Sludge!K93</f>
        <v>0</v>
      </c>
      <c r="J91" s="698" t="str">
        <f>IF(Select2=2,MSW!$K93,"")</f>
        <v/>
      </c>
      <c r="K91" s="698">
        <f>Industry!$K93</f>
        <v>0</v>
      </c>
      <c r="L91" s="699">
        <f t="shared" si="8"/>
        <v>4.999843240957663E-3</v>
      </c>
      <c r="M91" s="700">
        <f>Recovery_OX!C86</f>
        <v>0</v>
      </c>
      <c r="N91" s="650"/>
      <c r="O91" s="701">
        <f>(L91-M91)*(1-Recovery_OX!F86)</f>
        <v>4.999843240957663E-3</v>
      </c>
      <c r="P91" s="641"/>
      <c r="Q91" s="652"/>
      <c r="S91" s="695">
        <f t="shared" si="7"/>
        <v>2074</v>
      </c>
      <c r="T91" s="696">
        <f>IF(Select2=1,Food!$W93,"")</f>
        <v>9.3170894962228059E-9</v>
      </c>
      <c r="U91" s="697">
        <f>IF(Select2=1,Paper!$W93,"")</f>
        <v>8.2018786132027101E-3</v>
      </c>
      <c r="V91" s="687">
        <f>IF(Select2=1,Nappies!$W93,"")</f>
        <v>0</v>
      </c>
      <c r="W91" s="697">
        <f>IF(Select2=1,Garden!$W93,"")</f>
        <v>0</v>
      </c>
      <c r="X91" s="687">
        <f>IF(Select2=1,Wood!$W93,"")</f>
        <v>2.1536443762958775E-2</v>
      </c>
      <c r="Y91" s="697">
        <f>IF(Select2=1,Textiles!$W93,"")</f>
        <v>1.0300033607277815E-3</v>
      </c>
      <c r="Z91" s="689">
        <f>Sludge!W93</f>
        <v>0</v>
      </c>
      <c r="AA91" s="689" t="str">
        <f>IF(Select2=2,MSW!$W93,"")</f>
        <v/>
      </c>
      <c r="AB91" s="698">
        <f>Industry!$W93</f>
        <v>0</v>
      </c>
      <c r="AC91" s="699">
        <f t="shared" si="5"/>
        <v>3.0768335053978763E-2</v>
      </c>
      <c r="AD91" s="700">
        <f>Recovery_OX!R86</f>
        <v>0</v>
      </c>
      <c r="AE91" s="650"/>
      <c r="AF91" s="702">
        <f>(AC91-AD91)*(1-Recovery_OX!U86)</f>
        <v>3.0768335053978763E-2</v>
      </c>
    </row>
    <row r="92" spans="2:32">
      <c r="B92" s="695">
        <f t="shared" si="6"/>
        <v>2075</v>
      </c>
      <c r="C92" s="696">
        <f>IF(Select2=1,Food!$K94,"")</f>
        <v>9.334838820119215E-9</v>
      </c>
      <c r="D92" s="697">
        <f>IF(Select2=1,Paper!$K94,"")</f>
        <v>3.7013323703953844E-3</v>
      </c>
      <c r="E92" s="687">
        <f>IF(Select2=1,Nappies!$K94,"")</f>
        <v>7.61340000083737E-5</v>
      </c>
      <c r="F92" s="697">
        <f>IF(Select2=1,Garden!$K94,"")</f>
        <v>0</v>
      </c>
      <c r="G92" s="687">
        <f>IF(Select2=1,Wood!$K94,"")</f>
        <v>0</v>
      </c>
      <c r="H92" s="697">
        <f>IF(Select2=1,Textiles!$K94,"")</f>
        <v>8.7633650082275904E-4</v>
      </c>
      <c r="I92" s="698">
        <f>Sludge!K94</f>
        <v>0</v>
      </c>
      <c r="J92" s="698" t="str">
        <f>IF(Select2=2,MSW!$K94,"")</f>
        <v/>
      </c>
      <c r="K92" s="698">
        <f>Industry!$K94</f>
        <v>0</v>
      </c>
      <c r="L92" s="699">
        <f t="shared" si="8"/>
        <v>4.6538122060653378E-3</v>
      </c>
      <c r="M92" s="700">
        <f>Recovery_OX!C87</f>
        <v>0</v>
      </c>
      <c r="N92" s="650"/>
      <c r="O92" s="701">
        <f>(L92-M92)*(1-Recovery_OX!F87)</f>
        <v>4.6538122060653378E-3</v>
      </c>
      <c r="P92" s="641"/>
      <c r="Q92" s="652"/>
      <c r="S92" s="695">
        <f t="shared" si="7"/>
        <v>2075</v>
      </c>
      <c r="T92" s="696">
        <f>IF(Select2=1,Food!$W94,"")</f>
        <v>6.2454318600262432E-9</v>
      </c>
      <c r="U92" s="697">
        <f>IF(Select2=1,Paper!$W94,"")</f>
        <v>7.6473809305689757E-3</v>
      </c>
      <c r="V92" s="687">
        <f>IF(Select2=1,Nappies!$W94,"")</f>
        <v>0</v>
      </c>
      <c r="W92" s="697">
        <f>IF(Select2=1,Garden!$W94,"")</f>
        <v>0</v>
      </c>
      <c r="X92" s="687">
        <f>IF(Select2=1,Wood!$W94,"")</f>
        <v>2.0795706744439479E-2</v>
      </c>
      <c r="Y92" s="697">
        <f>IF(Select2=1,Textiles!$W94,"")</f>
        <v>9.6036876802494059E-4</v>
      </c>
      <c r="Z92" s="689">
        <f>Sludge!W94</f>
        <v>0</v>
      </c>
      <c r="AA92" s="689" t="str">
        <f>IF(Select2=2,MSW!$W94,"")</f>
        <v/>
      </c>
      <c r="AB92" s="698">
        <f>Industry!$W94</f>
        <v>0</v>
      </c>
      <c r="AC92" s="699">
        <f t="shared" si="5"/>
        <v>2.9403462688465259E-2</v>
      </c>
      <c r="AD92" s="700">
        <f>Recovery_OX!R87</f>
        <v>0</v>
      </c>
      <c r="AE92" s="650"/>
      <c r="AF92" s="702">
        <f>(AC92-AD92)*(1-Recovery_OX!U87)</f>
        <v>2.9403462688465259E-2</v>
      </c>
    </row>
    <row r="93" spans="2:32">
      <c r="B93" s="695">
        <f t="shared" si="6"/>
        <v>2076</v>
      </c>
      <c r="C93" s="696">
        <f>IF(Select2=1,Food!$K95,"")</f>
        <v>6.2573295876375858E-9</v>
      </c>
      <c r="D93" s="697">
        <f>IF(Select2=1,Paper!$K95,"")</f>
        <v>3.4510994275744906E-3</v>
      </c>
      <c r="E93" s="687">
        <f>IF(Select2=1,Nappies!$K95,"")</f>
        <v>6.4231577153813676E-5</v>
      </c>
      <c r="F93" s="697">
        <f>IF(Select2=1,Garden!$K95,"")</f>
        <v>0</v>
      </c>
      <c r="G93" s="687">
        <f>IF(Select2=1,Wood!$K95,"")</f>
        <v>0</v>
      </c>
      <c r="H93" s="697">
        <f>IF(Select2=1,Textiles!$K95,"")</f>
        <v>8.1709073752514439E-4</v>
      </c>
      <c r="I93" s="698">
        <f>Sludge!K95</f>
        <v>0</v>
      </c>
      <c r="J93" s="698" t="str">
        <f>IF(Select2=2,MSW!$K95,"")</f>
        <v/>
      </c>
      <c r="K93" s="698">
        <f>Industry!$K95</f>
        <v>0</v>
      </c>
      <c r="L93" s="699">
        <f t="shared" si="8"/>
        <v>4.3324279995830359E-3</v>
      </c>
      <c r="M93" s="700">
        <f>Recovery_OX!C88</f>
        <v>0</v>
      </c>
      <c r="N93" s="650"/>
      <c r="O93" s="701">
        <f>(L93-M93)*(1-Recovery_OX!F88)</f>
        <v>4.3324279995830359E-3</v>
      </c>
      <c r="P93" s="641"/>
      <c r="Q93" s="652"/>
      <c r="S93" s="695">
        <f t="shared" si="7"/>
        <v>2076</v>
      </c>
      <c r="T93" s="696">
        <f>IF(Select2=1,Food!$W95,"")</f>
        <v>4.1864381719252403E-9</v>
      </c>
      <c r="U93" s="697">
        <f>IF(Select2=1,Paper!$W95,"")</f>
        <v>7.1303707181291131E-3</v>
      </c>
      <c r="V93" s="687">
        <f>IF(Select2=1,Nappies!$W95,"")</f>
        <v>0</v>
      </c>
      <c r="W93" s="697">
        <f>IF(Select2=1,Garden!$W95,"")</f>
        <v>0</v>
      </c>
      <c r="X93" s="687">
        <f>IF(Select2=1,Wood!$W95,"")</f>
        <v>2.0080447067334768E-2</v>
      </c>
      <c r="Y93" s="697">
        <f>IF(Select2=1,Textiles!$W95,"")</f>
        <v>8.9544190413714392E-4</v>
      </c>
      <c r="Z93" s="689">
        <f>Sludge!W95</f>
        <v>0</v>
      </c>
      <c r="AA93" s="689" t="str">
        <f>IF(Select2=2,MSW!$W95,"")</f>
        <v/>
      </c>
      <c r="AB93" s="698">
        <f>Industry!$W95</f>
        <v>0</v>
      </c>
      <c r="AC93" s="699">
        <f t="shared" si="5"/>
        <v>2.8106263876039195E-2</v>
      </c>
      <c r="AD93" s="700">
        <f>Recovery_OX!R88</f>
        <v>0</v>
      </c>
      <c r="AE93" s="650"/>
      <c r="AF93" s="702">
        <f>(AC93-AD93)*(1-Recovery_OX!U88)</f>
        <v>2.8106263876039195E-2</v>
      </c>
    </row>
    <row r="94" spans="2:32">
      <c r="B94" s="695">
        <f t="shared" si="6"/>
        <v>2077</v>
      </c>
      <c r="C94" s="696">
        <f>IF(Select2=1,Food!$K96,"")</f>
        <v>4.1944134572453946E-9</v>
      </c>
      <c r="D94" s="697">
        <f>IF(Select2=1,Paper!$K96,"")</f>
        <v>3.2177837781514106E-3</v>
      </c>
      <c r="E94" s="687">
        <f>IF(Select2=1,Nappies!$K96,"")</f>
        <v>5.418992175916868E-5</v>
      </c>
      <c r="F94" s="697">
        <f>IF(Select2=1,Garden!$K96,"")</f>
        <v>0</v>
      </c>
      <c r="G94" s="687">
        <f>IF(Select2=1,Wood!$K96,"")</f>
        <v>0</v>
      </c>
      <c r="H94" s="697">
        <f>IF(Select2=1,Textiles!$K96,"")</f>
        <v>7.61850353970838E-4</v>
      </c>
      <c r="I94" s="698">
        <f>Sludge!K96</f>
        <v>0</v>
      </c>
      <c r="J94" s="698" t="str">
        <f>IF(Select2=2,MSW!$K96,"")</f>
        <v/>
      </c>
      <c r="K94" s="698">
        <f>Industry!$K96</f>
        <v>0</v>
      </c>
      <c r="L94" s="699">
        <f t="shared" si="8"/>
        <v>4.033828248294874E-3</v>
      </c>
      <c r="M94" s="700">
        <f>Recovery_OX!C89</f>
        <v>0</v>
      </c>
      <c r="N94" s="650"/>
      <c r="O94" s="701">
        <f>(L94-M94)*(1-Recovery_OX!F89)</f>
        <v>4.033828248294874E-3</v>
      </c>
      <c r="P94" s="641"/>
      <c r="Q94" s="652"/>
      <c r="S94" s="695">
        <f t="shared" si="7"/>
        <v>2077</v>
      </c>
      <c r="T94" s="696">
        <f>IF(Select2=1,Food!$W96,"")</f>
        <v>2.8062534281302845E-9</v>
      </c>
      <c r="U94" s="697">
        <f>IF(Select2=1,Paper!$W96,"")</f>
        <v>6.6483135912219233E-3</v>
      </c>
      <c r="V94" s="687">
        <f>IF(Select2=1,Nappies!$W96,"")</f>
        <v>0</v>
      </c>
      <c r="W94" s="697">
        <f>IF(Select2=1,Garden!$W96,"")</f>
        <v>0</v>
      </c>
      <c r="X94" s="687">
        <f>IF(Select2=1,Wood!$W96,"")</f>
        <v>1.9389788449091817E-2</v>
      </c>
      <c r="Y94" s="697">
        <f>IF(Select2=1,Textiles!$W96,"")</f>
        <v>8.3490449750228744E-4</v>
      </c>
      <c r="Z94" s="689">
        <f>Sludge!W96</f>
        <v>0</v>
      </c>
      <c r="AA94" s="689" t="str">
        <f>IF(Select2=2,MSW!$W96,"")</f>
        <v/>
      </c>
      <c r="AB94" s="698">
        <f>Industry!$W96</f>
        <v>0</v>
      </c>
      <c r="AC94" s="699">
        <f t="shared" si="5"/>
        <v>2.6873009344069457E-2</v>
      </c>
      <c r="AD94" s="700">
        <f>Recovery_OX!R89</f>
        <v>0</v>
      </c>
      <c r="AE94" s="650"/>
      <c r="AF94" s="702">
        <f>(AC94-AD94)*(1-Recovery_OX!U89)</f>
        <v>2.6873009344069457E-2</v>
      </c>
    </row>
    <row r="95" spans="2:32">
      <c r="B95" s="695">
        <f t="shared" si="6"/>
        <v>2078</v>
      </c>
      <c r="C95" s="696">
        <f>IF(Select2=1,Food!$K97,"")</f>
        <v>2.8115994217532378E-9</v>
      </c>
      <c r="D95" s="697">
        <f>IF(Select2=1,Paper!$K97,"")</f>
        <v>3.0002417085419884E-3</v>
      </c>
      <c r="E95" s="687">
        <f>IF(Select2=1,Nappies!$K97,"")</f>
        <v>4.5718130402321426E-5</v>
      </c>
      <c r="F95" s="697">
        <f>IF(Select2=1,Garden!$K97,"")</f>
        <v>0</v>
      </c>
      <c r="G95" s="687">
        <f>IF(Select2=1,Wood!$K97,"")</f>
        <v>0</v>
      </c>
      <c r="H95" s="697">
        <f>IF(Select2=1,Textiles!$K97,"")</f>
        <v>7.1034456173556856E-4</v>
      </c>
      <c r="I95" s="698">
        <f>Sludge!K97</f>
        <v>0</v>
      </c>
      <c r="J95" s="698" t="str">
        <f>IF(Select2=2,MSW!$K97,"")</f>
        <v/>
      </c>
      <c r="K95" s="698">
        <f>Industry!$K97</f>
        <v>0</v>
      </c>
      <c r="L95" s="699">
        <f t="shared" si="8"/>
        <v>3.7563072122793E-3</v>
      </c>
      <c r="M95" s="700">
        <f>Recovery_OX!C90</f>
        <v>0</v>
      </c>
      <c r="N95" s="650"/>
      <c r="O95" s="701">
        <f>(L95-M95)*(1-Recovery_OX!F90)</f>
        <v>3.7563072122793E-3</v>
      </c>
      <c r="P95" s="641"/>
      <c r="Q95" s="652"/>
      <c r="S95" s="695">
        <f t="shared" si="7"/>
        <v>2078</v>
      </c>
      <c r="T95" s="696">
        <f>IF(Select2=1,Food!$W97,"")</f>
        <v>1.8810879271319628E-9</v>
      </c>
      <c r="U95" s="697">
        <f>IF(Select2=1,Paper!$W97,"")</f>
        <v>6.1988465052520425E-3</v>
      </c>
      <c r="V95" s="687">
        <f>IF(Select2=1,Nappies!$W97,"")</f>
        <v>0</v>
      </c>
      <c r="W95" s="697">
        <f>IF(Select2=1,Garden!$W97,"")</f>
        <v>0</v>
      </c>
      <c r="X95" s="687">
        <f>IF(Select2=1,Wood!$W97,"")</f>
        <v>1.8722884746531457E-2</v>
      </c>
      <c r="Y95" s="697">
        <f>IF(Select2=1,Textiles!$W97,"")</f>
        <v>7.7845979368281414E-4</v>
      </c>
      <c r="Z95" s="689">
        <f>Sludge!W97</f>
        <v>0</v>
      </c>
      <c r="AA95" s="689" t="str">
        <f>IF(Select2=2,MSW!$W97,"")</f>
        <v/>
      </c>
      <c r="AB95" s="698">
        <f>Industry!$W97</f>
        <v>0</v>
      </c>
      <c r="AC95" s="699">
        <f t="shared" si="5"/>
        <v>2.570019292655424E-2</v>
      </c>
      <c r="AD95" s="700">
        <f>Recovery_OX!R90</f>
        <v>0</v>
      </c>
      <c r="AE95" s="650"/>
      <c r="AF95" s="702">
        <f>(AC95-AD95)*(1-Recovery_OX!U90)</f>
        <v>2.570019292655424E-2</v>
      </c>
    </row>
    <row r="96" spans="2:32">
      <c r="B96" s="695">
        <f t="shared" si="6"/>
        <v>2079</v>
      </c>
      <c r="C96" s="696">
        <f>IF(Select2=1,Food!$K98,"")</f>
        <v>1.8846714538234074E-9</v>
      </c>
      <c r="D96" s="697">
        <f>IF(Select2=1,Paper!$K98,"")</f>
        <v>2.7974068272686127E-3</v>
      </c>
      <c r="E96" s="687">
        <f>IF(Select2=1,Nappies!$K98,"")</f>
        <v>3.8570778101004057E-5</v>
      </c>
      <c r="F96" s="697">
        <f>IF(Select2=1,Garden!$K98,"")</f>
        <v>0</v>
      </c>
      <c r="G96" s="687">
        <f>IF(Select2=1,Wood!$K98,"")</f>
        <v>0</v>
      </c>
      <c r="H96" s="697">
        <f>IF(Select2=1,Textiles!$K98,"")</f>
        <v>6.623208793660434E-4</v>
      </c>
      <c r="I96" s="698">
        <f>Sludge!K98</f>
        <v>0</v>
      </c>
      <c r="J96" s="698" t="str">
        <f>IF(Select2=2,MSW!$K98,"")</f>
        <v/>
      </c>
      <c r="K96" s="698">
        <f>Industry!$K98</f>
        <v>0</v>
      </c>
      <c r="L96" s="699">
        <f t="shared" si="8"/>
        <v>3.4983003694071136E-3</v>
      </c>
      <c r="M96" s="700">
        <f>Recovery_OX!C91</f>
        <v>0</v>
      </c>
      <c r="N96" s="650"/>
      <c r="O96" s="701">
        <f>(L96-M96)*(1-Recovery_OX!F91)</f>
        <v>3.4983003694071136E-3</v>
      </c>
      <c r="P96" s="639"/>
      <c r="S96" s="695">
        <f t="shared" si="7"/>
        <v>2079</v>
      </c>
      <c r="T96" s="696">
        <f>IF(Select2=1,Food!$W98,"")</f>
        <v>1.2609309459121828E-9</v>
      </c>
      <c r="U96" s="697">
        <f>IF(Select2=1,Paper!$W98,"")</f>
        <v>5.7797661720425889E-3</v>
      </c>
      <c r="V96" s="687">
        <f>IF(Select2=1,Nappies!$W98,"")</f>
        <v>0</v>
      </c>
      <c r="W96" s="697">
        <f>IF(Select2=1,Garden!$W98,"")</f>
        <v>0</v>
      </c>
      <c r="X96" s="687">
        <f>IF(Select2=1,Wood!$W98,"")</f>
        <v>1.8078918919216952E-2</v>
      </c>
      <c r="Y96" s="697">
        <f>IF(Select2=1,Textiles!$W98,"")</f>
        <v>7.2583110067511551E-4</v>
      </c>
      <c r="Z96" s="689">
        <f>Sludge!W98</f>
        <v>0</v>
      </c>
      <c r="AA96" s="689" t="str">
        <f>IF(Select2=2,MSW!$W98,"")</f>
        <v/>
      </c>
      <c r="AB96" s="698">
        <f>Industry!$W98</f>
        <v>0</v>
      </c>
      <c r="AC96" s="699">
        <f t="shared" si="5"/>
        <v>2.4584517452865599E-2</v>
      </c>
      <c r="AD96" s="700">
        <f>Recovery_OX!R91</f>
        <v>0</v>
      </c>
      <c r="AE96" s="650"/>
      <c r="AF96" s="702">
        <f>(AC96-AD96)*(1-Recovery_OX!U91)</f>
        <v>2.4584517452865599E-2</v>
      </c>
    </row>
    <row r="97" spans="2:32" ht="13.5" thickBot="1">
      <c r="B97" s="703">
        <f t="shared" si="6"/>
        <v>2080</v>
      </c>
      <c r="C97" s="704">
        <f>IF(Select2=1,Food!$K99,"")</f>
        <v>1.2633330556889617E-9</v>
      </c>
      <c r="D97" s="705">
        <f>IF(Select2=1,Paper!$K99,"")</f>
        <v>2.6082848375079612E-3</v>
      </c>
      <c r="E97" s="705">
        <f>IF(Select2=1,Nappies!$K99,"")</f>
        <v>3.2540808432563403E-5</v>
      </c>
      <c r="F97" s="705">
        <f>IF(Select2=1,Garden!$K99,"")</f>
        <v>0</v>
      </c>
      <c r="G97" s="705">
        <f>IF(Select2=1,Wood!$K99,"")</f>
        <v>0</v>
      </c>
      <c r="H97" s="705">
        <f>IF(Select2=1,Textiles!$K99,"")</f>
        <v>6.1754389471557194E-4</v>
      </c>
      <c r="I97" s="706">
        <f>Sludge!K99</f>
        <v>0</v>
      </c>
      <c r="J97" s="706" t="str">
        <f>IF(Select2=2,MSW!$K99,"")</f>
        <v/>
      </c>
      <c r="K97" s="698">
        <f>Industry!$K99</f>
        <v>0</v>
      </c>
      <c r="L97" s="699">
        <f t="shared" si="8"/>
        <v>3.2583708039891522E-3</v>
      </c>
      <c r="M97" s="707">
        <f>Recovery_OX!C92</f>
        <v>0</v>
      </c>
      <c r="N97" s="650"/>
      <c r="O97" s="708">
        <f>(L97-M97)*(1-Recovery_OX!F92)</f>
        <v>3.2583708039891522E-3</v>
      </c>
      <c r="S97" s="703">
        <f t="shared" si="7"/>
        <v>2080</v>
      </c>
      <c r="T97" s="704">
        <f>IF(Select2=1,Food!$W99,"")</f>
        <v>8.4522728971161662E-10</v>
      </c>
      <c r="U97" s="705">
        <f>IF(Select2=1,Paper!$W99,"")</f>
        <v>5.3890182593139702E-3</v>
      </c>
      <c r="V97" s="705">
        <f>IF(Select2=1,Nappies!$W99,"")</f>
        <v>0</v>
      </c>
      <c r="W97" s="705">
        <f>IF(Select2=1,Garden!$W99,"")</f>
        <v>0</v>
      </c>
      <c r="X97" s="705">
        <f>IF(Select2=1,Wood!$W99,"")</f>
        <v>1.7457102028477278E-2</v>
      </c>
      <c r="Y97" s="705">
        <f>IF(Select2=1,Textiles!$W99,"")</f>
        <v>6.7676043256500984E-4</v>
      </c>
      <c r="Z97" s="706">
        <f>Sludge!W99</f>
        <v>0</v>
      </c>
      <c r="AA97" s="706" t="str">
        <f>IF(Select2=2,MSW!$W99,"")</f>
        <v/>
      </c>
      <c r="AB97" s="698">
        <f>Industry!$W99</f>
        <v>0</v>
      </c>
      <c r="AC97" s="709">
        <f t="shared" si="5"/>
        <v>2.3522881565583548E-2</v>
      </c>
      <c r="AD97" s="707">
        <f>Recovery_OX!R92</f>
        <v>0</v>
      </c>
      <c r="AE97" s="650"/>
      <c r="AF97" s="710">
        <f>(AC97-AD97)*(1-Recovery_OX!U92)</f>
        <v>2.3522881565583548E-2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0.2004874580148</v>
      </c>
      <c r="E14" s="473">
        <f>Stored_C!G20+Stored_C!M20</f>
        <v>0.16540215286220999</v>
      </c>
      <c r="F14" s="474">
        <f>F13+HWP!C14</f>
        <v>0</v>
      </c>
      <c r="G14" s="472">
        <f>G13+HWP!D14</f>
        <v>0.2004874580148</v>
      </c>
      <c r="H14" s="473">
        <f>H13+HWP!E14</f>
        <v>0.16540215286220999</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0.2039251137924</v>
      </c>
      <c r="E15" s="473">
        <f>Stored_C!G21+Stored_C!M21</f>
        <v>0.16823821887873</v>
      </c>
      <c r="F15" s="474">
        <f>F14+HWP!C15</f>
        <v>0</v>
      </c>
      <c r="G15" s="472">
        <f>G14+HWP!D15</f>
        <v>0.40441257180720003</v>
      </c>
      <c r="H15" s="473">
        <f>H14+HWP!E15</f>
        <v>0.33364037174093997</v>
      </c>
      <c r="I15" s="456"/>
      <c r="J15" s="475">
        <f>Garden!J22</f>
        <v>0</v>
      </c>
      <c r="K15" s="476">
        <f>Paper!J22</f>
        <v>6.5602285374832467E-3</v>
      </c>
      <c r="L15" s="477">
        <f>Wood!J22</f>
        <v>0</v>
      </c>
      <c r="M15" s="478">
        <f>J15*(1-Recovery_OX!E15)*(1-Recovery_OX!F15)</f>
        <v>0</v>
      </c>
      <c r="N15" s="476">
        <f>K15*(1-Recovery_OX!E15)*(1-Recovery_OX!F15)</f>
        <v>6.5602285374832467E-3</v>
      </c>
      <c r="O15" s="477">
        <f>L15*(1-Recovery_OX!E15)*(1-Recovery_OX!F15)</f>
        <v>0</v>
      </c>
    </row>
    <row r="16" spans="2:15">
      <c r="B16" s="470">
        <f t="shared" si="0"/>
        <v>1954</v>
      </c>
      <c r="C16" s="471">
        <f>Stored_C!E22</f>
        <v>0</v>
      </c>
      <c r="D16" s="472">
        <f>Stored_C!F22+Stored_C!L22</f>
        <v>0.21210659100840001</v>
      </c>
      <c r="E16" s="473">
        <f>Stored_C!G22+Stored_C!M22</f>
        <v>0.17498793758192999</v>
      </c>
      <c r="F16" s="474">
        <f>F15+HWP!C16</f>
        <v>0</v>
      </c>
      <c r="G16" s="472">
        <f>G15+HWP!D16</f>
        <v>0.61651916281560004</v>
      </c>
      <c r="H16" s="473">
        <f>H15+HWP!E16</f>
        <v>0.50862830932286995</v>
      </c>
      <c r="I16" s="456"/>
      <c r="J16" s="475">
        <f>Garden!J23</f>
        <v>0</v>
      </c>
      <c r="K16" s="476">
        <f>Paper!J23</f>
        <v>1.2789429962394525E-2</v>
      </c>
      <c r="L16" s="477">
        <f>Wood!J23</f>
        <v>0</v>
      </c>
      <c r="M16" s="478">
        <f>J16*(1-Recovery_OX!E16)*(1-Recovery_OX!F16)</f>
        <v>0</v>
      </c>
      <c r="N16" s="476">
        <f>K16*(1-Recovery_OX!E16)*(1-Recovery_OX!F16)</f>
        <v>1.2789429962394525E-2</v>
      </c>
      <c r="O16" s="477">
        <f>L16*(1-Recovery_OX!E16)*(1-Recovery_OX!F16)</f>
        <v>0</v>
      </c>
    </row>
    <row r="17" spans="2:15">
      <c r="B17" s="470">
        <f t="shared" si="0"/>
        <v>1955</v>
      </c>
      <c r="C17" s="471">
        <f>Stored_C!E23</f>
        <v>0</v>
      </c>
      <c r="D17" s="472">
        <f>Stored_C!F23+Stored_C!L23</f>
        <v>0.2197318713084</v>
      </c>
      <c r="E17" s="473">
        <f>Stored_C!G23+Stored_C!M23</f>
        <v>0.18127879382943002</v>
      </c>
      <c r="F17" s="474">
        <f>F16+HWP!C17</f>
        <v>0</v>
      </c>
      <c r="G17" s="472">
        <f>G16+HWP!D17</f>
        <v>0.83625103412400004</v>
      </c>
      <c r="H17" s="473">
        <f>H16+HWP!E17</f>
        <v>0.68990710315229997</v>
      </c>
      <c r="I17" s="456"/>
      <c r="J17" s="475">
        <f>Garden!J24</f>
        <v>0</v>
      </c>
      <c r="K17" s="476">
        <f>Paper!J24</f>
        <v>1.8865208190227661E-2</v>
      </c>
      <c r="L17" s="477">
        <f>Wood!J24</f>
        <v>0</v>
      </c>
      <c r="M17" s="478">
        <f>J17*(1-Recovery_OX!E17)*(1-Recovery_OX!F17)</f>
        <v>0</v>
      </c>
      <c r="N17" s="476">
        <f>K17*(1-Recovery_OX!E17)*(1-Recovery_OX!F17)</f>
        <v>1.8865208190227661E-2</v>
      </c>
      <c r="O17" s="477">
        <f>L17*(1-Recovery_OX!E17)*(1-Recovery_OX!F17)</f>
        <v>0</v>
      </c>
    </row>
    <row r="18" spans="2:15">
      <c r="B18" s="470">
        <f t="shared" si="0"/>
        <v>1956</v>
      </c>
      <c r="C18" s="471">
        <f>Stored_C!E24</f>
        <v>0</v>
      </c>
      <c r="D18" s="472">
        <f>Stored_C!F24+Stored_C!L24</f>
        <v>0.22213248896520002</v>
      </c>
      <c r="E18" s="473">
        <f>Stored_C!G24+Stored_C!M24</f>
        <v>0.18325930339629001</v>
      </c>
      <c r="F18" s="474">
        <f>F17+HWP!C18</f>
        <v>0</v>
      </c>
      <c r="G18" s="472">
        <f>G17+HWP!D18</f>
        <v>1.0583835230892</v>
      </c>
      <c r="H18" s="473">
        <f>H17+HWP!E18</f>
        <v>0.87316640654859001</v>
      </c>
      <c r="I18" s="456"/>
      <c r="J18" s="475">
        <f>Garden!J25</f>
        <v>0</v>
      </c>
      <c r="K18" s="476">
        <f>Paper!J25</f>
        <v>2.4779736040421437E-2</v>
      </c>
      <c r="L18" s="477">
        <f>Wood!J25</f>
        <v>0</v>
      </c>
      <c r="M18" s="478">
        <f>J18*(1-Recovery_OX!E18)*(1-Recovery_OX!F18)</f>
        <v>0</v>
      </c>
      <c r="N18" s="476">
        <f>K18*(1-Recovery_OX!E18)*(1-Recovery_OX!F18)</f>
        <v>2.4779736040421437E-2</v>
      </c>
      <c r="O18" s="477">
        <f>L18*(1-Recovery_OX!E18)*(1-Recovery_OX!F18)</f>
        <v>0</v>
      </c>
    </row>
    <row r="19" spans="2:15">
      <c r="B19" s="470">
        <f t="shared" si="0"/>
        <v>1957</v>
      </c>
      <c r="C19" s="471">
        <f>Stored_C!E25</f>
        <v>0</v>
      </c>
      <c r="D19" s="472">
        <f>Stored_C!F25+Stored_C!L25</f>
        <v>0.22446313346159999</v>
      </c>
      <c r="E19" s="473">
        <f>Stored_C!G25+Stored_C!M25</f>
        <v>0.18518208510581999</v>
      </c>
      <c r="F19" s="474">
        <f>F18+HWP!C19</f>
        <v>0</v>
      </c>
      <c r="G19" s="472">
        <f>G18+HWP!D19</f>
        <v>1.2828466565508001</v>
      </c>
      <c r="H19" s="473">
        <f>H18+HWP!E19</f>
        <v>1.0583484916544099</v>
      </c>
      <c r="I19" s="456"/>
      <c r="J19" s="475">
        <f>Garden!J26</f>
        <v>0</v>
      </c>
      <c r="K19" s="476">
        <f>Paper!J26</f>
        <v>3.0372956804990733E-2</v>
      </c>
      <c r="L19" s="477">
        <f>Wood!J26</f>
        <v>0</v>
      </c>
      <c r="M19" s="478">
        <f>J19*(1-Recovery_OX!E19)*(1-Recovery_OX!F19)</f>
        <v>0</v>
      </c>
      <c r="N19" s="476">
        <f>K19*(1-Recovery_OX!E19)*(1-Recovery_OX!F19)</f>
        <v>3.0372956804990733E-2</v>
      </c>
      <c r="O19" s="477">
        <f>L19*(1-Recovery_OX!E19)*(1-Recovery_OX!F19)</f>
        <v>0</v>
      </c>
    </row>
    <row r="20" spans="2:15">
      <c r="B20" s="470">
        <f t="shared" si="0"/>
        <v>1958</v>
      </c>
      <c r="C20" s="471">
        <f>Stored_C!E26</f>
        <v>0</v>
      </c>
      <c r="D20" s="472">
        <f>Stored_C!F26+Stored_C!L26</f>
        <v>0.22670227459440004</v>
      </c>
      <c r="E20" s="473">
        <f>Stored_C!G26+Stored_C!M26</f>
        <v>0.18702937654038002</v>
      </c>
      <c r="F20" s="474">
        <f>F19+HWP!C20</f>
        <v>0</v>
      </c>
      <c r="G20" s="472">
        <f>G19+HWP!D20</f>
        <v>1.5095489311452002</v>
      </c>
      <c r="H20" s="473">
        <f>H19+HWP!E20</f>
        <v>1.24537786819479</v>
      </c>
      <c r="I20" s="456"/>
      <c r="J20" s="475">
        <f>Garden!J27</f>
        <v>0</v>
      </c>
      <c r="K20" s="476">
        <f>Paper!J27</f>
        <v>3.5664303209479241E-2</v>
      </c>
      <c r="L20" s="477">
        <f>Wood!J27</f>
        <v>0</v>
      </c>
      <c r="M20" s="478">
        <f>J20*(1-Recovery_OX!E20)*(1-Recovery_OX!F20)</f>
        <v>0</v>
      </c>
      <c r="N20" s="476">
        <f>K20*(1-Recovery_OX!E20)*(1-Recovery_OX!F20)</f>
        <v>3.5664303209479241E-2</v>
      </c>
      <c r="O20" s="477">
        <f>L20*(1-Recovery_OX!E20)*(1-Recovery_OX!F20)</f>
        <v>0</v>
      </c>
    </row>
    <row r="21" spans="2:15">
      <c r="B21" s="470">
        <f t="shared" si="0"/>
        <v>1959</v>
      </c>
      <c r="C21" s="471">
        <f>Stored_C!E27</f>
        <v>0</v>
      </c>
      <c r="D21" s="472">
        <f>Stored_C!F27+Stored_C!L27</f>
        <v>0.22881582287519997</v>
      </c>
      <c r="E21" s="473">
        <f>Stored_C!G27+Stored_C!M27</f>
        <v>0.18877305387203999</v>
      </c>
      <c r="F21" s="474">
        <f>F20+HWP!C21</f>
        <v>0</v>
      </c>
      <c r="G21" s="472">
        <f>G20+HWP!D21</f>
        <v>1.7383647540204001</v>
      </c>
      <c r="H21" s="473">
        <f>H20+HWP!E21</f>
        <v>1.43415092206683</v>
      </c>
      <c r="I21" s="456"/>
      <c r="J21" s="475">
        <f>Garden!J28</f>
        <v>0</v>
      </c>
      <c r="K21" s="476">
        <f>Paper!J28</f>
        <v>4.067118970888705E-2</v>
      </c>
      <c r="L21" s="477">
        <f>Wood!J28</f>
        <v>0</v>
      </c>
      <c r="M21" s="478">
        <f>J21*(1-Recovery_OX!E21)*(1-Recovery_OX!F21)</f>
        <v>0</v>
      </c>
      <c r="N21" s="476">
        <f>K21*(1-Recovery_OX!E21)*(1-Recovery_OX!F21)</f>
        <v>4.067118970888705E-2</v>
      </c>
      <c r="O21" s="477">
        <f>L21*(1-Recovery_OX!E21)*(1-Recovery_OX!F21)</f>
        <v>0</v>
      </c>
    </row>
    <row r="22" spans="2:15">
      <c r="B22" s="470">
        <f t="shared" si="0"/>
        <v>1960</v>
      </c>
      <c r="C22" s="471">
        <f>Stored_C!E28</f>
        <v>0</v>
      </c>
      <c r="D22" s="472">
        <f>Stored_C!F28+Stored_C!L28</f>
        <v>0.25642830847920001</v>
      </c>
      <c r="E22" s="473">
        <f>Stored_C!G28+Stored_C!M28</f>
        <v>0.21155335449533999</v>
      </c>
      <c r="F22" s="474">
        <f>F21+HWP!C22</f>
        <v>0</v>
      </c>
      <c r="G22" s="472">
        <f>G21+HWP!D22</f>
        <v>1.9947930624996002</v>
      </c>
      <c r="H22" s="473">
        <f>H21+HWP!E22</f>
        <v>1.6457042765621701</v>
      </c>
      <c r="I22" s="456"/>
      <c r="J22" s="475">
        <f>Garden!J29</f>
        <v>0</v>
      </c>
      <c r="K22" s="476">
        <f>Paper!J29</f>
        <v>4.5408737977948685E-2</v>
      </c>
      <c r="L22" s="477">
        <f>Wood!J29</f>
        <v>0</v>
      </c>
      <c r="M22" s="478">
        <f>J22*(1-Recovery_OX!E22)*(1-Recovery_OX!F22)</f>
        <v>0</v>
      </c>
      <c r="N22" s="476">
        <f>K22*(1-Recovery_OX!E22)*(1-Recovery_OX!F22)</f>
        <v>4.5408737977948685E-2</v>
      </c>
      <c r="O22" s="477">
        <f>L22*(1-Recovery_OX!E22)*(1-Recovery_OX!F22)</f>
        <v>0</v>
      </c>
    </row>
    <row r="23" spans="2:15">
      <c r="B23" s="470">
        <f t="shared" si="0"/>
        <v>1961</v>
      </c>
      <c r="C23" s="471">
        <f>Stored_C!E29</f>
        <v>0</v>
      </c>
      <c r="D23" s="472">
        <f>Stored_C!F29+Stored_C!L29</f>
        <v>0.23810121232800002</v>
      </c>
      <c r="E23" s="473">
        <f>Stored_C!G29+Stored_C!M29</f>
        <v>0.19643350017060002</v>
      </c>
      <c r="F23" s="474">
        <f>F22+HWP!C23</f>
        <v>0</v>
      </c>
      <c r="G23" s="472">
        <f>G22+HWP!D23</f>
        <v>2.2328942748276002</v>
      </c>
      <c r="H23" s="473">
        <f>H22+HWP!E23</f>
        <v>1.8421377767327702</v>
      </c>
      <c r="I23" s="456"/>
      <c r="J23" s="475">
        <f>Garden!J30</f>
        <v>0</v>
      </c>
      <c r="K23" s="476">
        <f>Paper!J30</f>
        <v>5.0729517648028674E-2</v>
      </c>
      <c r="L23" s="477">
        <f>Wood!J30</f>
        <v>0</v>
      </c>
      <c r="M23" s="478">
        <f>J23*(1-Recovery_OX!E23)*(1-Recovery_OX!F23)</f>
        <v>0</v>
      </c>
      <c r="N23" s="476">
        <f>K23*(1-Recovery_OX!E23)*(1-Recovery_OX!F23)</f>
        <v>5.0729517648028674E-2</v>
      </c>
      <c r="O23" s="477">
        <f>L23*(1-Recovery_OX!E23)*(1-Recovery_OX!F23)</f>
        <v>0</v>
      </c>
    </row>
    <row r="24" spans="2:15">
      <c r="B24" s="470">
        <f t="shared" si="0"/>
        <v>1962</v>
      </c>
      <c r="C24" s="471">
        <f>Stored_C!E30</f>
        <v>0</v>
      </c>
      <c r="D24" s="472">
        <f>Stored_C!F30+Stored_C!L30</f>
        <v>0.24145470458400006</v>
      </c>
      <c r="E24" s="473">
        <f>Stored_C!G30+Stored_C!M30</f>
        <v>0.19920013128180003</v>
      </c>
      <c r="F24" s="474">
        <f>F23+HWP!C24</f>
        <v>0</v>
      </c>
      <c r="G24" s="472">
        <f>G23+HWP!D24</f>
        <v>2.4743489794116003</v>
      </c>
      <c r="H24" s="473">
        <f>H23+HWP!E24</f>
        <v>2.0413379080145702</v>
      </c>
      <c r="I24" s="456"/>
      <c r="J24" s="475">
        <f>Garden!J31</f>
        <v>0</v>
      </c>
      <c r="K24" s="476">
        <f>Paper!J31</f>
        <v>5.5090891647400941E-2</v>
      </c>
      <c r="L24" s="477">
        <f>Wood!J31</f>
        <v>0</v>
      </c>
      <c r="M24" s="478">
        <f>J24*(1-Recovery_OX!E24)*(1-Recovery_OX!F24)</f>
        <v>0</v>
      </c>
      <c r="N24" s="476">
        <f>K24*(1-Recovery_OX!E24)*(1-Recovery_OX!F24)</f>
        <v>5.5090891647400941E-2</v>
      </c>
      <c r="O24" s="477">
        <f>L24*(1-Recovery_OX!E24)*(1-Recovery_OX!F24)</f>
        <v>0</v>
      </c>
    </row>
    <row r="25" spans="2:15">
      <c r="B25" s="470">
        <f t="shared" si="0"/>
        <v>1963</v>
      </c>
      <c r="C25" s="471">
        <f>Stored_C!E31</f>
        <v>0</v>
      </c>
      <c r="D25" s="472">
        <f>Stored_C!F31+Stored_C!L31</f>
        <v>0.24499577058000002</v>
      </c>
      <c r="E25" s="473">
        <f>Stored_C!G31+Stored_C!M31</f>
        <v>0.20212151072849999</v>
      </c>
      <c r="F25" s="474">
        <f>F24+HWP!C25</f>
        <v>0</v>
      </c>
      <c r="G25" s="472">
        <f>G24+HWP!D25</f>
        <v>2.7193447499916004</v>
      </c>
      <c r="H25" s="473">
        <f>H24+HWP!E25</f>
        <v>2.2434594187430701</v>
      </c>
      <c r="I25" s="456"/>
      <c r="J25" s="475">
        <f>Garden!J32</f>
        <v>0</v>
      </c>
      <c r="K25" s="476">
        <f>Paper!J32</f>
        <v>5.9267140742593261E-2</v>
      </c>
      <c r="L25" s="477">
        <f>Wood!J32</f>
        <v>0</v>
      </c>
      <c r="M25" s="478">
        <f>J25*(1-Recovery_OX!E25)*(1-Recovery_OX!F25)</f>
        <v>0</v>
      </c>
      <c r="N25" s="476">
        <f>K25*(1-Recovery_OX!E25)*(1-Recovery_OX!F25)</f>
        <v>5.9267140742593261E-2</v>
      </c>
      <c r="O25" s="477">
        <f>L25*(1-Recovery_OX!E25)*(1-Recovery_OX!F25)</f>
        <v>0</v>
      </c>
    </row>
    <row r="26" spans="2:15">
      <c r="B26" s="470">
        <f t="shared" si="0"/>
        <v>1964</v>
      </c>
      <c r="C26" s="471">
        <f>Stored_C!E32</f>
        <v>0</v>
      </c>
      <c r="D26" s="472">
        <f>Stored_C!F32+Stored_C!L32</f>
        <v>0.24811765004400002</v>
      </c>
      <c r="E26" s="473">
        <f>Stored_C!G32+Stored_C!M32</f>
        <v>0.20469706128630002</v>
      </c>
      <c r="F26" s="474">
        <f>F25+HWP!C26</f>
        <v>0</v>
      </c>
      <c r="G26" s="472">
        <f>G25+HWP!D26</f>
        <v>2.9674624000356005</v>
      </c>
      <c r="H26" s="473">
        <f>H25+HWP!E26</f>
        <v>2.44815648002937</v>
      </c>
      <c r="I26" s="456"/>
      <c r="J26" s="475">
        <f>Garden!J33</f>
        <v>0</v>
      </c>
      <c r="K26" s="476">
        <f>Paper!J33</f>
        <v>6.3276918194936416E-2</v>
      </c>
      <c r="L26" s="477">
        <f>Wood!J33</f>
        <v>0</v>
      </c>
      <c r="M26" s="478">
        <f>J26*(1-Recovery_OX!E26)*(1-Recovery_OX!F26)</f>
        <v>0</v>
      </c>
      <c r="N26" s="476">
        <f>K26*(1-Recovery_OX!E26)*(1-Recovery_OX!F26)</f>
        <v>6.3276918194936416E-2</v>
      </c>
      <c r="O26" s="477">
        <f>L26*(1-Recovery_OX!E26)*(1-Recovery_OX!F26)</f>
        <v>0</v>
      </c>
    </row>
    <row r="27" spans="2:15">
      <c r="B27" s="470">
        <f t="shared" si="0"/>
        <v>1965</v>
      </c>
      <c r="C27" s="471">
        <f>Stored_C!E33</f>
        <v>0</v>
      </c>
      <c r="D27" s="472">
        <f>Stored_C!F33+Stored_C!L33</f>
        <v>0.25156900686</v>
      </c>
      <c r="E27" s="473">
        <f>Stored_C!G33+Stored_C!M33</f>
        <v>0.20754443065950004</v>
      </c>
      <c r="F27" s="474">
        <f>F26+HWP!C27</f>
        <v>0</v>
      </c>
      <c r="G27" s="472">
        <f>G26+HWP!D27</f>
        <v>3.2190314068956005</v>
      </c>
      <c r="H27" s="473">
        <f>H26+HWP!E27</f>
        <v>2.65570091068887</v>
      </c>
      <c r="I27" s="456"/>
      <c r="J27" s="475">
        <f>Garden!J34</f>
        <v>0</v>
      </c>
      <c r="K27" s="476">
        <f>Paper!J34</f>
        <v>6.7117762149812549E-2</v>
      </c>
      <c r="L27" s="477">
        <f>Wood!J34</f>
        <v>0</v>
      </c>
      <c r="M27" s="478">
        <f>J27*(1-Recovery_OX!E27)*(1-Recovery_OX!F27)</f>
        <v>0</v>
      </c>
      <c r="N27" s="476">
        <f>K27*(1-Recovery_OX!E27)*(1-Recovery_OX!F27)</f>
        <v>6.7117762149812549E-2</v>
      </c>
      <c r="O27" s="477">
        <f>L27*(1-Recovery_OX!E27)*(1-Recovery_OX!F27)</f>
        <v>0</v>
      </c>
    </row>
    <row r="28" spans="2:15">
      <c r="B28" s="470">
        <f t="shared" si="0"/>
        <v>1966</v>
      </c>
      <c r="C28" s="471">
        <f>Stored_C!E34</f>
        <v>0</v>
      </c>
      <c r="D28" s="472">
        <f>Stored_C!F34+Stored_C!L34</f>
        <v>0.25444948707600001</v>
      </c>
      <c r="E28" s="473">
        <f>Stored_C!G34+Stored_C!M34</f>
        <v>0.2099208268377</v>
      </c>
      <c r="F28" s="474">
        <f>F27+HWP!C28</f>
        <v>0</v>
      </c>
      <c r="G28" s="472">
        <f>G27+HWP!D28</f>
        <v>3.4734808939716006</v>
      </c>
      <c r="H28" s="473">
        <f>H27+HWP!E28</f>
        <v>2.86562173752657</v>
      </c>
      <c r="I28" s="456"/>
      <c r="J28" s="475">
        <f>Garden!J35</f>
        <v>0</v>
      </c>
      <c r="K28" s="476">
        <f>Paper!J35</f>
        <v>7.08118745129903E-2</v>
      </c>
      <c r="L28" s="477">
        <f>Wood!J35</f>
        <v>0</v>
      </c>
      <c r="M28" s="478">
        <f>J28*(1-Recovery_OX!E28)*(1-Recovery_OX!F28)</f>
        <v>0</v>
      </c>
      <c r="N28" s="476">
        <f>K28*(1-Recovery_OX!E28)*(1-Recovery_OX!F28)</f>
        <v>7.08118745129903E-2</v>
      </c>
      <c r="O28" s="477">
        <f>L28*(1-Recovery_OX!E28)*(1-Recovery_OX!F28)</f>
        <v>0</v>
      </c>
    </row>
    <row r="29" spans="2:15">
      <c r="B29" s="470">
        <f t="shared" si="0"/>
        <v>1967</v>
      </c>
      <c r="C29" s="471">
        <f>Stored_C!E35</f>
        <v>0</v>
      </c>
      <c r="D29" s="472">
        <f>Stored_C!F35+Stored_C!L35</f>
        <v>0.26443395570240003</v>
      </c>
      <c r="E29" s="473">
        <f>Stored_C!G35+Stored_C!M35</f>
        <v>0.21815801345447999</v>
      </c>
      <c r="F29" s="474">
        <f>F28+HWP!C29</f>
        <v>0</v>
      </c>
      <c r="G29" s="472">
        <f>G28+HWP!D29</f>
        <v>3.7379148496740005</v>
      </c>
      <c r="H29" s="473">
        <f>H28+HWP!E29</f>
        <v>3.0837797509810501</v>
      </c>
      <c r="I29" s="456"/>
      <c r="J29" s="475">
        <f>Garden!J36</f>
        <v>0</v>
      </c>
      <c r="K29" s="476">
        <f>Paper!J36</f>
        <v>7.4350495370347672E-2</v>
      </c>
      <c r="L29" s="477">
        <f>Wood!J36</f>
        <v>0</v>
      </c>
      <c r="M29" s="478">
        <f>J29*(1-Recovery_OX!E29)*(1-Recovery_OX!F29)</f>
        <v>0</v>
      </c>
      <c r="N29" s="476">
        <f>K29*(1-Recovery_OX!E29)*(1-Recovery_OX!F29)</f>
        <v>7.4350495370347672E-2</v>
      </c>
      <c r="O29" s="477">
        <f>L29*(1-Recovery_OX!E29)*(1-Recovery_OX!F29)</f>
        <v>0</v>
      </c>
    </row>
    <row r="30" spans="2:15">
      <c r="B30" s="470">
        <f t="shared" si="0"/>
        <v>1968</v>
      </c>
      <c r="C30" s="471">
        <f>Stored_C!E36</f>
        <v>0</v>
      </c>
      <c r="D30" s="472">
        <f>Stored_C!F36+Stored_C!L36</f>
        <v>0.27005366495279998</v>
      </c>
      <c r="E30" s="473">
        <f>Stored_C!G36+Stored_C!M36</f>
        <v>0.22279427358605997</v>
      </c>
      <c r="F30" s="474">
        <f>F29+HWP!C30</f>
        <v>0</v>
      </c>
      <c r="G30" s="472">
        <f>G29+HWP!D30</f>
        <v>4.0079685146268007</v>
      </c>
      <c r="H30" s="473">
        <f>H29+HWP!E30</f>
        <v>3.30657402456711</v>
      </c>
      <c r="I30" s="456"/>
      <c r="J30" s="475">
        <f>Garden!J37</f>
        <v>0</v>
      </c>
      <c r="K30" s="476">
        <f>Paper!J37</f>
        <v>7.7976589292242257E-2</v>
      </c>
      <c r="L30" s="477">
        <f>Wood!J37</f>
        <v>0</v>
      </c>
      <c r="M30" s="478">
        <f>J30*(1-Recovery_OX!E30)*(1-Recovery_OX!F30)</f>
        <v>0</v>
      </c>
      <c r="N30" s="476">
        <f>K30*(1-Recovery_OX!E30)*(1-Recovery_OX!F30)</f>
        <v>7.7976589292242257E-2</v>
      </c>
      <c r="O30" s="477">
        <f>L30*(1-Recovery_OX!E30)*(1-Recovery_OX!F30)</f>
        <v>0</v>
      </c>
    </row>
    <row r="31" spans="2:15">
      <c r="B31" s="470">
        <f t="shared" si="0"/>
        <v>1969</v>
      </c>
      <c r="C31" s="471">
        <f>Stored_C!E37</f>
        <v>0</v>
      </c>
      <c r="D31" s="472">
        <f>Stored_C!F37+Stored_C!L37</f>
        <v>0.27567337420320004</v>
      </c>
      <c r="E31" s="473">
        <f>Stored_C!G37+Stored_C!M37</f>
        <v>0.22743053371764005</v>
      </c>
      <c r="F31" s="474">
        <f>F30+HWP!C31</f>
        <v>0</v>
      </c>
      <c r="G31" s="472">
        <f>G30+HWP!D31</f>
        <v>4.283641888830001</v>
      </c>
      <c r="H31" s="473">
        <f>H30+HWP!E31</f>
        <v>3.5340045582847499</v>
      </c>
      <c r="I31" s="456"/>
      <c r="J31" s="475">
        <f>Garden!J38</f>
        <v>0</v>
      </c>
      <c r="K31" s="476">
        <f>Paper!J38</f>
        <v>8.1541421560034161E-2</v>
      </c>
      <c r="L31" s="477">
        <f>Wood!J38</f>
        <v>0</v>
      </c>
      <c r="M31" s="478">
        <f>J31*(1-Recovery_OX!E31)*(1-Recovery_OX!F31)</f>
        <v>0</v>
      </c>
      <c r="N31" s="476">
        <f>K31*(1-Recovery_OX!E31)*(1-Recovery_OX!F31)</f>
        <v>8.1541421560034161E-2</v>
      </c>
      <c r="O31" s="477">
        <f>L31*(1-Recovery_OX!E31)*(1-Recovery_OX!F31)</f>
        <v>0</v>
      </c>
    </row>
    <row r="32" spans="2:15">
      <c r="B32" s="470">
        <f t="shared" si="0"/>
        <v>1970</v>
      </c>
      <c r="C32" s="471">
        <f>Stored_C!E38</f>
        <v>0</v>
      </c>
      <c r="D32" s="472">
        <f>Stored_C!F38+Stored_C!L38</f>
        <v>0.28129308345359999</v>
      </c>
      <c r="E32" s="473">
        <f>Stored_C!G38+Stored_C!M38</f>
        <v>0.23206679384922005</v>
      </c>
      <c r="F32" s="474">
        <f>F31+HWP!C32</f>
        <v>0</v>
      </c>
      <c r="G32" s="472">
        <f>G31+HWP!D32</f>
        <v>4.5649349722836012</v>
      </c>
      <c r="H32" s="473">
        <f>H31+HWP!E32</f>
        <v>3.7660713521339702</v>
      </c>
      <c r="I32" s="456"/>
      <c r="J32" s="475">
        <f>Garden!J39</f>
        <v>0</v>
      </c>
      <c r="K32" s="476">
        <f>Paper!J39</f>
        <v>8.5049133840143482E-2</v>
      </c>
      <c r="L32" s="477">
        <f>Wood!J39</f>
        <v>0</v>
      </c>
      <c r="M32" s="478">
        <f>J32*(1-Recovery_OX!E32)*(1-Recovery_OX!F32)</f>
        <v>0</v>
      </c>
      <c r="N32" s="476">
        <f>K32*(1-Recovery_OX!E32)*(1-Recovery_OX!F32)</f>
        <v>8.5049133840143482E-2</v>
      </c>
      <c r="O32" s="477">
        <f>L32*(1-Recovery_OX!E32)*(1-Recovery_OX!F32)</f>
        <v>0</v>
      </c>
    </row>
    <row r="33" spans="2:15">
      <c r="B33" s="470">
        <f t="shared" si="0"/>
        <v>1971</v>
      </c>
      <c r="C33" s="471">
        <f>Stored_C!E39</f>
        <v>0</v>
      </c>
      <c r="D33" s="472">
        <f>Stored_C!F39+Stored_C!L39</f>
        <v>0.28691279270400005</v>
      </c>
      <c r="E33" s="473">
        <f>Stored_C!G39+Stored_C!M39</f>
        <v>0.23670305398080002</v>
      </c>
      <c r="F33" s="474">
        <f>F32+HWP!C33</f>
        <v>0</v>
      </c>
      <c r="G33" s="472">
        <f>G32+HWP!D33</f>
        <v>4.8518477649876015</v>
      </c>
      <c r="H33" s="473">
        <f>H32+HWP!E33</f>
        <v>4.0027744061147699</v>
      </c>
      <c r="I33" s="456"/>
      <c r="J33" s="475">
        <f>Garden!J40</f>
        <v>0</v>
      </c>
      <c r="K33" s="476">
        <f>Paper!J40</f>
        <v>8.8503587796744429E-2</v>
      </c>
      <c r="L33" s="477">
        <f>Wood!J40</f>
        <v>0</v>
      </c>
      <c r="M33" s="478">
        <f>J33*(1-Recovery_OX!E33)*(1-Recovery_OX!F33)</f>
        <v>0</v>
      </c>
      <c r="N33" s="476">
        <f>K33*(1-Recovery_OX!E33)*(1-Recovery_OX!F33)</f>
        <v>8.8503587796744429E-2</v>
      </c>
      <c r="O33" s="477">
        <f>L33*(1-Recovery_OX!E33)*(1-Recovery_OX!F33)</f>
        <v>0</v>
      </c>
    </row>
    <row r="34" spans="2:15">
      <c r="B34" s="470">
        <f t="shared" si="0"/>
        <v>1972</v>
      </c>
      <c r="C34" s="471">
        <f>Stored_C!E40</f>
        <v>0</v>
      </c>
      <c r="D34" s="472">
        <f>Stored_C!F40+Stored_C!L40</f>
        <v>0.2925325019544</v>
      </c>
      <c r="E34" s="473">
        <f>Stored_C!G40+Stored_C!M40</f>
        <v>0.24133931411237999</v>
      </c>
      <c r="F34" s="474">
        <f>F33+HWP!C34</f>
        <v>0</v>
      </c>
      <c r="G34" s="472">
        <f>G33+HWP!D34</f>
        <v>5.1443802669420018</v>
      </c>
      <c r="H34" s="473">
        <f>H33+HWP!E34</f>
        <v>4.2441137202271495</v>
      </c>
      <c r="I34" s="456"/>
      <c r="J34" s="475">
        <f>Garden!J41</f>
        <v>0</v>
      </c>
      <c r="K34" s="476">
        <f>Paper!J41</f>
        <v>9.1908384021647652E-2</v>
      </c>
      <c r="L34" s="477">
        <f>Wood!J41</f>
        <v>0</v>
      </c>
      <c r="M34" s="478">
        <f>J34*(1-Recovery_OX!E34)*(1-Recovery_OX!F34)</f>
        <v>0</v>
      </c>
      <c r="N34" s="476">
        <f>K34*(1-Recovery_OX!E34)*(1-Recovery_OX!F34)</f>
        <v>9.1908384021647652E-2</v>
      </c>
      <c r="O34" s="477">
        <f>L34*(1-Recovery_OX!E34)*(1-Recovery_OX!F34)</f>
        <v>0</v>
      </c>
    </row>
    <row r="35" spans="2:15">
      <c r="B35" s="470">
        <f t="shared" si="0"/>
        <v>1973</v>
      </c>
      <c r="C35" s="471">
        <f>Stored_C!E41</f>
        <v>0</v>
      </c>
      <c r="D35" s="472">
        <f>Stored_C!F41+Stored_C!L41</f>
        <v>0.29815221120480001</v>
      </c>
      <c r="E35" s="473">
        <f>Stored_C!G41+Stored_C!M41</f>
        <v>0.24597557424395999</v>
      </c>
      <c r="F35" s="474">
        <f>F34+HWP!C35</f>
        <v>0</v>
      </c>
      <c r="G35" s="472">
        <f>G34+HWP!D35</f>
        <v>5.4425324781468021</v>
      </c>
      <c r="H35" s="473">
        <f>H34+HWP!E35</f>
        <v>4.4900892944711099</v>
      </c>
      <c r="I35" s="456"/>
      <c r="J35" s="475">
        <f>Garden!J42</f>
        <v>0</v>
      </c>
      <c r="K35" s="476">
        <f>Paper!J42</f>
        <v>9.5266879684405337E-2</v>
      </c>
      <c r="L35" s="477">
        <f>Wood!J42</f>
        <v>0</v>
      </c>
      <c r="M35" s="478">
        <f>J35*(1-Recovery_OX!E35)*(1-Recovery_OX!F35)</f>
        <v>0</v>
      </c>
      <c r="N35" s="476">
        <f>K35*(1-Recovery_OX!E35)*(1-Recovery_OX!F35)</f>
        <v>9.5266879684405337E-2</v>
      </c>
      <c r="O35" s="477">
        <f>L35*(1-Recovery_OX!E35)*(1-Recovery_OX!F35)</f>
        <v>0</v>
      </c>
    </row>
    <row r="36" spans="2:15">
      <c r="B36" s="470">
        <f t="shared" si="0"/>
        <v>1974</v>
      </c>
      <c r="C36" s="471">
        <f>Stored_C!E42</f>
        <v>0</v>
      </c>
      <c r="D36" s="472">
        <f>Stored_C!F42+Stored_C!L42</f>
        <v>0.30377192045520007</v>
      </c>
      <c r="E36" s="473">
        <f>Stored_C!G42+Stored_C!M42</f>
        <v>0.25061183437554002</v>
      </c>
      <c r="F36" s="474">
        <f>F35+HWP!C36</f>
        <v>0</v>
      </c>
      <c r="G36" s="472">
        <f>G35+HWP!D36</f>
        <v>5.7463043986020024</v>
      </c>
      <c r="H36" s="473">
        <f>H35+HWP!E36</f>
        <v>4.7407011288466503</v>
      </c>
      <c r="I36" s="456"/>
      <c r="J36" s="475">
        <f>Garden!J43</f>
        <v>0</v>
      </c>
      <c r="K36" s="476">
        <f>Paper!J43</f>
        <v>9.8582204989160371E-2</v>
      </c>
      <c r="L36" s="477">
        <f>Wood!J43</f>
        <v>0</v>
      </c>
      <c r="M36" s="478">
        <f>J36*(1-Recovery_OX!E36)*(1-Recovery_OX!F36)</f>
        <v>0</v>
      </c>
      <c r="N36" s="476">
        <f>K36*(1-Recovery_OX!E36)*(1-Recovery_OX!F36)</f>
        <v>9.8582204989160371E-2</v>
      </c>
      <c r="O36" s="477">
        <f>L36*(1-Recovery_OX!E36)*(1-Recovery_OX!F36)</f>
        <v>0</v>
      </c>
    </row>
    <row r="37" spans="2:15">
      <c r="B37" s="470">
        <f t="shared" si="0"/>
        <v>1975</v>
      </c>
      <c r="C37" s="471">
        <f>Stored_C!E43</f>
        <v>0</v>
      </c>
      <c r="D37" s="472">
        <f>Stored_C!F43+Stored_C!L43</f>
        <v>0.30939162970560002</v>
      </c>
      <c r="E37" s="473">
        <f>Stored_C!G43+Stored_C!M43</f>
        <v>0.25524809450711999</v>
      </c>
      <c r="F37" s="474">
        <f>F36+HWP!C37</f>
        <v>0</v>
      </c>
      <c r="G37" s="472">
        <f>G36+HWP!D37</f>
        <v>6.0556960283076027</v>
      </c>
      <c r="H37" s="473">
        <f>H36+HWP!E37</f>
        <v>4.9959492233537706</v>
      </c>
      <c r="I37" s="456"/>
      <c r="J37" s="475">
        <f>Garden!J44</f>
        <v>0</v>
      </c>
      <c r="K37" s="476">
        <f>Paper!J44</f>
        <v>0.10185727851891062</v>
      </c>
      <c r="L37" s="477">
        <f>Wood!J44</f>
        <v>0</v>
      </c>
      <c r="M37" s="478">
        <f>J37*(1-Recovery_OX!E37)*(1-Recovery_OX!F37)</f>
        <v>0</v>
      </c>
      <c r="N37" s="476">
        <f>K37*(1-Recovery_OX!E37)*(1-Recovery_OX!F37)</f>
        <v>0.10185727851891062</v>
      </c>
      <c r="O37" s="477">
        <f>L37*(1-Recovery_OX!E37)*(1-Recovery_OX!F37)</f>
        <v>0</v>
      </c>
    </row>
    <row r="38" spans="2:15">
      <c r="B38" s="470">
        <f t="shared" si="0"/>
        <v>1976</v>
      </c>
      <c r="C38" s="471">
        <f>Stored_C!E44</f>
        <v>0</v>
      </c>
      <c r="D38" s="472">
        <f>Stored_C!F44+Stored_C!L44</f>
        <v>0.31501133895600009</v>
      </c>
      <c r="E38" s="473">
        <f>Stored_C!G44+Stored_C!M44</f>
        <v>0.25988435463870002</v>
      </c>
      <c r="F38" s="474">
        <f>F37+HWP!C38</f>
        <v>0</v>
      </c>
      <c r="G38" s="472">
        <f>G37+HWP!D38</f>
        <v>6.370707367263603</v>
      </c>
      <c r="H38" s="473">
        <f>H37+HWP!E38</f>
        <v>5.2558335779924708</v>
      </c>
      <c r="I38" s="456"/>
      <c r="J38" s="475">
        <f>Garden!J45</f>
        <v>0</v>
      </c>
      <c r="K38" s="476">
        <f>Paper!J45</f>
        <v>0.10509482154240612</v>
      </c>
      <c r="L38" s="477">
        <f>Wood!J45</f>
        <v>0</v>
      </c>
      <c r="M38" s="478">
        <f>J38*(1-Recovery_OX!E38)*(1-Recovery_OX!F38)</f>
        <v>0</v>
      </c>
      <c r="N38" s="476">
        <f>K38*(1-Recovery_OX!E38)*(1-Recovery_OX!F38)</f>
        <v>0.10509482154240612</v>
      </c>
      <c r="O38" s="477">
        <f>L38*(1-Recovery_OX!E38)*(1-Recovery_OX!F38)</f>
        <v>0</v>
      </c>
    </row>
    <row r="39" spans="2:15">
      <c r="B39" s="470">
        <f t="shared" si="0"/>
        <v>1977</v>
      </c>
      <c r="C39" s="471">
        <f>Stored_C!E45</f>
        <v>0</v>
      </c>
      <c r="D39" s="472">
        <f>Stored_C!F45+Stored_C!L45</f>
        <v>0.32063104820640009</v>
      </c>
      <c r="E39" s="473">
        <f>Stored_C!G45+Stored_C!M45</f>
        <v>0.26452061477028005</v>
      </c>
      <c r="F39" s="474">
        <f>F38+HWP!C39</f>
        <v>0</v>
      </c>
      <c r="G39" s="472">
        <f>G38+HWP!D39</f>
        <v>6.6913384154700033</v>
      </c>
      <c r="H39" s="473">
        <f>H38+HWP!E39</f>
        <v>5.5203541927627509</v>
      </c>
      <c r="I39" s="456"/>
      <c r="J39" s="475">
        <f>Garden!J46</f>
        <v>0</v>
      </c>
      <c r="K39" s="476">
        <f>Paper!J46</f>
        <v>0.1082973713538118</v>
      </c>
      <c r="L39" s="477">
        <f>Wood!J46</f>
        <v>0</v>
      </c>
      <c r="M39" s="478">
        <f>J39*(1-Recovery_OX!E39)*(1-Recovery_OX!F39)</f>
        <v>0</v>
      </c>
      <c r="N39" s="476">
        <f>K39*(1-Recovery_OX!E39)*(1-Recovery_OX!F39)</f>
        <v>0.1082973713538118</v>
      </c>
      <c r="O39" s="477">
        <f>L39*(1-Recovery_OX!E39)*(1-Recovery_OX!F39)</f>
        <v>0</v>
      </c>
    </row>
    <row r="40" spans="2:15">
      <c r="B40" s="470">
        <f t="shared" si="0"/>
        <v>1978</v>
      </c>
      <c r="C40" s="471">
        <f>Stored_C!E46</f>
        <v>0</v>
      </c>
      <c r="D40" s="472">
        <f>Stored_C!F46+Stored_C!L46</f>
        <v>0.32625075745680004</v>
      </c>
      <c r="E40" s="473">
        <f>Stored_C!G46+Stored_C!M46</f>
        <v>0.26915687490186002</v>
      </c>
      <c r="F40" s="474">
        <f>F39+HWP!C40</f>
        <v>0</v>
      </c>
      <c r="G40" s="472">
        <f>G39+HWP!D40</f>
        <v>7.0175891729268036</v>
      </c>
      <c r="H40" s="473">
        <f>H39+HWP!E40</f>
        <v>5.7895110676646109</v>
      </c>
      <c r="I40" s="456"/>
      <c r="J40" s="475">
        <f>Garden!J47</f>
        <v>0</v>
      </c>
      <c r="K40" s="476">
        <f>Paper!J47</f>
        <v>0.11146729371052626</v>
      </c>
      <c r="L40" s="477">
        <f>Wood!J47</f>
        <v>0</v>
      </c>
      <c r="M40" s="478">
        <f>J40*(1-Recovery_OX!E40)*(1-Recovery_OX!F40)</f>
        <v>0</v>
      </c>
      <c r="N40" s="476">
        <f>K40*(1-Recovery_OX!E40)*(1-Recovery_OX!F40)</f>
        <v>0.11146729371052626</v>
      </c>
      <c r="O40" s="477">
        <f>L40*(1-Recovery_OX!E40)*(1-Recovery_OX!F40)</f>
        <v>0</v>
      </c>
    </row>
    <row r="41" spans="2:15">
      <c r="B41" s="470">
        <f t="shared" si="0"/>
        <v>1979</v>
      </c>
      <c r="C41" s="471">
        <f>Stored_C!E47</f>
        <v>0</v>
      </c>
      <c r="D41" s="472">
        <f>Stored_C!F47+Stored_C!L47</f>
        <v>0.33187046670720005</v>
      </c>
      <c r="E41" s="473">
        <f>Stored_C!G47+Stored_C!M47</f>
        <v>0.27379313503344005</v>
      </c>
      <c r="F41" s="474">
        <f>F40+HWP!C41</f>
        <v>0</v>
      </c>
      <c r="G41" s="472">
        <f>G40+HWP!D41</f>
        <v>7.3494596396340039</v>
      </c>
      <c r="H41" s="473">
        <f>H40+HWP!E41</f>
        <v>6.0633042026980508</v>
      </c>
      <c r="I41" s="456"/>
      <c r="J41" s="475">
        <f>Garden!J48</f>
        <v>0</v>
      </c>
      <c r="K41" s="476">
        <f>Paper!J48</f>
        <v>0.11460679443012733</v>
      </c>
      <c r="L41" s="477">
        <f>Wood!J48</f>
        <v>0</v>
      </c>
      <c r="M41" s="478">
        <f>J41*(1-Recovery_OX!E41)*(1-Recovery_OX!F41)</f>
        <v>0</v>
      </c>
      <c r="N41" s="476">
        <f>K41*(1-Recovery_OX!E41)*(1-Recovery_OX!F41)</f>
        <v>0.11460679443012733</v>
      </c>
      <c r="O41" s="477">
        <f>L41*(1-Recovery_OX!E41)*(1-Recovery_OX!F41)</f>
        <v>0</v>
      </c>
    </row>
    <row r="42" spans="2:15">
      <c r="B42" s="470">
        <f t="shared" si="0"/>
        <v>1980</v>
      </c>
      <c r="C42" s="471">
        <f>Stored_C!E48</f>
        <v>0</v>
      </c>
      <c r="D42" s="472">
        <f>Stored_C!F48+Stored_C!L48</f>
        <v>0.33749017595760011</v>
      </c>
      <c r="E42" s="473">
        <f>Stored_C!G48+Stored_C!M48</f>
        <v>0.27842939516502008</v>
      </c>
      <c r="F42" s="474">
        <f>F41+HWP!C42</f>
        <v>0</v>
      </c>
      <c r="G42" s="472">
        <f>G41+HWP!D42</f>
        <v>7.6869498155916043</v>
      </c>
      <c r="H42" s="473">
        <f>H41+HWP!E42</f>
        <v>6.3417335978630707</v>
      </c>
      <c r="I42" s="456"/>
      <c r="J42" s="475">
        <f>Garden!J49</f>
        <v>0</v>
      </c>
      <c r="K42" s="476">
        <f>Paper!J49</f>
        <v>0.11771793020329249</v>
      </c>
      <c r="L42" s="477">
        <f>Wood!J49</f>
        <v>0</v>
      </c>
      <c r="M42" s="478">
        <f>J42*(1-Recovery_OX!E42)*(1-Recovery_OX!F42)</f>
        <v>0</v>
      </c>
      <c r="N42" s="476">
        <f>K42*(1-Recovery_OX!E42)*(1-Recovery_OX!F42)</f>
        <v>0.11771793020329249</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7.6869498155916043</v>
      </c>
      <c r="H43" s="473">
        <f>H42+HWP!E43</f>
        <v>6.3417335978630707</v>
      </c>
      <c r="I43" s="456"/>
      <c r="J43" s="475">
        <f>Garden!J50</f>
        <v>0</v>
      </c>
      <c r="K43" s="476">
        <f>Paper!J50</f>
        <v>0.12080261867569884</v>
      </c>
      <c r="L43" s="477">
        <f>Wood!J50</f>
        <v>0</v>
      </c>
      <c r="M43" s="478">
        <f>J43*(1-Recovery_OX!E43)*(1-Recovery_OX!F43)</f>
        <v>0</v>
      </c>
      <c r="N43" s="476">
        <f>K43*(1-Recovery_OX!E43)*(1-Recovery_OX!F43)</f>
        <v>0.12080261867569884</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7.6869498155916043</v>
      </c>
      <c r="H44" s="473">
        <f>H43+HWP!E44</f>
        <v>6.3417335978630707</v>
      </c>
      <c r="I44" s="456"/>
      <c r="J44" s="475">
        <f>Garden!J51</f>
        <v>0</v>
      </c>
      <c r="K44" s="476">
        <f>Paper!J51</f>
        <v>0.11263561508167651</v>
      </c>
      <c r="L44" s="477">
        <f>Wood!J51</f>
        <v>0</v>
      </c>
      <c r="M44" s="478">
        <f>J44*(1-Recovery_OX!E44)*(1-Recovery_OX!F44)</f>
        <v>0</v>
      </c>
      <c r="N44" s="476">
        <f>K44*(1-Recovery_OX!E44)*(1-Recovery_OX!F44)</f>
        <v>0.11263561508167651</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7.6869498155916043</v>
      </c>
      <c r="H45" s="473">
        <f>H44+HWP!E45</f>
        <v>6.3417335978630707</v>
      </c>
      <c r="I45" s="456"/>
      <c r="J45" s="475">
        <f>Garden!J52</f>
        <v>0</v>
      </c>
      <c r="K45" s="476">
        <f>Paper!J52</f>
        <v>0.10502075140346039</v>
      </c>
      <c r="L45" s="477">
        <f>Wood!J52</f>
        <v>0</v>
      </c>
      <c r="M45" s="478">
        <f>J45*(1-Recovery_OX!E45)*(1-Recovery_OX!F45)</f>
        <v>0</v>
      </c>
      <c r="N45" s="476">
        <f>K45*(1-Recovery_OX!E45)*(1-Recovery_OX!F45)</f>
        <v>0.10502075140346039</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7.6869498155916043</v>
      </c>
      <c r="H46" s="473">
        <f>H45+HWP!E46</f>
        <v>6.3417335978630707</v>
      </c>
      <c r="I46" s="456"/>
      <c r="J46" s="475">
        <f>Garden!J53</f>
        <v>0</v>
      </c>
      <c r="K46" s="476">
        <f>Paper!J53</f>
        <v>9.7920699570465411E-2</v>
      </c>
      <c r="L46" s="477">
        <f>Wood!J53</f>
        <v>0</v>
      </c>
      <c r="M46" s="478">
        <f>J46*(1-Recovery_OX!E46)*(1-Recovery_OX!F46)</f>
        <v>0</v>
      </c>
      <c r="N46" s="476">
        <f>K46*(1-Recovery_OX!E46)*(1-Recovery_OX!F46)</f>
        <v>9.7920699570465411E-2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7.6869498155916043</v>
      </c>
      <c r="H47" s="473">
        <f>H46+HWP!E47</f>
        <v>6.3417335978630707</v>
      </c>
      <c r="I47" s="456"/>
      <c r="J47" s="475">
        <f>Garden!J54</f>
        <v>0</v>
      </c>
      <c r="K47" s="476">
        <f>Paper!J54</f>
        <v>9.1300655120368987E-2</v>
      </c>
      <c r="L47" s="477">
        <f>Wood!J54</f>
        <v>0</v>
      </c>
      <c r="M47" s="478">
        <f>J47*(1-Recovery_OX!E47)*(1-Recovery_OX!F47)</f>
        <v>0</v>
      </c>
      <c r="N47" s="476">
        <f>K47*(1-Recovery_OX!E47)*(1-Recovery_OX!F47)</f>
        <v>9.1300655120368987E-2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7.6869498155916043</v>
      </c>
      <c r="H48" s="473">
        <f>H47+HWP!E48</f>
        <v>6.3417335978630707</v>
      </c>
      <c r="I48" s="456"/>
      <c r="J48" s="475">
        <f>Garden!J55</f>
        <v>0</v>
      </c>
      <c r="K48" s="476">
        <f>Paper!J55</f>
        <v>8.5128166587596421E-2</v>
      </c>
      <c r="L48" s="477">
        <f>Wood!J55</f>
        <v>0</v>
      </c>
      <c r="M48" s="478">
        <f>J48*(1-Recovery_OX!E48)*(1-Recovery_OX!F48)</f>
        <v>0</v>
      </c>
      <c r="N48" s="476">
        <f>K48*(1-Recovery_OX!E48)*(1-Recovery_OX!F48)</f>
        <v>8.5128166587596421E-2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7.6869498155916043</v>
      </c>
      <c r="H49" s="473">
        <f>H48+HWP!E49</f>
        <v>6.3417335978630707</v>
      </c>
      <c r="I49" s="456"/>
      <c r="J49" s="475">
        <f>Garden!J56</f>
        <v>0</v>
      </c>
      <c r="K49" s="476">
        <f>Paper!J56</f>
        <v>7.9372976426198935E-2</v>
      </c>
      <c r="L49" s="477">
        <f>Wood!J56</f>
        <v>0</v>
      </c>
      <c r="M49" s="478">
        <f>J49*(1-Recovery_OX!E49)*(1-Recovery_OX!F49)</f>
        <v>0</v>
      </c>
      <c r="N49" s="476">
        <f>K49*(1-Recovery_OX!E49)*(1-Recovery_OX!F49)</f>
        <v>7.9372976426198935E-2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7.6869498155916043</v>
      </c>
      <c r="H50" s="473">
        <f>H49+HWP!E50</f>
        <v>6.3417335978630707</v>
      </c>
      <c r="I50" s="456"/>
      <c r="J50" s="475">
        <f>Garden!J57</f>
        <v>0</v>
      </c>
      <c r="K50" s="476">
        <f>Paper!J57</f>
        <v>7.4006872687328404E-2</v>
      </c>
      <c r="L50" s="477">
        <f>Wood!J57</f>
        <v>0</v>
      </c>
      <c r="M50" s="478">
        <f>J50*(1-Recovery_OX!E50)*(1-Recovery_OX!F50)</f>
        <v>0</v>
      </c>
      <c r="N50" s="476">
        <f>K50*(1-Recovery_OX!E50)*(1-Recovery_OX!F50)</f>
        <v>7.4006872687328404E-2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7.6869498155916043</v>
      </c>
      <c r="H51" s="473">
        <f>H50+HWP!E51</f>
        <v>6.3417335978630707</v>
      </c>
      <c r="I51" s="456"/>
      <c r="J51" s="475">
        <f>Garden!J58</f>
        <v>0</v>
      </c>
      <c r="K51" s="476">
        <f>Paper!J58</f>
        <v>6.9003550724231325E-2</v>
      </c>
      <c r="L51" s="477">
        <f>Wood!J58</f>
        <v>0</v>
      </c>
      <c r="M51" s="478">
        <f>J51*(1-Recovery_OX!E51)*(1-Recovery_OX!F51)</f>
        <v>0</v>
      </c>
      <c r="N51" s="476">
        <f>K51*(1-Recovery_OX!E51)*(1-Recovery_OX!F51)</f>
        <v>6.9003550724231325E-2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7.6869498155916043</v>
      </c>
      <c r="H52" s="473">
        <f>H51+HWP!E52</f>
        <v>6.3417335978630707</v>
      </c>
      <c r="I52" s="456"/>
      <c r="J52" s="475">
        <f>Garden!J59</f>
        <v>0</v>
      </c>
      <c r="K52" s="476">
        <f>Paper!J59</f>
        <v>6.4338484246839897E-2</v>
      </c>
      <c r="L52" s="477">
        <f>Wood!J59</f>
        <v>0</v>
      </c>
      <c r="M52" s="478">
        <f>J52*(1-Recovery_OX!E52)*(1-Recovery_OX!F52)</f>
        <v>0</v>
      </c>
      <c r="N52" s="476">
        <f>K52*(1-Recovery_OX!E52)*(1-Recovery_OX!F52)</f>
        <v>6.4338484246839897E-2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7.6869498155916043</v>
      </c>
      <c r="H53" s="473">
        <f>H52+HWP!E53</f>
        <v>6.3417335978630707</v>
      </c>
      <c r="I53" s="456"/>
      <c r="J53" s="475">
        <f>Garden!J60</f>
        <v>0</v>
      </c>
      <c r="K53" s="476">
        <f>Paper!J60</f>
        <v>5.9988805093869738E-2</v>
      </c>
      <c r="L53" s="477">
        <f>Wood!J60</f>
        <v>0</v>
      </c>
      <c r="M53" s="478">
        <f>J53*(1-Recovery_OX!E53)*(1-Recovery_OX!F53)</f>
        <v>0</v>
      </c>
      <c r="N53" s="476">
        <f>K53*(1-Recovery_OX!E53)*(1-Recovery_OX!F53)</f>
        <v>5.9988805093869738E-2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7.6869498155916043</v>
      </c>
      <c r="H54" s="473">
        <f>H53+HWP!E54</f>
        <v>6.3417335978630707</v>
      </c>
      <c r="I54" s="456"/>
      <c r="J54" s="475">
        <f>Garden!J61</f>
        <v>0</v>
      </c>
      <c r="K54" s="476">
        <f>Paper!J61</f>
        <v>5.5933191133066613E-2</v>
      </c>
      <c r="L54" s="477">
        <f>Wood!J61</f>
        <v>0</v>
      </c>
      <c r="M54" s="478">
        <f>J54*(1-Recovery_OX!E54)*(1-Recovery_OX!F54)</f>
        <v>0</v>
      </c>
      <c r="N54" s="476">
        <f>K54*(1-Recovery_OX!E54)*(1-Recovery_OX!F54)</f>
        <v>5.5933191133066613E-2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7.6869498155916043</v>
      </c>
      <c r="H55" s="473">
        <f>H54+HWP!E55</f>
        <v>6.3417335978630707</v>
      </c>
      <c r="I55" s="456"/>
      <c r="J55" s="475">
        <f>Garden!J62</f>
        <v>0</v>
      </c>
      <c r="K55" s="476">
        <f>Paper!J62</f>
        <v>5.2151761740089495E-2</v>
      </c>
      <c r="L55" s="477">
        <f>Wood!J62</f>
        <v>0</v>
      </c>
      <c r="M55" s="478">
        <f>J55*(1-Recovery_OX!E55)*(1-Recovery_OX!F55)</f>
        <v>0</v>
      </c>
      <c r="N55" s="476">
        <f>K55*(1-Recovery_OX!E55)*(1-Recovery_OX!F55)</f>
        <v>5.2151761740089495E-2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7.6869498155916043</v>
      </c>
      <c r="H56" s="473">
        <f>H55+HWP!E56</f>
        <v>6.3417335978630707</v>
      </c>
      <c r="I56" s="456"/>
      <c r="J56" s="475">
        <f>Garden!J63</f>
        <v>0</v>
      </c>
      <c r="K56" s="476">
        <f>Paper!J63</f>
        <v>4.8625980343666927E-2</v>
      </c>
      <c r="L56" s="477">
        <f>Wood!J63</f>
        <v>0</v>
      </c>
      <c r="M56" s="478">
        <f>J56*(1-Recovery_OX!E56)*(1-Recovery_OX!F56)</f>
        <v>0</v>
      </c>
      <c r="N56" s="476">
        <f>K56*(1-Recovery_OX!E56)*(1-Recovery_OX!F56)</f>
        <v>4.8625980343666927E-2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7.6869498155916043</v>
      </c>
      <c r="H57" s="473">
        <f>H56+HWP!E57</f>
        <v>6.3417335978630707</v>
      </c>
      <c r="I57" s="456"/>
      <c r="J57" s="475">
        <f>Garden!J64</f>
        <v>0</v>
      </c>
      <c r="K57" s="476">
        <f>Paper!J64</f>
        <v>4.5338563559303158E-2</v>
      </c>
      <c r="L57" s="477">
        <f>Wood!J64</f>
        <v>0</v>
      </c>
      <c r="M57" s="478">
        <f>J57*(1-Recovery_OX!E57)*(1-Recovery_OX!F57)</f>
        <v>0</v>
      </c>
      <c r="N57" s="476">
        <f>K57*(1-Recovery_OX!E57)*(1-Recovery_OX!F57)</f>
        <v>4.5338563559303158E-2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7.6869498155916043</v>
      </c>
      <c r="H58" s="473">
        <f>H57+HWP!E58</f>
        <v>6.3417335978630707</v>
      </c>
      <c r="I58" s="456"/>
      <c r="J58" s="475">
        <f>Garden!J65</f>
        <v>0</v>
      </c>
      <c r="K58" s="476">
        <f>Paper!J65</f>
        <v>4.2273396466107296E-2</v>
      </c>
      <c r="L58" s="477">
        <f>Wood!J65</f>
        <v>0</v>
      </c>
      <c r="M58" s="478">
        <f>J58*(1-Recovery_OX!E58)*(1-Recovery_OX!F58)</f>
        <v>0</v>
      </c>
      <c r="N58" s="476">
        <f>K58*(1-Recovery_OX!E58)*(1-Recovery_OX!F58)</f>
        <v>4.2273396466107296E-2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7.6869498155916043</v>
      </c>
      <c r="H59" s="473">
        <f>H58+HWP!E59</f>
        <v>6.3417335978630707</v>
      </c>
      <c r="I59" s="456"/>
      <c r="J59" s="475">
        <f>Garden!J66</f>
        <v>0</v>
      </c>
      <c r="K59" s="476">
        <f>Paper!J66</f>
        <v>3.9415453611432394E-2</v>
      </c>
      <c r="L59" s="477">
        <f>Wood!J66</f>
        <v>0</v>
      </c>
      <c r="M59" s="478">
        <f>J59*(1-Recovery_OX!E59)*(1-Recovery_OX!F59)</f>
        <v>0</v>
      </c>
      <c r="N59" s="476">
        <f>K59*(1-Recovery_OX!E59)*(1-Recovery_OX!F59)</f>
        <v>3.9415453611432394E-2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7.6869498155916043</v>
      </c>
      <c r="H60" s="473">
        <f>H59+HWP!E60</f>
        <v>6.3417335978630707</v>
      </c>
      <c r="I60" s="456"/>
      <c r="J60" s="475">
        <f>Garden!J67</f>
        <v>0</v>
      </c>
      <c r="K60" s="476">
        <f>Paper!J67</f>
        <v>3.6750725356089156E-2</v>
      </c>
      <c r="L60" s="477">
        <f>Wood!J67</f>
        <v>0</v>
      </c>
      <c r="M60" s="478">
        <f>J60*(1-Recovery_OX!E60)*(1-Recovery_OX!F60)</f>
        <v>0</v>
      </c>
      <c r="N60" s="476">
        <f>K60*(1-Recovery_OX!E60)*(1-Recovery_OX!F60)</f>
        <v>3.6750725356089156E-2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7.6869498155916043</v>
      </c>
      <c r="H61" s="473">
        <f>H60+HWP!E61</f>
        <v>6.3417335978630707</v>
      </c>
      <c r="I61" s="456"/>
      <c r="J61" s="475">
        <f>Garden!J68</f>
        <v>0</v>
      </c>
      <c r="K61" s="476">
        <f>Paper!J68</f>
        <v>3.4266149199078361E-2</v>
      </c>
      <c r="L61" s="477">
        <f>Wood!J68</f>
        <v>0</v>
      </c>
      <c r="M61" s="478">
        <f>J61*(1-Recovery_OX!E61)*(1-Recovery_OX!F61)</f>
        <v>0</v>
      </c>
      <c r="N61" s="476">
        <f>K61*(1-Recovery_OX!E61)*(1-Recovery_OX!F61)</f>
        <v>3.4266149199078361E-2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7.6869498155916043</v>
      </c>
      <c r="H62" s="473">
        <f>H61+HWP!E62</f>
        <v>6.3417335978630707</v>
      </c>
      <c r="I62" s="456"/>
      <c r="J62" s="475">
        <f>Garden!J69</f>
        <v>0</v>
      </c>
      <c r="K62" s="476">
        <f>Paper!J69</f>
        <v>3.1949545745195825E-2</v>
      </c>
      <c r="L62" s="477">
        <f>Wood!J69</f>
        <v>0</v>
      </c>
      <c r="M62" s="478">
        <f>J62*(1-Recovery_OX!E62)*(1-Recovery_OX!F62)</f>
        <v>0</v>
      </c>
      <c r="N62" s="476">
        <f>K62*(1-Recovery_OX!E62)*(1-Recovery_OX!F62)</f>
        <v>3.1949545745195825E-2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7.6869498155916043</v>
      </c>
      <c r="H63" s="473">
        <f>H62+HWP!E63</f>
        <v>6.3417335978630707</v>
      </c>
      <c r="I63" s="456"/>
      <c r="J63" s="475">
        <f>Garden!J70</f>
        <v>0</v>
      </c>
      <c r="K63" s="476">
        <f>Paper!J70</f>
        <v>2.9789559001622969E-2</v>
      </c>
      <c r="L63" s="477">
        <f>Wood!J70</f>
        <v>0</v>
      </c>
      <c r="M63" s="478">
        <f>J63*(1-Recovery_OX!E63)*(1-Recovery_OX!F63)</f>
        <v>0</v>
      </c>
      <c r="N63" s="476">
        <f>K63*(1-Recovery_OX!E63)*(1-Recovery_OX!F63)</f>
        <v>2.9789559001622969E-2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7.6869498155916043</v>
      </c>
      <c r="H64" s="473">
        <f>H63+HWP!E64</f>
        <v>6.3417335978630707</v>
      </c>
      <c r="I64" s="456"/>
      <c r="J64" s="475">
        <f>Garden!J71</f>
        <v>0</v>
      </c>
      <c r="K64" s="476">
        <f>Paper!J71</f>
        <v>2.777560071083687E-2</v>
      </c>
      <c r="L64" s="477">
        <f>Wood!J71</f>
        <v>0</v>
      </c>
      <c r="M64" s="478">
        <f>J64*(1-Recovery_OX!E64)*(1-Recovery_OX!F64)</f>
        <v>0</v>
      </c>
      <c r="N64" s="476">
        <f>K64*(1-Recovery_OX!E64)*(1-Recovery_OX!F64)</f>
        <v>2.777560071083687E-2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7.6869498155916043</v>
      </c>
      <c r="H65" s="473">
        <f>H64+HWP!E65</f>
        <v>6.3417335978630707</v>
      </c>
      <c r="I65" s="456"/>
      <c r="J65" s="475">
        <f>Garden!J72</f>
        <v>0</v>
      </c>
      <c r="K65" s="476">
        <f>Paper!J72</f>
        <v>2.5897798446959563E-2</v>
      </c>
      <c r="L65" s="477">
        <f>Wood!J72</f>
        <v>0</v>
      </c>
      <c r="M65" s="478">
        <f>J65*(1-Recovery_OX!E65)*(1-Recovery_OX!F65)</f>
        <v>0</v>
      </c>
      <c r="N65" s="476">
        <f>K65*(1-Recovery_OX!E65)*(1-Recovery_OX!F65)</f>
        <v>2.5897798446959563E-2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7.6869498155916043</v>
      </c>
      <c r="H66" s="473">
        <f>H65+HWP!E66</f>
        <v>6.3417335978630707</v>
      </c>
      <c r="I66" s="456"/>
      <c r="J66" s="475">
        <f>Garden!J73</f>
        <v>0</v>
      </c>
      <c r="K66" s="476">
        <f>Paper!J73</f>
        <v>2.4146947221114962E-2</v>
      </c>
      <c r="L66" s="477">
        <f>Wood!J73</f>
        <v>0</v>
      </c>
      <c r="M66" s="478">
        <f>J66*(1-Recovery_OX!E66)*(1-Recovery_OX!F66)</f>
        <v>0</v>
      </c>
      <c r="N66" s="476">
        <f>K66*(1-Recovery_OX!E66)*(1-Recovery_OX!F66)</f>
        <v>2.4146947221114962E-2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7.6869498155916043</v>
      </c>
      <c r="H67" s="473">
        <f>H66+HWP!E67</f>
        <v>6.3417335978630707</v>
      </c>
      <c r="I67" s="456"/>
      <c r="J67" s="475">
        <f>Garden!J74</f>
        <v>0</v>
      </c>
      <c r="K67" s="476">
        <f>Paper!J74</f>
        <v>2.2514464358562702E-2</v>
      </c>
      <c r="L67" s="477">
        <f>Wood!J74</f>
        <v>0</v>
      </c>
      <c r="M67" s="478">
        <f>J67*(1-Recovery_OX!E67)*(1-Recovery_OX!F67)</f>
        <v>0</v>
      </c>
      <c r="N67" s="476">
        <f>K67*(1-Recovery_OX!E67)*(1-Recovery_OX!F67)</f>
        <v>2.2514464358562702E-2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7.6869498155916043</v>
      </c>
      <c r="H68" s="473">
        <f>H67+HWP!E68</f>
        <v>6.3417335978630707</v>
      </c>
      <c r="I68" s="456"/>
      <c r="J68" s="475">
        <f>Garden!J75</f>
        <v>0</v>
      </c>
      <c r="K68" s="476">
        <f>Paper!J75</f>
        <v>2.0992347426416605E-2</v>
      </c>
      <c r="L68" s="477">
        <f>Wood!J75</f>
        <v>0</v>
      </c>
      <c r="M68" s="478">
        <f>J68*(1-Recovery_OX!E68)*(1-Recovery_OX!F68)</f>
        <v>0</v>
      </c>
      <c r="N68" s="476">
        <f>K68*(1-Recovery_OX!E68)*(1-Recovery_OX!F68)</f>
        <v>2.0992347426416605E-2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7.6869498155916043</v>
      </c>
      <c r="H69" s="473">
        <f>H68+HWP!E69</f>
        <v>6.3417335978630707</v>
      </c>
      <c r="I69" s="456"/>
      <c r="J69" s="475">
        <f>Garden!J76</f>
        <v>0</v>
      </c>
      <c r="K69" s="476">
        <f>Paper!J76</f>
        <v>1.9573135005709383E-2</v>
      </c>
      <c r="L69" s="477">
        <f>Wood!J76</f>
        <v>0</v>
      </c>
      <c r="M69" s="478">
        <f>J69*(1-Recovery_OX!E69)*(1-Recovery_OX!F69)</f>
        <v>0</v>
      </c>
      <c r="N69" s="476">
        <f>K69*(1-Recovery_OX!E69)*(1-Recovery_OX!F69)</f>
        <v>1.9573135005709383E-2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7.6869498155916043</v>
      </c>
      <c r="H70" s="473">
        <f>H69+HWP!E70</f>
        <v>6.3417335978630707</v>
      </c>
      <c r="I70" s="456"/>
      <c r="J70" s="475">
        <f>Garden!J77</f>
        <v>0</v>
      </c>
      <c r="K70" s="476">
        <f>Paper!J77</f>
        <v>1.8249870115508205E-2</v>
      </c>
      <c r="L70" s="477">
        <f>Wood!J77</f>
        <v>0</v>
      </c>
      <c r="M70" s="478">
        <f>J70*(1-Recovery_OX!E70)*(1-Recovery_OX!F70)</f>
        <v>0</v>
      </c>
      <c r="N70" s="476">
        <f>K70*(1-Recovery_OX!E70)*(1-Recovery_OX!F70)</f>
        <v>1.8249870115508205E-2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7.6869498155916043</v>
      </c>
      <c r="H71" s="473">
        <f>H70+HWP!E71</f>
        <v>6.3417335978630707</v>
      </c>
      <c r="I71" s="456"/>
      <c r="J71" s="475">
        <f>Garden!J78</f>
        <v>0</v>
      </c>
      <c r="K71" s="476">
        <f>Paper!J78</f>
        <v>1.7016066109786104E-2</v>
      </c>
      <c r="L71" s="477">
        <f>Wood!J78</f>
        <v>0</v>
      </c>
      <c r="M71" s="478">
        <f>J71*(1-Recovery_OX!E71)*(1-Recovery_OX!F71)</f>
        <v>0</v>
      </c>
      <c r="N71" s="476">
        <f>K71*(1-Recovery_OX!E71)*(1-Recovery_OX!F71)</f>
        <v>1.7016066109786104E-2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7.6869498155916043</v>
      </c>
      <c r="H72" s="473">
        <f>H71+HWP!E72</f>
        <v>6.3417335978630707</v>
      </c>
      <c r="I72" s="456"/>
      <c r="J72" s="475">
        <f>Garden!J79</f>
        <v>0</v>
      </c>
      <c r="K72" s="476">
        <f>Paper!J79</f>
        <v>1.5865674879875613E-2</v>
      </c>
      <c r="L72" s="477">
        <f>Wood!J79</f>
        <v>0</v>
      </c>
      <c r="M72" s="478">
        <f>J72*(1-Recovery_OX!E72)*(1-Recovery_OX!F72)</f>
        <v>0</v>
      </c>
      <c r="N72" s="476">
        <f>K72*(1-Recovery_OX!E72)*(1-Recovery_OX!F72)</f>
        <v>1.5865674879875613E-2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7.6869498155916043</v>
      </c>
      <c r="H73" s="473">
        <f>H72+HWP!E73</f>
        <v>6.3417335978630707</v>
      </c>
      <c r="I73" s="456"/>
      <c r="J73" s="475">
        <f>Garden!J80</f>
        <v>0</v>
      </c>
      <c r="K73" s="476">
        <f>Paper!J80</f>
        <v>1.479305720663307E-2</v>
      </c>
      <c r="L73" s="477">
        <f>Wood!J80</f>
        <v>0</v>
      </c>
      <c r="M73" s="478">
        <f>J73*(1-Recovery_OX!E73)*(1-Recovery_OX!F73)</f>
        <v>0</v>
      </c>
      <c r="N73" s="476">
        <f>K73*(1-Recovery_OX!E73)*(1-Recovery_OX!F73)</f>
        <v>1.479305720663307E-2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7.6869498155916043</v>
      </c>
      <c r="H74" s="473">
        <f>H73+HWP!E74</f>
        <v>6.3417335978630707</v>
      </c>
      <c r="I74" s="456"/>
      <c r="J74" s="475">
        <f>Garden!J81</f>
        <v>0</v>
      </c>
      <c r="K74" s="476">
        <f>Paper!J81</f>
        <v>1.3792955116979826E-2</v>
      </c>
      <c r="L74" s="477">
        <f>Wood!J81</f>
        <v>0</v>
      </c>
      <c r="M74" s="478">
        <f>J74*(1-Recovery_OX!E74)*(1-Recovery_OX!F74)</f>
        <v>0</v>
      </c>
      <c r="N74" s="476">
        <f>K74*(1-Recovery_OX!E74)*(1-Recovery_OX!F74)</f>
        <v>1.3792955116979826E-2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7.6869498155916043</v>
      </c>
      <c r="H75" s="473">
        <f>H74+HWP!E75</f>
        <v>6.3417335978630707</v>
      </c>
      <c r="I75" s="456"/>
      <c r="J75" s="475">
        <f>Garden!J82</f>
        <v>0</v>
      </c>
      <c r="K75" s="476">
        <f>Paper!J82</f>
        <v>1.2860466109312114E-2</v>
      </c>
      <c r="L75" s="477">
        <f>Wood!J82</f>
        <v>0</v>
      </c>
      <c r="M75" s="478">
        <f>J75*(1-Recovery_OX!E75)*(1-Recovery_OX!F75)</f>
        <v>0</v>
      </c>
      <c r="N75" s="476">
        <f>K75*(1-Recovery_OX!E75)*(1-Recovery_OX!F75)</f>
        <v>1.2860466109312114E-2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7.6869498155916043</v>
      </c>
      <c r="H76" s="473">
        <f>H75+HWP!E76</f>
        <v>6.3417335978630707</v>
      </c>
      <c r="I76" s="456"/>
      <c r="J76" s="475">
        <f>Garden!J83</f>
        <v>0</v>
      </c>
      <c r="K76" s="476">
        <f>Paper!J83</f>
        <v>1.1991019121432512E-2</v>
      </c>
      <c r="L76" s="477">
        <f>Wood!J83</f>
        <v>0</v>
      </c>
      <c r="M76" s="478">
        <f>J76*(1-Recovery_OX!E76)*(1-Recovery_OX!F76)</f>
        <v>0</v>
      </c>
      <c r="N76" s="476">
        <f>K76*(1-Recovery_OX!E76)*(1-Recovery_OX!F76)</f>
        <v>1.1991019121432512E-2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7.6869498155916043</v>
      </c>
      <c r="H77" s="473">
        <f>H76+HWP!E77</f>
        <v>6.3417335978630707</v>
      </c>
      <c r="I77" s="456"/>
      <c r="J77" s="475">
        <f>Garden!J84</f>
        <v>0</v>
      </c>
      <c r="K77" s="476">
        <f>Paper!J84</f>
        <v>1.1180352123197727E-2</v>
      </c>
      <c r="L77" s="477">
        <f>Wood!J84</f>
        <v>0</v>
      </c>
      <c r="M77" s="478">
        <f>J77*(1-Recovery_OX!E77)*(1-Recovery_OX!F77)</f>
        <v>0</v>
      </c>
      <c r="N77" s="476">
        <f>K77*(1-Recovery_OX!E77)*(1-Recovery_OX!F77)</f>
        <v>1.1180352123197727E-2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7.6869498155916043</v>
      </c>
      <c r="H78" s="473">
        <f>H77+HWP!E78</f>
        <v>6.3417335978630707</v>
      </c>
      <c r="I78" s="456"/>
      <c r="J78" s="475">
        <f>Garden!J85</f>
        <v>0</v>
      </c>
      <c r="K78" s="476">
        <f>Paper!J85</f>
        <v>1.0424491224041908E-2</v>
      </c>
      <c r="L78" s="477">
        <f>Wood!J85</f>
        <v>0</v>
      </c>
      <c r="M78" s="478">
        <f>J78*(1-Recovery_OX!E78)*(1-Recovery_OX!F78)</f>
        <v>0</v>
      </c>
      <c r="N78" s="476">
        <f>K78*(1-Recovery_OX!E78)*(1-Recovery_OX!F78)</f>
        <v>1.0424491224041908E-2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7.6869498155916043</v>
      </c>
      <c r="H79" s="473">
        <f>H78+HWP!E79</f>
        <v>6.3417335978630707</v>
      </c>
      <c r="I79" s="456"/>
      <c r="J79" s="475">
        <f>Garden!J86</f>
        <v>0</v>
      </c>
      <c r="K79" s="476">
        <f>Paper!J86</f>
        <v>9.7197311929604676E-3</v>
      </c>
      <c r="L79" s="477">
        <f>Wood!J86</f>
        <v>0</v>
      </c>
      <c r="M79" s="478">
        <f>J79*(1-Recovery_OX!E79)*(1-Recovery_OX!F79)</f>
        <v>0</v>
      </c>
      <c r="N79" s="476">
        <f>K79*(1-Recovery_OX!E79)*(1-Recovery_OX!F79)</f>
        <v>9.7197311929604676E-3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7.6869498155916043</v>
      </c>
      <c r="H80" s="473">
        <f>H79+HWP!E80</f>
        <v>6.3417335978630707</v>
      </c>
      <c r="I80" s="456"/>
      <c r="J80" s="475">
        <f>Garden!J87</f>
        <v>0</v>
      </c>
      <c r="K80" s="476">
        <f>Paper!J87</f>
        <v>9.0626172954634109E-3</v>
      </c>
      <c r="L80" s="477">
        <f>Wood!J87</f>
        <v>0</v>
      </c>
      <c r="M80" s="478">
        <f>J80*(1-Recovery_OX!E80)*(1-Recovery_OX!F80)</f>
        <v>0</v>
      </c>
      <c r="N80" s="476">
        <f>K80*(1-Recovery_OX!E80)*(1-Recovery_OX!F80)</f>
        <v>9.0626172954634109E-3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7.6869498155916043</v>
      </c>
      <c r="H81" s="473">
        <f>H80+HWP!E81</f>
        <v>6.3417335978630707</v>
      </c>
      <c r="I81" s="456"/>
      <c r="J81" s="475">
        <f>Garden!J88</f>
        <v>0</v>
      </c>
      <c r="K81" s="476">
        <f>Paper!J88</f>
        <v>8.4499283584628434E-3</v>
      </c>
      <c r="L81" s="477">
        <f>Wood!J88</f>
        <v>0</v>
      </c>
      <c r="M81" s="478">
        <f>J81*(1-Recovery_OX!E81)*(1-Recovery_OX!F81)</f>
        <v>0</v>
      </c>
      <c r="N81" s="476">
        <f>K81*(1-Recovery_OX!E81)*(1-Recovery_OX!F81)</f>
        <v>8.4499283584628434E-3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7.6869498155916043</v>
      </c>
      <c r="H82" s="473">
        <f>H81+HWP!E82</f>
        <v>6.3417335978630707</v>
      </c>
      <c r="I82" s="456"/>
      <c r="J82" s="475">
        <f>Garden!J89</f>
        <v>0</v>
      </c>
      <c r="K82" s="476">
        <f>Paper!J89</f>
        <v>7.8786609800787707E-3</v>
      </c>
      <c r="L82" s="477">
        <f>Wood!J89</f>
        <v>0</v>
      </c>
      <c r="M82" s="478">
        <f>J82*(1-Recovery_OX!E82)*(1-Recovery_OX!F82)</f>
        <v>0</v>
      </c>
      <c r="N82" s="476">
        <f>K82*(1-Recovery_OX!E82)*(1-Recovery_OX!F82)</f>
        <v>7.8786609800787707E-3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7.6869498155916043</v>
      </c>
      <c r="H83" s="473">
        <f>H82+HWP!E83</f>
        <v>6.3417335978630707</v>
      </c>
      <c r="I83" s="456"/>
      <c r="J83" s="475">
        <f>Garden!J90</f>
        <v>0</v>
      </c>
      <c r="K83" s="476">
        <f>Paper!J90</f>
        <v>7.3460148069595874E-3</v>
      </c>
      <c r="L83" s="477">
        <f>Wood!J90</f>
        <v>0</v>
      </c>
      <c r="M83" s="478">
        <f>J83*(1-Recovery_OX!E83)*(1-Recovery_OX!F83)</f>
        <v>0</v>
      </c>
      <c r="N83" s="476">
        <f>K83*(1-Recovery_OX!E83)*(1-Recovery_OX!F83)</f>
        <v>7.3460148069595874E-3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7.6869498155916043</v>
      </c>
      <c r="H84" s="473">
        <f>H83+HWP!E84</f>
        <v>6.3417335978630707</v>
      </c>
      <c r="I84" s="456"/>
      <c r="J84" s="475">
        <f>Garden!J91</f>
        <v>0</v>
      </c>
      <c r="K84" s="476">
        <f>Paper!J91</f>
        <v>6.8493788069467071E-3</v>
      </c>
      <c r="L84" s="477">
        <f>Wood!J91</f>
        <v>0</v>
      </c>
      <c r="M84" s="478">
        <f>J84*(1-Recovery_OX!E84)*(1-Recovery_OX!F84)</f>
        <v>0</v>
      </c>
      <c r="N84" s="476">
        <f>K84*(1-Recovery_OX!E84)*(1-Recovery_OX!F84)</f>
        <v>6.8493788069467071E-3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7.6869498155916043</v>
      </c>
      <c r="H85" s="473">
        <f>H84+HWP!E85</f>
        <v>6.3417335978630707</v>
      </c>
      <c r="I85" s="456"/>
      <c r="J85" s="475">
        <f>Garden!J92</f>
        <v>0</v>
      </c>
      <c r="K85" s="476">
        <f>Paper!J92</f>
        <v>6.386318469791887E-3</v>
      </c>
      <c r="L85" s="477">
        <f>Wood!J92</f>
        <v>0</v>
      </c>
      <c r="M85" s="478">
        <f>J85*(1-Recovery_OX!E85)*(1-Recovery_OX!F85)</f>
        <v>0</v>
      </c>
      <c r="N85" s="476">
        <f>K85*(1-Recovery_OX!E85)*(1-Recovery_OX!F85)</f>
        <v>6.386318469791887E-3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7.6869498155916043</v>
      </c>
      <c r="H86" s="473">
        <f>H85+HWP!E86</f>
        <v>6.3417335978630707</v>
      </c>
      <c r="I86" s="456"/>
      <c r="J86" s="475">
        <f>Garden!J93</f>
        <v>0</v>
      </c>
      <c r="K86" s="476">
        <f>Paper!J93</f>
        <v>5.9545638731851678E-3</v>
      </c>
      <c r="L86" s="477">
        <f>Wood!J93</f>
        <v>0</v>
      </c>
      <c r="M86" s="478">
        <f>J86*(1-Recovery_OX!E86)*(1-Recovery_OX!F86)</f>
        <v>0</v>
      </c>
      <c r="N86" s="476">
        <f>K86*(1-Recovery_OX!E86)*(1-Recovery_OX!F86)</f>
        <v>5.9545638731851678E-3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7.6869498155916043</v>
      </c>
      <c r="H87" s="473">
        <f>H86+HWP!E87</f>
        <v>6.3417335978630707</v>
      </c>
      <c r="I87" s="456"/>
      <c r="J87" s="475">
        <f>Garden!J94</f>
        <v>0</v>
      </c>
      <c r="K87" s="476">
        <f>Paper!J94</f>
        <v>5.5519985555930766E-3</v>
      </c>
      <c r="L87" s="477">
        <f>Wood!J94</f>
        <v>0</v>
      </c>
      <c r="M87" s="478">
        <f>J87*(1-Recovery_OX!E87)*(1-Recovery_OX!F87)</f>
        <v>0</v>
      </c>
      <c r="N87" s="476">
        <f>K87*(1-Recovery_OX!E87)*(1-Recovery_OX!F87)</f>
        <v>5.5519985555930766E-3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7.6869498155916043</v>
      </c>
      <c r="H88" s="473">
        <f>H87+HWP!E88</f>
        <v>6.3417335978630707</v>
      </c>
      <c r="I88" s="456"/>
      <c r="J88" s="475">
        <f>Garden!J95</f>
        <v>0</v>
      </c>
      <c r="K88" s="476">
        <f>Paper!J95</f>
        <v>5.1766491413617359E-3</v>
      </c>
      <c r="L88" s="477">
        <f>Wood!J95</f>
        <v>0</v>
      </c>
      <c r="M88" s="478">
        <f>J88*(1-Recovery_OX!E88)*(1-Recovery_OX!F88)</f>
        <v>0</v>
      </c>
      <c r="N88" s="476">
        <f>K88*(1-Recovery_OX!E88)*(1-Recovery_OX!F88)</f>
        <v>5.1766491413617359E-3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7.6869498155916043</v>
      </c>
      <c r="H89" s="473">
        <f>H88+HWP!E89</f>
        <v>6.3417335978630707</v>
      </c>
      <c r="I89" s="456"/>
      <c r="J89" s="475">
        <f>Garden!J96</f>
        <v>0</v>
      </c>
      <c r="K89" s="476">
        <f>Paper!J96</f>
        <v>4.8266756672271163E-3</v>
      </c>
      <c r="L89" s="477">
        <f>Wood!J96</f>
        <v>0</v>
      </c>
      <c r="M89" s="478">
        <f>J89*(1-Recovery_OX!E89)*(1-Recovery_OX!F89)</f>
        <v>0</v>
      </c>
      <c r="N89" s="476">
        <f>K89*(1-Recovery_OX!E89)*(1-Recovery_OX!F89)</f>
        <v>4.8266756672271163E-3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7.6869498155916043</v>
      </c>
      <c r="H90" s="473">
        <f>H89+HWP!E90</f>
        <v>6.3417335978630707</v>
      </c>
      <c r="I90" s="456"/>
      <c r="J90" s="475">
        <f>Garden!J97</f>
        <v>0</v>
      </c>
      <c r="K90" s="476">
        <f>Paper!J97</f>
        <v>4.5003625628129828E-3</v>
      </c>
      <c r="L90" s="477">
        <f>Wood!J97</f>
        <v>0</v>
      </c>
      <c r="M90" s="478">
        <f>J90*(1-Recovery_OX!E90)*(1-Recovery_OX!F90)</f>
        <v>0</v>
      </c>
      <c r="N90" s="476">
        <f>K90*(1-Recovery_OX!E90)*(1-Recovery_OX!F90)</f>
        <v>4.5003625628129828E-3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7.6869498155916043</v>
      </c>
      <c r="H91" s="473">
        <f>H90+HWP!E91</f>
        <v>6.3417335978630707</v>
      </c>
      <c r="I91" s="456"/>
      <c r="J91" s="475">
        <f>Garden!J98</f>
        <v>0</v>
      </c>
      <c r="K91" s="476">
        <f>Paper!J98</f>
        <v>4.1961102409029194E-3</v>
      </c>
      <c r="L91" s="477">
        <f>Wood!J98</f>
        <v>0</v>
      </c>
      <c r="M91" s="478">
        <f>J91*(1-Recovery_OX!E91)*(1-Recovery_OX!F91)</f>
        <v>0</v>
      </c>
      <c r="N91" s="476">
        <f>K91*(1-Recovery_OX!E91)*(1-Recovery_OX!F91)</f>
        <v>4.1961102409029194E-3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7.6869498155916043</v>
      </c>
      <c r="H92" s="482">
        <f>H91+HWP!E92</f>
        <v>6.3417335978630707</v>
      </c>
      <c r="I92" s="456"/>
      <c r="J92" s="484">
        <f>Garden!J99</f>
        <v>0</v>
      </c>
      <c r="K92" s="485">
        <f>Paper!J99</f>
        <v>3.9124272562619418E-3</v>
      </c>
      <c r="L92" s="486">
        <f>Wood!J99</f>
        <v>0</v>
      </c>
      <c r="M92" s="487">
        <f>J92*(1-Recovery_OX!E92)*(1-Recovery_OX!F92)</f>
        <v>0</v>
      </c>
      <c r="N92" s="485">
        <f>K92*(1-Recovery_OX!E92)*(1-Recovery_OX!F92)</f>
        <v>3.9124272562619418E-3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2017-09-14T06:39:14Z</dcterms:modified>
</cp:coreProperties>
</file>